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9BE21A5-7A79-4B32-AA9A-905F96533927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45" i="1" l="1"/>
  <c r="W675" i="1"/>
  <c r="O675" i="1"/>
  <c r="O881" i="1" l="1"/>
  <c r="O869" i="1"/>
  <c r="W869" i="1"/>
  <c r="O984" i="1"/>
  <c r="W984" i="1"/>
  <c r="O968" i="1"/>
  <c r="O798" i="1"/>
  <c r="O828" i="1" l="1"/>
  <c r="W828" i="1"/>
  <c r="O1562" i="1"/>
  <c r="O486" i="1"/>
  <c r="O1565" i="1"/>
  <c r="O720" i="1"/>
  <c r="O367" i="1" l="1"/>
  <c r="O765" i="1"/>
  <c r="O749" i="1"/>
  <c r="W1564" i="1" l="1"/>
  <c r="O1564" i="1"/>
  <c r="O797" i="1"/>
  <c r="O718" i="1"/>
  <c r="O37" i="1" l="1"/>
  <c r="O676" i="1"/>
  <c r="W676" i="1"/>
  <c r="O532" i="1"/>
  <c r="W532" i="1"/>
  <c r="O592" i="1"/>
  <c r="O642" i="1"/>
  <c r="W642" i="1"/>
  <c r="O575" i="1"/>
  <c r="W575" i="1"/>
  <c r="O1561" i="1"/>
  <c r="O242" i="1"/>
  <c r="O611" i="1"/>
  <c r="W1563" i="1"/>
  <c r="O1563" i="1"/>
  <c r="O255" i="1"/>
  <c r="O245" i="1"/>
  <c r="O321" i="1" l="1"/>
  <c r="O1111" i="1"/>
  <c r="W1111" i="1"/>
  <c r="O17" i="1"/>
  <c r="O99" i="1"/>
  <c r="O470" i="1"/>
  <c r="O1560" i="1"/>
  <c r="O1441" i="1"/>
  <c r="W1441" i="1"/>
  <c r="O535" i="1"/>
  <c r="W535" i="1"/>
  <c r="W1559" i="1"/>
  <c r="O1559" i="1"/>
  <c r="O331" i="1" l="1"/>
  <c r="O871" i="1"/>
  <c r="W871" i="1"/>
  <c r="O612" i="1"/>
  <c r="O1558" i="1"/>
  <c r="O1078" i="1"/>
  <c r="W1078" i="1"/>
  <c r="O1342" i="1"/>
  <c r="O1368" i="1"/>
  <c r="W1368" i="1"/>
  <c r="O666" i="1"/>
  <c r="O1556" i="1" l="1"/>
  <c r="O291" i="1"/>
  <c r="W291" i="1"/>
  <c r="O925" i="1" l="1"/>
  <c r="W1557" i="1"/>
  <c r="O1557" i="1"/>
  <c r="O1389" i="1"/>
  <c r="W1555" i="1"/>
  <c r="O1555" i="1"/>
  <c r="O1223" i="1" l="1"/>
  <c r="O1382" i="1" l="1"/>
  <c r="W1382" i="1"/>
  <c r="O1431" i="1"/>
  <c r="W1431" i="1"/>
  <c r="O1373" i="1"/>
  <c r="O1358" i="1"/>
  <c r="O728" i="1"/>
  <c r="O1347" i="1"/>
  <c r="O1553" i="1"/>
  <c r="O667" i="1"/>
  <c r="O1407" i="1" l="1"/>
  <c r="O471" i="1" l="1"/>
  <c r="O644" i="1"/>
  <c r="W1554" i="1"/>
  <c r="O1554" i="1"/>
  <c r="O1411" i="1" l="1"/>
  <c r="O542" i="1" l="1"/>
  <c r="O1372" i="1" l="1"/>
  <c r="O1262" i="1"/>
  <c r="O1309" i="1"/>
  <c r="W1309" i="1"/>
  <c r="O1412" i="1"/>
  <c r="O1336" i="1" l="1"/>
  <c r="O1415" i="1"/>
  <c r="O3" i="1"/>
  <c r="O473" i="1"/>
  <c r="O1364" i="1"/>
  <c r="W1364" i="1"/>
  <c r="O1408" i="1"/>
  <c r="O1410" i="1"/>
  <c r="W1552" i="1"/>
  <c r="O1552" i="1"/>
  <c r="O1177" i="1"/>
  <c r="O1255" i="1"/>
  <c r="W1255" i="1"/>
  <c r="O1081" i="1"/>
  <c r="W1081" i="1"/>
  <c r="O509" i="1"/>
  <c r="O511" i="1"/>
  <c r="O299" i="1"/>
  <c r="W299" i="1" s="1"/>
  <c r="W246" i="1"/>
  <c r="O246" i="1"/>
  <c r="O197" i="1"/>
  <c r="O73" i="1"/>
  <c r="O95" i="1"/>
  <c r="W95" i="1" s="1"/>
  <c r="O238" i="1"/>
  <c r="O303" i="1"/>
  <c r="O236" i="1"/>
  <c r="W236" i="1" s="1"/>
  <c r="W1550" i="1"/>
  <c r="O1550" i="1"/>
  <c r="W1549" i="1"/>
  <c r="O1549" i="1"/>
  <c r="O1121" i="1"/>
  <c r="W1121" i="1"/>
  <c r="O783" i="1"/>
  <c r="O680" i="1"/>
  <c r="W680" i="1" s="1"/>
  <c r="O895" i="1"/>
  <c r="W895" i="1" s="1"/>
  <c r="O598" i="1"/>
  <c r="O1019" i="1"/>
  <c r="O1072" i="1"/>
  <c r="W864" i="1" l="1"/>
  <c r="O864" i="1"/>
  <c r="O334" i="1" l="1"/>
  <c r="O445" i="1" l="1"/>
  <c r="O559" i="1"/>
  <c r="O552" i="1"/>
  <c r="O251" i="1"/>
  <c r="O56" i="1" l="1"/>
  <c r="W715" i="1"/>
  <c r="O715" i="1"/>
  <c r="W1247" i="1" l="1"/>
  <c r="O1247" i="1"/>
  <c r="O1159" i="1"/>
  <c r="W114" i="1" l="1"/>
  <c r="O114" i="1"/>
  <c r="O218" i="1"/>
  <c r="O1478" i="1"/>
  <c r="O1027" i="1"/>
  <c r="W1027" i="1"/>
  <c r="W815" i="1" l="1"/>
  <c r="O815" i="1"/>
  <c r="AM815" i="1"/>
  <c r="O701" i="1"/>
  <c r="W701" i="1" s="1"/>
  <c r="O863" i="1"/>
  <c r="O698" i="1"/>
  <c r="O886" i="1"/>
  <c r="W726" i="1" l="1"/>
  <c r="O726" i="1"/>
  <c r="O358" i="1"/>
  <c r="W1480" i="1"/>
  <c r="O1480" i="1"/>
  <c r="O412" i="1"/>
  <c r="O105" i="1"/>
  <c r="W105" i="1" s="1"/>
  <c r="O1242" i="1"/>
  <c r="W1242" i="1"/>
  <c r="O1051" i="1"/>
  <c r="W1051" i="1" s="1"/>
  <c r="W1548" i="1"/>
  <c r="O1548" i="1"/>
  <c r="O1481" i="1" l="1"/>
  <c r="W409" i="1"/>
  <c r="O409" i="1"/>
  <c r="O1409" i="1"/>
  <c r="O1482" i="1"/>
  <c r="W1482" i="1"/>
  <c r="W1092" i="1" l="1"/>
  <c r="O1092" i="1"/>
  <c r="O1311" i="1"/>
  <c r="W1311" i="1"/>
  <c r="O1095" i="1"/>
  <c r="W1106" i="1"/>
  <c r="O1106" i="1"/>
  <c r="W1037" i="1"/>
  <c r="O1037" i="1"/>
  <c r="O1249" i="1"/>
  <c r="O835" i="1" l="1"/>
  <c r="W835" i="1"/>
  <c r="W952" i="1"/>
  <c r="O952" i="1"/>
  <c r="W988" i="1"/>
  <c r="O988" i="1"/>
  <c r="O814" i="1"/>
  <c r="W814" i="1"/>
  <c r="W800" i="1"/>
  <c r="O800" i="1"/>
  <c r="O946" i="1"/>
  <c r="W946" i="1" s="1"/>
  <c r="W1547" i="1"/>
  <c r="O1547" i="1"/>
  <c r="O1483" i="1"/>
  <c r="W1483" i="1" s="1"/>
  <c r="W629" i="1"/>
  <c r="O629" i="1"/>
  <c r="O1513" i="1"/>
  <c r="W1513" i="1" s="1"/>
  <c r="O745" i="1" l="1"/>
  <c r="W1512" i="1"/>
  <c r="O1512" i="1"/>
  <c r="O753" i="1" l="1"/>
  <c r="O620" i="1"/>
  <c r="W741" i="1"/>
  <c r="O741" i="1"/>
  <c r="O623" i="1"/>
  <c r="O1417" i="1"/>
  <c r="W519" i="1"/>
  <c r="O519" i="1"/>
  <c r="O547" i="1"/>
  <c r="W547" i="1" s="1"/>
  <c r="O239" i="1"/>
  <c r="O495" i="1"/>
  <c r="W495" i="1"/>
  <c r="W426" i="1" l="1"/>
  <c r="O426" i="1"/>
  <c r="O462" i="1"/>
  <c r="W462" i="1"/>
  <c r="O423" i="1"/>
  <c r="W423" i="1"/>
  <c r="O205" i="1"/>
  <c r="W336" i="1"/>
  <c r="O336" i="1"/>
  <c r="W411" i="1"/>
  <c r="O411" i="1"/>
  <c r="W403" i="1"/>
  <c r="O403" i="1"/>
  <c r="W398" i="1"/>
  <c r="O398" i="1"/>
  <c r="W350" i="1"/>
  <c r="O350" i="1"/>
  <c r="W88" i="1"/>
  <c r="O88" i="1"/>
  <c r="W128" i="1"/>
  <c r="O128" i="1"/>
  <c r="O324" i="1"/>
  <c r="O224" i="1"/>
  <c r="O65" i="1"/>
  <c r="O1012" i="1"/>
  <c r="W1012" i="1" s="1"/>
  <c r="O1149" i="1"/>
  <c r="W1149" i="1"/>
  <c r="W1305" i="1" l="1"/>
  <c r="O1305" i="1"/>
  <c r="O45" i="1"/>
  <c r="W45" i="1" s="1"/>
  <c r="O50" i="1"/>
  <c r="W50" i="1" s="1"/>
  <c r="W1096" i="1"/>
  <c r="O1096" i="1"/>
  <c r="W1313" i="1"/>
  <c r="O1313" i="1"/>
  <c r="O985" i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7" i="1" l="1"/>
  <c r="O1387" i="1"/>
  <c r="W1386" i="1"/>
  <c r="O1386" i="1"/>
  <c r="O1385" i="1" l="1"/>
  <c r="W1385" i="1"/>
  <c r="W1384" i="1" l="1"/>
  <c r="O1384" i="1"/>
  <c r="W1383" i="1"/>
  <c r="O1383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O735" i="1"/>
  <c r="W735" i="1"/>
  <c r="W739" i="1" l="1"/>
  <c r="O64" i="1" l="1"/>
  <c r="W64" i="1"/>
  <c r="W168" i="1" l="1"/>
  <c r="O168" i="1"/>
  <c r="O1246" i="1" l="1"/>
  <c r="W1246" i="1"/>
  <c r="W1520" i="1" l="1"/>
  <c r="O1520" i="1"/>
  <c r="W1069" i="1" l="1"/>
  <c r="O1069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O1306" i="1"/>
  <c r="W1306" i="1"/>
  <c r="W10" i="1" l="1"/>
  <c r="O917" i="1" l="1"/>
  <c r="W917" i="1"/>
  <c r="W604" i="1" l="1"/>
  <c r="W412" i="1" l="1"/>
  <c r="O69" i="1"/>
  <c r="O272" i="1"/>
  <c r="W354" i="1"/>
  <c r="O354" i="1"/>
  <c r="W69" i="1"/>
  <c r="W272" i="1"/>
  <c r="W1112" i="1"/>
  <c r="W712" i="1" l="1"/>
  <c r="O712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562" i="1" l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287" i="1" l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401" i="1" l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924" i="1" l="1"/>
  <c r="O924" i="1"/>
  <c r="W277" i="1"/>
  <c r="O277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397" i="1"/>
  <c r="O397" i="1"/>
  <c r="O263" i="1"/>
  <c r="W263" i="1"/>
  <c r="W84" i="1" l="1"/>
  <c r="O84" i="1"/>
  <c r="W62" i="1"/>
  <c r="O62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54" i="1"/>
  <c r="O1154" i="1"/>
  <c r="W1153" i="1" l="1"/>
  <c r="O1153" i="1"/>
  <c r="W113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58" i="1" l="1"/>
  <c r="O958" i="1"/>
  <c r="W457" i="1" l="1"/>
  <c r="W378" i="1" l="1"/>
  <c r="W1022" i="1"/>
  <c r="W615" i="1" l="1"/>
  <c r="O615" i="1"/>
  <c r="W325" i="1"/>
  <c r="W118" i="1" l="1"/>
  <c r="W214" i="1" l="1"/>
  <c r="W918" i="1"/>
  <c r="O269" i="1" l="1"/>
  <c r="W250" i="1" l="1"/>
  <c r="O250" i="1"/>
  <c r="W1058" i="1" l="1"/>
  <c r="W253" i="1" l="1"/>
  <c r="O253" i="1"/>
  <c r="W733" i="1" l="1"/>
  <c r="O733" i="1"/>
  <c r="W297" i="1" l="1"/>
  <c r="W304" i="1"/>
  <c r="W294" i="1"/>
  <c r="W566" i="1" l="1"/>
  <c r="O566" i="1"/>
  <c r="W493" i="1"/>
  <c r="O493" i="1"/>
  <c r="O1129" i="1" l="1"/>
  <c r="W1129" i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1298" i="1" l="1"/>
  <c r="O1298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117" i="1" l="1"/>
  <c r="W365" i="1"/>
  <c r="W684" i="1" l="1"/>
  <c r="O684" i="1"/>
  <c r="O578" i="1"/>
  <c r="W578" i="1"/>
  <c r="W1087" i="1"/>
  <c r="W553" i="1" l="1"/>
  <c r="O553" i="1"/>
  <c r="W520" i="1"/>
  <c r="O520" i="1"/>
  <c r="W39" i="1" l="1"/>
  <c r="O548" i="1"/>
  <c r="W1258" i="1" l="1"/>
  <c r="W1232" i="1"/>
  <c r="W523" i="1"/>
  <c r="O523" i="1"/>
  <c r="W884" i="1" l="1"/>
  <c r="W1130" i="1" l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W285" i="1" l="1"/>
  <c r="O285" i="1"/>
  <c r="W656" i="1" l="1"/>
  <c r="W405" i="1"/>
  <c r="O405" i="1"/>
  <c r="W208" i="1" l="1"/>
  <c r="O208" i="1"/>
  <c r="W125" i="1"/>
  <c r="O125" i="1"/>
  <c r="W104" i="1"/>
  <c r="O104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980" i="1" l="1"/>
  <c r="W980" i="1"/>
  <c r="O131" i="1" l="1"/>
  <c r="O851" i="1" l="1"/>
  <c r="O1367" i="1" l="1"/>
  <c r="O1365" i="1" l="1"/>
  <c r="O1073" i="1" l="1"/>
  <c r="O716" i="1"/>
  <c r="O322" i="1" l="1"/>
  <c r="O1334" i="1" l="1"/>
  <c r="O1273" i="1" l="1"/>
  <c r="O1268" i="1" l="1"/>
  <c r="O1302" i="1" l="1"/>
  <c r="O356" i="1" l="1"/>
  <c r="O1263" i="1" l="1"/>
  <c r="O1226" i="1" l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522" i="1" l="1"/>
  <c r="W937" i="1" l="1"/>
  <c r="O937" i="1"/>
  <c r="O75" i="1" l="1"/>
  <c r="O659" i="1" l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355" i="1" l="1"/>
  <c r="O918" i="1" l="1"/>
  <c r="O1191" i="1" l="1"/>
  <c r="O365" i="1" l="1"/>
  <c r="W779" i="1" l="1"/>
  <c r="O779" i="1"/>
  <c r="O760" i="1"/>
  <c r="O663" i="1" l="1"/>
  <c r="O304" i="1" l="1"/>
  <c r="O297" i="1"/>
  <c r="O294" i="1"/>
  <c r="O527" i="1" l="1"/>
  <c r="O1350" i="1" l="1"/>
  <c r="O60" i="1" l="1"/>
  <c r="O1284" i="1" l="1"/>
  <c r="O1338" i="1" l="1"/>
  <c r="O732" i="1" l="1"/>
  <c r="O1348" i="1" l="1"/>
  <c r="O117" i="1"/>
  <c r="O1258" i="1" l="1"/>
  <c r="O1232" i="1"/>
  <c r="O1329" i="1" l="1"/>
  <c r="W1329" i="1"/>
  <c r="O777" i="1" l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087" i="1" l="1"/>
  <c r="O241" i="1" l="1"/>
  <c r="W241" i="1"/>
  <c r="O361" i="1"/>
  <c r="O1031" i="1" l="1"/>
  <c r="O1067" i="1" l="1"/>
  <c r="O1331" i="1" l="1"/>
  <c r="O979" i="1" l="1"/>
  <c r="W979" i="1"/>
  <c r="O845" i="1"/>
  <c r="W845" i="1"/>
  <c r="O780" i="1" l="1"/>
  <c r="W780" i="1"/>
  <c r="O550" i="1"/>
  <c r="O477" i="1" l="1"/>
  <c r="O496" i="1" l="1"/>
  <c r="O950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1" i="1" l="1"/>
  <c r="W362" i="1"/>
  <c r="O362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W138" i="1"/>
  <c r="O138" i="1"/>
  <c r="W1235" i="1"/>
  <c r="O1235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W1261" i="1"/>
  <c r="O1261" i="1"/>
  <c r="O1241" i="1"/>
  <c r="BZ15" i="6"/>
  <c r="BW143" i="6" s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W1562" i="1"/>
  <c r="W1561" i="1"/>
  <c r="W1560" i="1"/>
  <c r="W1558" i="1"/>
  <c r="W1556" i="1"/>
  <c r="W1553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1" i="1"/>
  <c r="W1478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0" i="1"/>
  <c r="W1439" i="1"/>
  <c r="W1438" i="1"/>
  <c r="W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W893" i="1"/>
  <c r="O893" i="1"/>
  <c r="W890" i="1"/>
  <c r="O890" i="1"/>
  <c r="O887" i="1"/>
  <c r="O884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4" i="1"/>
  <c r="O664" i="1"/>
  <c r="W658" i="1"/>
  <c r="O658" i="1"/>
  <c r="W652" i="1"/>
  <c r="O652" i="1"/>
  <c r="W651" i="1"/>
  <c r="O651" i="1"/>
  <c r="O643" i="1"/>
  <c r="W643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O573" i="1"/>
  <c r="W570" i="1"/>
  <c r="O570" i="1"/>
  <c r="W569" i="1"/>
  <c r="O569" i="1"/>
  <c r="W544" i="1"/>
  <c r="O544" i="1"/>
  <c r="W528" i="1"/>
  <c r="O528" i="1"/>
  <c r="W527" i="1"/>
  <c r="W518" i="1"/>
  <c r="O518" i="1"/>
  <c r="W516" i="1"/>
  <c r="O516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83" authorId="0" shapeId="0" xr:uid="{B34B335F-6094-4126-A9CD-363F9A7AB68D}">
      <text>
        <r>
          <rPr>
            <b/>
            <sz val="9"/>
            <color indexed="81"/>
            <rFont val="Segoe UI"/>
            <family val="2"/>
            <charset val="238"/>
          </rPr>
          <t>User: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<sst xmlns="http://schemas.openxmlformats.org/spreadsheetml/2006/main" count="21791" uniqueCount="6875">
  <si>
    <t>VEGA M</t>
  </si>
  <si>
    <t>3</t>
  </si>
  <si>
    <t>OM-P445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</si>
  <si>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</si>
  <si>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</si>
  <si>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</si>
  <si>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</si>
  <si>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</si>
  <si>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</si>
  <si>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</si>
  <si>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</si>
  <si>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</si>
  <si>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</si>
  <si>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</si>
  <si>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</si>
  <si>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</si>
  <si>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</si>
  <si>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</si>
  <si>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</si>
  <si>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</si>
  <si>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</si>
  <si>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</si>
  <si>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</si>
  <si>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</si>
  <si>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</si>
  <si>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</si>
  <si>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</si>
  <si>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</si>
  <si>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</si>
  <si>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</si>
  <si>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</si>
  <si>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</si>
  <si>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</si>
  <si>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</si>
  <si>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</si>
  <si>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</si>
  <si>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</si>
  <si>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</si>
  <si>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</si>
  <si>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</si>
  <si>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</si>
  <si>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</si>
  <si>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</si>
  <si>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</si>
  <si>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</si>
  <si>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</si>
  <si>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</si>
  <si>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</si>
  <si>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</si>
  <si>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</si>
  <si>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</si>
  <si>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</si>
  <si>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</si>
  <si>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</si>
  <si>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</si>
  <si>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</si>
  <si>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</si>
  <si>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</si>
  <si>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</si>
  <si>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</si>
  <si>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</si>
  <si>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</si>
  <si>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</si>
  <si>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</si>
  <si>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</si>
  <si>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</si>
  <si>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</si>
  <si>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</si>
  <si>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</si>
  <si>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</si>
  <si>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</si>
  <si>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</si>
  <si>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</si>
  <si>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</si>
  <si>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</si>
  <si>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</si>
  <si>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</si>
  <si>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</si>
  <si>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</si>
  <si>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</si>
  <si>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</si>
  <si>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</si>
  <si>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</si>
  <si>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</si>
  <si>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</si>
  <si>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</si>
  <si>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</si>
  <si>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</si>
  <si>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</si>
  <si>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</si>
  <si>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</si>
  <si>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</si>
  <si>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</si>
  <si>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</si>
  <si>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</si>
  <si>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</si>
  <si>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</si>
  <si>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</si>
  <si>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</si>
  <si>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</si>
  <si>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</si>
  <si>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</si>
  <si>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</si>
  <si>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</si>
  <si>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</si>
  <si>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</si>
  <si>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</si>
  <si>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</si>
  <si>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</si>
  <si>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</si>
  <si>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</si>
  <si>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</si>
  <si>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</si>
  <si>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</si>
  <si>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</si>
  <si>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</si>
  <si>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</si>
  <si>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</si>
  <si>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</si>
  <si>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</si>
  <si>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</si>
  <si>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</si>
  <si>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</si>
  <si>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</si>
  <si>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</si>
  <si>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</si>
  <si>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</si>
  <si>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</si>
  <si>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</si>
  <si>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</si>
  <si>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</si>
  <si>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</si>
  <si>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</si>
  <si>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</si>
  <si>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</si>
  <si>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</si>
  <si>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</si>
  <si>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</si>
  <si>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</si>
  <si>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</si>
  <si>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</si>
  <si>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</si>
  <si>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</si>
  <si>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</si>
  <si>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</si>
  <si>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</si>
  <si>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</si>
  <si>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</si>
  <si>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</si>
  <si>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</si>
  <si>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</si>
  <si>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</si>
  <si>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</si>
  <si>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</si>
  <si>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</si>
  <si>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</si>
  <si>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</si>
  <si>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</si>
  <si>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</si>
  <si>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</si>
  <si>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</si>
  <si>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</si>
  <si>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</si>
  <si>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</si>
  <si>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</si>
  <si>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</si>
  <si>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</si>
  <si>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</si>
  <si>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</si>
  <si>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</si>
  <si>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</si>
  <si>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</si>
  <si>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</si>
  <si>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</si>
  <si>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</si>
  <si>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</si>
  <si>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</si>
  <si>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</si>
  <si>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</si>
  <si>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</si>
  <si>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</si>
  <si>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</si>
  <si>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</si>
  <si>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</si>
  <si>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</si>
  <si>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</si>
  <si>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</si>
  <si>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</si>
  <si>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</si>
  <si>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</si>
  <si>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</si>
  <si>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</si>
  <si>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</si>
  <si>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</si>
  <si>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</si>
  <si>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</si>
  <si>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</si>
  <si>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</si>
  <si>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</si>
  <si>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</si>
  <si>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</si>
  <si>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</si>
  <si>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</si>
  <si>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</si>
  <si>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</si>
  <si>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</si>
  <si>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</si>
  <si>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</si>
  <si>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</si>
  <si>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</si>
  <si>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</si>
  <si>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</si>
  <si>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</si>
  <si>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</si>
  <si>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</si>
  <si>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</si>
  <si>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</si>
  <si>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</si>
  <si>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</si>
  <si>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</si>
  <si>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</si>
  <si>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</si>
  <si>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</si>
  <si>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</si>
  <si>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</si>
  <si>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</si>
  <si>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</si>
  <si>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</si>
  <si>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</si>
  <si>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</si>
  <si>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</si>
  <si>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</si>
  <si>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</si>
  <si>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</si>
  <si>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</si>
  <si>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</si>
  <si>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</si>
  <si>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</si>
  <si>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</si>
  <si>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</si>
  <si>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</si>
  <si>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</si>
  <si>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</si>
  <si>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</si>
  <si>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</si>
  <si>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</si>
  <si>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</si>
  <si>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</si>
  <si>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</si>
  <si>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</si>
  <si>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</si>
  <si>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</si>
  <si>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</si>
  <si>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</si>
  <si>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</si>
  <si>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</si>
  <si>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</si>
  <si>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</si>
  <si>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</si>
  <si>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</si>
  <si>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</si>
  <si>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</si>
  <si>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</si>
  <si>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</si>
  <si>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</si>
  <si>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</si>
  <si>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</si>
  <si>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</si>
  <si>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</si>
  <si>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</si>
  <si>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</si>
  <si>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</si>
  <si>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</si>
  <si>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</si>
  <si>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</si>
  <si>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</si>
  <si>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</si>
  <si>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</si>
  <si>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</si>
  <si>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</si>
  <si>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</si>
  <si>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</si>
  <si>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</si>
  <si>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</si>
  <si>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</si>
  <si>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</si>
  <si>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</si>
  <si>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</si>
  <si>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</si>
  <si>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</si>
  <si>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</si>
  <si>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</si>
  <si>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</si>
  <si>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</si>
  <si>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</si>
  <si>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</si>
  <si>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</si>
  <si>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</si>
  <si>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</si>
  <si>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</si>
  <si>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</si>
  <si>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</si>
  <si>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</si>
  <si>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</si>
  <si>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</si>
  <si>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</si>
  <si>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</si>
  <si>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</si>
  <si>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</si>
  <si>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</si>
  <si>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</si>
  <si>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</si>
  <si>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</si>
  <si>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</si>
  <si>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</si>
  <si>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</si>
  <si>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</si>
  <si>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</si>
  <si>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</si>
  <si>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</si>
  <si>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</si>
  <si>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</si>
  <si>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</si>
  <si>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</si>
  <si>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</si>
  <si>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</si>
  <si>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</si>
  <si>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</si>
  <si>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</si>
  <si>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</si>
  <si>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</si>
  <si>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</si>
  <si>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</si>
  <si>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</si>
  <si>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</si>
  <si>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</si>
  <si>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</si>
  <si>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</si>
  <si>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</si>
  <si>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</si>
  <si>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</si>
  <si>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</si>
  <si>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</si>
  <si>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</si>
  <si>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</si>
  <si>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</si>
  <si>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</si>
  <si>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</si>
  <si>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</si>
  <si>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</si>
  <si>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</si>
  <si>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</si>
  <si>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</si>
  <si>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</si>
  <si>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</si>
  <si>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</si>
  <si>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</si>
  <si>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</si>
  <si>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</si>
  <si>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</si>
  <si>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</si>
  <si>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</si>
  <si>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</si>
  <si>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</si>
  <si>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</si>
  <si>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</si>
  <si>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</si>
  <si>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</si>
  <si>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</si>
  <si>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</si>
  <si>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</si>
  <si>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</si>
  <si>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</si>
  <si>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</si>
  <si>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</si>
  <si>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</si>
  <si>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</si>
  <si>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</si>
  <si>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</si>
  <si>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</si>
  <si>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</si>
  <si>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</si>
  <si>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</si>
  <si>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</si>
  <si>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</si>
  <si>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</si>
  <si>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</si>
  <si>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</si>
  <si>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</si>
  <si>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</si>
  <si>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</si>
  <si>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</si>
  <si>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</si>
  <si>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</si>
  <si>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</si>
  <si>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</si>
  <si>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</si>
  <si>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</si>
  <si>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</si>
  <si>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</si>
  <si>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</si>
  <si>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</si>
  <si>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</si>
  <si>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</si>
  <si>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</si>
  <si>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</si>
  <si>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</si>
  <si>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</si>
  <si>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</si>
  <si>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</si>
  <si>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</si>
  <si>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</si>
  <si>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</si>
  <si>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</si>
  <si>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</si>
  <si>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</si>
  <si>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</si>
  <si>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</si>
  <si>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</si>
  <si>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RODEO 125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</si>
  <si>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</si>
  <si>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</si>
  <si>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</si>
  <si>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</si>
  <si>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</si>
  <si>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</si>
  <si>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</si>
  <si>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</si>
  <si>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</si>
  <si>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</si>
  <si>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</si>
  <si>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</si>
  <si>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</si>
  <si>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</si>
  <si>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</si>
  <si>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</si>
  <si>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</si>
  <si>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</si>
  <si>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</si>
  <si>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</si>
  <si>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</si>
  <si>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</si>
  <si>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</si>
  <si>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</si>
  <si>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</si>
  <si>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</si>
  <si>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</si>
  <si>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</si>
  <si>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</si>
  <si>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</si>
  <si>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</si>
  <si>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</si>
  <si>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</si>
  <si>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</si>
  <si>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</si>
  <si>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</si>
  <si>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</si>
  <si>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</si>
  <si>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</si>
  <si>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</si>
  <si>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</si>
  <si>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</si>
  <si>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</si>
  <si>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</si>
  <si>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</si>
  <si>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</si>
  <si>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</si>
  <si>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</si>
  <si>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</si>
  <si>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</si>
  <si>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</si>
  <si>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</si>
  <si>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</si>
  <si>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</si>
  <si>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</si>
  <si>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</si>
  <si>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</si>
  <si>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</si>
  <si>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</si>
  <si>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</si>
  <si>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</si>
  <si>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</si>
  <si>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</si>
  <si>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</si>
  <si>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</si>
  <si>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</si>
  <si>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</si>
  <si>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</si>
  <si>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</si>
  <si>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</si>
  <si>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</si>
  <si>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</si>
  <si>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</si>
  <si>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</si>
  <si>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</si>
  <si>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</si>
  <si>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</si>
  <si>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</si>
  <si>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</si>
  <si>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</si>
  <si>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</si>
  <si>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</si>
  <si>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</si>
  <si>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</si>
  <si>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</si>
  <si>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</si>
  <si>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</si>
  <si>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</si>
  <si>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</si>
  <si>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</si>
  <si>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</si>
  <si>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</si>
  <si>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</si>
  <si>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</si>
  <si>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</si>
  <si>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</si>
  <si>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</si>
  <si>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</si>
  <si>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</si>
  <si>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</si>
  <si>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</si>
  <si>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</si>
  <si>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</si>
  <si>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</si>
  <si>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</si>
  <si>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</si>
  <si>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</si>
  <si>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</si>
  <si>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</si>
  <si>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</si>
  <si>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</si>
  <si>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</si>
  <si>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</si>
  <si>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</si>
  <si>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</si>
  <si>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</si>
  <si>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</si>
  <si>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</si>
  <si>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</si>
  <si>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</si>
  <si>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</si>
  <si>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</si>
  <si>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</si>
  <si>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</si>
  <si>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</si>
  <si>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</si>
  <si>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</si>
  <si>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</si>
  <si>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</si>
  <si>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</si>
  <si>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</si>
  <si>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</si>
  <si>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</si>
  <si>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</si>
  <si>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</si>
  <si>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</si>
  <si>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</si>
  <si>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</si>
  <si>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</si>
  <si>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</si>
  <si>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</si>
  <si>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</si>
  <si>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</si>
  <si>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</si>
  <si>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</si>
  <si>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</si>
  <si>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</si>
  <si>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</si>
  <si>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</si>
  <si>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</si>
  <si>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</si>
  <si>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</si>
  <si>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</si>
  <si>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</si>
  <si>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</si>
  <si>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</si>
  <si>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</si>
  <si>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</si>
  <si>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</si>
  <si>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</si>
  <si>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</si>
  <si>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</si>
  <si>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</si>
  <si>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</si>
  <si>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</si>
  <si>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</si>
  <si>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</si>
  <si>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</si>
  <si>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</si>
  <si>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</si>
  <si>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</si>
  <si>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</si>
  <si>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</si>
  <si>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</si>
  <si>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</si>
  <si>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</si>
  <si>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</si>
  <si>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</si>
  <si>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</si>
  <si>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</si>
  <si>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</si>
  <si>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</si>
  <si>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</si>
  <si>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</si>
  <si>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</si>
  <si>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</si>
  <si>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</si>
  <si>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</si>
  <si>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</si>
  <si>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</si>
  <si>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</si>
  <si>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</si>
  <si>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</si>
  <si>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</si>
  <si>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</si>
  <si>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</si>
  <si>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</si>
  <si>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</si>
  <si>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</si>
  <si>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</si>
  <si>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</si>
  <si>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</si>
  <si>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</si>
  <si>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</si>
  <si>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</si>
  <si>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</si>
  <si>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</si>
  <si>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</si>
  <si>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</si>
  <si>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</si>
  <si>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</si>
  <si>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</si>
  <si>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</si>
  <si>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</si>
  <si>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</si>
  <si>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</si>
  <si>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</si>
  <si>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</si>
  <si>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</si>
  <si>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</si>
  <si>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</si>
  <si>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</si>
  <si>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</si>
  <si>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</si>
  <si>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</si>
  <si>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</si>
  <si>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</si>
  <si>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</si>
  <si>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</si>
  <si>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</si>
  <si>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</si>
  <si>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</si>
  <si>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</si>
  <si>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</si>
  <si>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</si>
  <si>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</si>
  <si>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</si>
  <si>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</si>
  <si>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</si>
  <si>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</si>
  <si>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</si>
  <si>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</si>
  <si>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</si>
  <si>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</si>
  <si>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</si>
  <si>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</si>
  <si>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</si>
  <si>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</si>
  <si>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</si>
  <si>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</si>
  <si>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</si>
  <si>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</si>
  <si>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</si>
  <si>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</si>
  <si>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</si>
  <si>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</si>
  <si>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</si>
  <si>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</si>
  <si>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</si>
  <si>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</si>
  <si>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</si>
  <si>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</si>
  <si>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</si>
  <si>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</si>
  <si>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</si>
  <si>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</si>
  <si>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</si>
  <si>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</si>
  <si>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</si>
  <si>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</si>
  <si>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</si>
  <si>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</si>
  <si>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</si>
  <si>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</si>
  <si>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</si>
  <si>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</si>
  <si>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</si>
  <si>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</si>
  <si>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</si>
  <si>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</si>
  <si>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</si>
  <si>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</si>
  <si>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</si>
  <si>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</si>
  <si>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</si>
  <si>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</si>
  <si>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</si>
  <si>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</si>
  <si>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</si>
  <si>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</si>
  <si>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</si>
  <si>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</si>
  <si>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</si>
  <si>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</si>
  <si>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</si>
  <si>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</si>
  <si>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</si>
  <si>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</si>
  <si>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</si>
  <si>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</si>
  <si>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</si>
  <si>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</si>
  <si>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</si>
  <si>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</si>
  <si>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</si>
  <si>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</si>
  <si>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</si>
  <si>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</si>
  <si>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</si>
  <si>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</si>
  <si>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</si>
  <si>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</si>
  <si>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</si>
  <si>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</si>
  <si>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</si>
  <si>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</si>
  <si>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</si>
  <si>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</si>
  <si>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</si>
  <si>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</si>
  <si>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</si>
  <si>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</si>
  <si>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</si>
  <si>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</si>
  <si>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</si>
  <si>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</si>
  <si>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</si>
  <si>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</si>
  <si>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</si>
  <si>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</si>
  <si>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</si>
  <si>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</si>
  <si>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</si>
  <si>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</si>
  <si>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</si>
  <si>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</si>
  <si>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</si>
  <si>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</si>
  <si>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</si>
  <si>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</si>
  <si>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</si>
  <si>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</si>
  <si>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</si>
  <si>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</si>
  <si>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</si>
  <si>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</si>
  <si>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</si>
  <si>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</si>
  <si>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</si>
  <si>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</si>
  <si>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</si>
  <si>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</si>
  <si>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</si>
  <si>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</si>
  <si>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</si>
  <si>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</si>
  <si>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</si>
  <si>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</si>
  <si>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</si>
  <si>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</si>
  <si>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</si>
  <si>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</si>
  <si>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</si>
  <si>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</si>
  <si>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</si>
  <si>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</si>
  <si>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</si>
  <si>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</si>
  <si>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</si>
  <si>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</si>
  <si>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</si>
  <si>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</si>
  <si>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</si>
  <si>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</si>
  <si>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</si>
  <si>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</si>
  <si>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</si>
  <si>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</si>
  <si>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</si>
  <si>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</si>
  <si>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</si>
  <si>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</si>
  <si>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</si>
  <si>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</si>
  <si>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</si>
  <si>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</si>
  <si>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</si>
  <si>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</si>
  <si>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</si>
  <si>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</si>
  <si>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</si>
  <si>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</si>
  <si>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</si>
  <si>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</si>
  <si>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</si>
  <si>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</si>
  <si>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</si>
  <si>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</si>
  <si>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</si>
  <si>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</si>
  <si>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</si>
  <si>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</si>
  <si>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</si>
  <si>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</si>
  <si>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</si>
  <si>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</si>
  <si>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</si>
  <si>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</si>
  <si>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</si>
  <si>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</si>
  <si>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</si>
  <si>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</si>
  <si>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</si>
  <si>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</si>
  <si>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</si>
  <si>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</si>
  <si>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</si>
  <si>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</si>
  <si>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</si>
  <si>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</si>
  <si>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</si>
  <si>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</si>
  <si>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</si>
  <si>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</si>
  <si>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</si>
  <si>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</si>
  <si>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</si>
  <si>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</si>
  <si>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</si>
  <si>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</si>
  <si>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</si>
  <si>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</si>
  <si>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</si>
  <si>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</si>
  <si>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</si>
  <si>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</si>
  <si>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</si>
  <si>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</si>
  <si>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</si>
  <si>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</si>
  <si>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</si>
  <si>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</si>
  <si>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</si>
  <si>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</si>
  <si>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</si>
  <si>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</si>
  <si>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</si>
  <si>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</si>
  <si>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</si>
  <si>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</si>
  <si>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</si>
  <si>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</si>
  <si>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</si>
  <si>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</si>
  <si>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</si>
  <si>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</si>
  <si>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</si>
  <si>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</si>
  <si>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</si>
  <si>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</si>
  <si>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</si>
  <si>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</si>
  <si>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</si>
  <si>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</si>
  <si>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</si>
  <si>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</si>
  <si>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</si>
  <si>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</si>
  <si>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</si>
  <si>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</si>
  <si>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</si>
  <si>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</si>
  <si>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</si>
  <si>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</si>
  <si>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</si>
  <si>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</si>
  <si>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</si>
  <si>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</si>
  <si>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</si>
  <si>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</si>
  <si>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</si>
  <si>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</si>
  <si>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</si>
  <si>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</si>
  <si>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</si>
  <si>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</si>
  <si>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</si>
  <si>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</si>
  <si>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</si>
  <si>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</si>
  <si>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</si>
  <si>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</si>
  <si>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</si>
  <si>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</si>
  <si>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</si>
  <si>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</si>
  <si>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</si>
  <si>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</si>
  <si>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</si>
  <si>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</si>
  <si>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</si>
  <si>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</si>
  <si>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</si>
  <si>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</si>
  <si>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</si>
  <si>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</si>
  <si>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</si>
  <si>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</si>
  <si>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</si>
  <si>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</si>
  <si>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</si>
  <si>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</si>
  <si>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</si>
  <si>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</si>
  <si>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</si>
  <si>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</si>
  <si>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</si>
  <si>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</si>
  <si>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</si>
  <si>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</si>
  <si>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</si>
  <si>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</si>
  <si>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</si>
  <si>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</si>
  <si>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</si>
  <si>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</si>
  <si>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</si>
  <si>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</si>
  <si>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</si>
  <si>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</si>
  <si>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</si>
  <si>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</si>
  <si>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</si>
  <si>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</si>
  <si>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</si>
  <si>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</si>
  <si>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</si>
  <si>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</si>
  <si>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</si>
  <si>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</si>
  <si>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</si>
  <si>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</si>
  <si>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</si>
  <si>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</si>
  <si>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</si>
  <si>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</si>
  <si>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</si>
  <si>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</si>
  <si>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</si>
  <si>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</si>
  <si>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</si>
  <si>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</si>
  <si>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</si>
  <si>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</si>
  <si>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</si>
  <si>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</si>
  <si>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</si>
  <si>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</si>
  <si>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</si>
  <si>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</si>
  <si>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</si>
  <si>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</si>
  <si>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</si>
  <si>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</si>
  <si>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</si>
  <si>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</si>
  <si>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</si>
  <si>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</si>
  <si>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</si>
  <si>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</si>
  <si>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</si>
  <si>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</si>
  <si>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</si>
  <si>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</si>
  <si>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</si>
  <si>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</si>
  <si>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</si>
  <si>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</si>
  <si>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</si>
  <si>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</si>
  <si>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</si>
  <si>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</si>
  <si>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</si>
  <si>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</si>
  <si>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</si>
  <si>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</si>
  <si>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</si>
  <si>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</si>
  <si>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</si>
  <si>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</si>
  <si>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</si>
  <si>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</si>
  <si>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</si>
  <si>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</si>
  <si>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</si>
  <si>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</si>
  <si>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</si>
  <si>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</si>
  <si>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</si>
  <si>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</si>
  <si>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</si>
  <si>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</si>
  <si>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</si>
  <si>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</si>
  <si>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</si>
  <si>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</si>
  <si>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</si>
  <si>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</si>
  <si>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</si>
  <si>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</si>
  <si>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</si>
  <si>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</si>
  <si>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</si>
  <si>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</si>
  <si>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</si>
  <si>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</si>
  <si>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</si>
  <si>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</si>
  <si>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</si>
  <si>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</si>
  <si>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</si>
  <si>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</si>
  <si>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</si>
  <si>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</si>
  <si>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</si>
  <si>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</si>
  <si>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</si>
  <si>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</si>
  <si>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</si>
  <si>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</si>
  <si>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</si>
  <si>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</si>
  <si>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</si>
  <si>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</si>
  <si>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</si>
  <si>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</si>
  <si>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</si>
  <si>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</si>
  <si>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</si>
  <si>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</si>
  <si>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</si>
  <si>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</si>
  <si>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</si>
  <si>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</si>
  <si>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</si>
  <si>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</si>
  <si>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</si>
  <si>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</si>
  <si>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</si>
  <si>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</si>
  <si>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</si>
  <si>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</si>
  <si>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</si>
  <si>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</si>
  <si>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</si>
  <si>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</si>
  <si>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</si>
  <si>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</si>
  <si>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</si>
  <si>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</si>
  <si>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</si>
  <si>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</si>
  <si>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</si>
  <si>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</si>
  <si>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</si>
  <si>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</si>
  <si>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</si>
  <si>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</si>
  <si>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</si>
  <si>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</si>
  <si>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</si>
  <si>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</si>
  <si>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</si>
  <si>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</si>
  <si>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</si>
  <si>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</si>
  <si>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</si>
  <si>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</si>
  <si>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</si>
  <si>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</si>
  <si>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</si>
  <si>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</si>
  <si>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</si>
  <si>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</si>
  <si>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</si>
  <si>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</si>
  <si>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</si>
  <si>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</si>
  <si>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</si>
  <si>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</si>
  <si>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</si>
  <si>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</si>
  <si>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</si>
  <si>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</si>
  <si>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</si>
  <si>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</si>
  <si>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</si>
  <si>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</si>
  <si>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</si>
  <si>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</si>
  <si>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</si>
  <si>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</si>
  <si>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</si>
  <si>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</si>
  <si>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</si>
  <si>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</si>
  <si>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</si>
  <si>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</si>
  <si>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</si>
  <si>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</si>
  <si>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</si>
  <si>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</si>
  <si>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</si>
  <si>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</si>
  <si>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</si>
  <si>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</si>
  <si>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</si>
  <si>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</si>
  <si>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</si>
  <si>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</si>
  <si>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</si>
  <si>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</si>
  <si>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</si>
  <si>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</si>
  <si>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</si>
  <si>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</si>
  <si>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</si>
  <si>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</si>
  <si>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</si>
  <si>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</si>
  <si>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</si>
  <si>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</si>
  <si>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</si>
  <si>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</si>
  <si>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</si>
  <si>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</si>
  <si>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</si>
  <si>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</si>
  <si>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</si>
  <si>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</si>
  <si>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</si>
  <si>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</si>
  <si>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</si>
  <si>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</si>
  <si>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</si>
  <si>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</si>
  <si>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</si>
  <si>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</si>
  <si>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</si>
  <si>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</si>
  <si>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</si>
  <si>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</si>
  <si>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</si>
  <si>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</si>
  <si>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</si>
  <si>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</si>
  <si>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</si>
  <si>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</si>
  <si>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</si>
  <si>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</si>
  <si>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</si>
  <si>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</si>
  <si>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</si>
  <si>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</si>
  <si>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</si>
  <si>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</si>
  <si>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</si>
  <si>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</si>
  <si>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</si>
  <si>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</si>
  <si>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</si>
  <si>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</si>
  <si>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</si>
  <si>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</si>
  <si>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</si>
  <si>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</si>
  <si>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</si>
  <si>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</si>
  <si>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</si>
  <si>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</si>
  <si>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</si>
  <si>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</si>
  <si>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</si>
  <si>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</si>
  <si>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</si>
  <si>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</si>
  <si>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</si>
  <si>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</si>
  <si>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</si>
  <si>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</si>
  <si>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</si>
  <si>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</si>
  <si>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</si>
  <si>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</si>
  <si>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</si>
  <si>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</si>
  <si>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</si>
  <si>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</si>
  <si>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</si>
  <si>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</si>
  <si>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</si>
  <si>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</si>
  <si>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</si>
  <si>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</si>
  <si>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</si>
  <si>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</si>
  <si>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</si>
  <si>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</si>
  <si>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</si>
  <si>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</si>
  <si>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</si>
  <si>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</si>
  <si>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</si>
  <si>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</si>
  <si>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</si>
  <si>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</si>
  <si>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</si>
  <si>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</si>
  <si>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</si>
  <si>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</si>
  <si>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</si>
  <si>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</si>
  <si>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</si>
  <si>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</si>
  <si>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</si>
  <si>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</si>
  <si>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</si>
  <si>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</si>
  <si>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</si>
  <si>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</si>
  <si>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</si>
  <si>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</si>
  <si>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</si>
  <si>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</si>
  <si>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</si>
  <si>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</si>
  <si>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</si>
  <si>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</si>
  <si>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</si>
  <si>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</si>
  <si>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</si>
  <si>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</si>
  <si>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</si>
  <si>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</si>
  <si>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</si>
  <si>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</si>
  <si>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</si>
  <si>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</si>
  <si>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</si>
  <si>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</si>
  <si>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</si>
  <si>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</si>
  <si>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</si>
  <si>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</si>
  <si>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</si>
  <si>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</si>
  <si>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</si>
  <si>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</si>
  <si>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</si>
  <si>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</si>
  <si>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</si>
  <si>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</si>
  <si>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</si>
  <si>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</si>
  <si>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</si>
  <si>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</si>
  <si>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</si>
  <si>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</si>
  <si>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</si>
  <si>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</si>
  <si>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</si>
  <si>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</si>
  <si>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</si>
  <si>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</si>
  <si>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</si>
  <si>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</si>
  <si>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</si>
  <si>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</si>
  <si>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</si>
  <si>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</si>
  <si>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</si>
  <si>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</si>
  <si>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</si>
  <si>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</si>
  <si>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</si>
  <si>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</si>
  <si>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</si>
  <si>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</si>
  <si>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</si>
  <si>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</si>
  <si>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</si>
  <si>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</si>
  <si>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</si>
  <si>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</si>
  <si>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</si>
  <si>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</si>
  <si>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</si>
  <si>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</si>
  <si>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</si>
  <si>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</si>
  <si>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</si>
  <si>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</si>
  <si>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</si>
  <si>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</si>
  <si>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</si>
  <si>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</si>
  <si>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</si>
  <si>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</si>
  <si>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</si>
  <si>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</si>
  <si>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</si>
  <si>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</si>
  <si>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</si>
  <si>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</si>
  <si>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</si>
  <si>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</si>
  <si>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</si>
  <si>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</si>
  <si>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</si>
  <si>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</si>
  <si>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</si>
  <si>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</si>
  <si>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</si>
  <si>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</si>
  <si>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</si>
  <si>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</si>
  <si>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</si>
  <si>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</si>
  <si>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</si>
  <si>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</si>
  <si>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</si>
  <si>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</si>
  <si>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</si>
  <si>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</si>
  <si>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</si>
  <si>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</si>
  <si>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</si>
  <si>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</si>
  <si>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</si>
  <si>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</si>
  <si>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</si>
  <si>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</si>
  <si>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</si>
  <si>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</si>
  <si>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</si>
  <si>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</si>
  <si>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</si>
  <si>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</si>
  <si>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</si>
  <si>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</si>
  <si>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</si>
  <si>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</si>
  <si>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</si>
  <si>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</si>
  <si>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</si>
  <si>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</si>
  <si>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</si>
  <si>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</si>
  <si>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</si>
  <si>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</si>
  <si>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</si>
  <si>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</si>
  <si>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</si>
  <si>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</si>
  <si>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</si>
  <si>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</si>
  <si>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</si>
  <si>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</si>
  <si>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</si>
  <si>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</si>
  <si>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</si>
  <si>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</si>
  <si>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</si>
  <si>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</si>
  <si>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</si>
  <si>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</si>
  <si>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</si>
  <si>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</si>
  <si>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</si>
  <si>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</si>
  <si>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</si>
  <si>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</si>
  <si>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</si>
  <si>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</si>
  <si>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</si>
  <si>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</si>
  <si>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</si>
  <si>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</si>
  <si>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</si>
  <si>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</si>
  <si>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</si>
  <si>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</si>
  <si>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</si>
  <si>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</si>
  <si>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</si>
  <si>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</si>
  <si>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</si>
  <si>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</si>
  <si>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</si>
  <si>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</si>
  <si>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</si>
  <si>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</si>
  <si>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</si>
  <si>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</si>
  <si>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</si>
  <si>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</si>
  <si>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</si>
  <si>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</si>
  <si>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</si>
  <si>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</si>
  <si>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</si>
  <si>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</si>
  <si>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</si>
  <si>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</si>
  <si>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</si>
  <si>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</si>
  <si>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</si>
  <si>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</si>
  <si>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</si>
  <si>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</si>
  <si>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</si>
  <si>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</si>
  <si>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</si>
  <si>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</si>
  <si>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</si>
  <si>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</si>
  <si>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</si>
  <si>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</si>
  <si>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</si>
  <si>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</si>
  <si>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</si>
  <si>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</si>
  <si>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</si>
  <si>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</si>
  <si>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</si>
  <si>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</si>
  <si>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</si>
  <si>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</si>
  <si>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</si>
  <si>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</si>
  <si>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</si>
  <si>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</si>
  <si>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</si>
  <si>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</si>
  <si>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</si>
  <si>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</si>
  <si>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</si>
  <si>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</si>
  <si>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</si>
  <si>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</si>
  <si>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</si>
  <si>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</si>
  <si>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</si>
  <si>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</si>
  <si>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</si>
  <si>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</si>
  <si>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</si>
  <si>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</si>
  <si>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</si>
  <si>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</si>
  <si>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</si>
  <si>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</si>
  <si>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</si>
  <si>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</si>
  <si>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</si>
  <si>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</si>
  <si>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</si>
  <si>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</si>
  <si>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</si>
  <si>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</si>
  <si>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</si>
  <si>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</si>
  <si>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</si>
  <si>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</si>
  <si>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</si>
  <si>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</si>
  <si>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</si>
  <si>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</si>
  <si>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</si>
  <si>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</si>
  <si>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</si>
  <si>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</si>
  <si>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</si>
  <si>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</si>
  <si>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</si>
  <si>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</si>
  <si>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</si>
  <si>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</si>
  <si>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</si>
  <si>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</si>
  <si>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</si>
  <si>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</si>
  <si>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</si>
  <si>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</si>
  <si>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</si>
  <si>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</si>
  <si>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</si>
  <si>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</si>
  <si>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</si>
  <si>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</si>
  <si>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</si>
  <si>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</si>
  <si>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</si>
  <si>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</si>
  <si>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</si>
  <si>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</si>
  <si>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</si>
  <si>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</si>
  <si>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</si>
  <si>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</si>
  <si>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</si>
  <si>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</si>
  <si>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</si>
  <si>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</si>
  <si>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</si>
  <si>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</si>
  <si>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</si>
  <si>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</si>
  <si>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</si>
  <si>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</si>
  <si>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</si>
  <si>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</si>
  <si>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</si>
  <si>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</si>
  <si>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</si>
  <si>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</si>
  <si>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</si>
  <si>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</si>
  <si>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</si>
  <si>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</si>
  <si>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</si>
  <si>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</si>
  <si>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</si>
  <si>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</si>
  <si>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</si>
  <si>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</si>
  <si>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</si>
  <si>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</si>
  <si>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</si>
  <si>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</si>
  <si>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</si>
  <si>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</si>
  <si>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</si>
  <si>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</si>
  <si>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</si>
  <si>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</si>
  <si>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</si>
  <si>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</si>
  <si>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</si>
  <si>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</si>
  <si>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</si>
  <si>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</si>
  <si>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</si>
  <si>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</si>
  <si>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</si>
  <si>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</si>
  <si>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</si>
  <si>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</si>
  <si>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</si>
  <si>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</si>
  <si>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</si>
  <si>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</si>
  <si>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</si>
  <si>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</si>
  <si>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</si>
  <si>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</si>
  <si>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</si>
  <si>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</si>
  <si>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</si>
  <si>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</si>
  <si>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</si>
  <si>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</si>
  <si>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</si>
  <si>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</si>
  <si>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</si>
  <si>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</si>
  <si>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</si>
  <si>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</si>
  <si>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</si>
  <si>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</si>
  <si>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</si>
  <si>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</si>
  <si>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</si>
  <si>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</si>
  <si>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</si>
  <si>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</si>
  <si>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</si>
  <si>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</si>
  <si>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</si>
  <si>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</si>
  <si>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</si>
  <si>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</si>
  <si>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</si>
  <si>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</si>
  <si>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</si>
  <si>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</si>
  <si>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</si>
  <si>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</si>
  <si>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</si>
  <si>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</si>
  <si>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</si>
  <si>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</si>
  <si>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</si>
  <si>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</si>
  <si>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</si>
  <si>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</si>
  <si>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</si>
  <si>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OM-L233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</si>
  <si>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</si>
  <si>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</si>
  <si>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</si>
  <si>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</si>
  <si>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</si>
  <si>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</si>
  <si>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</si>
  <si>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</si>
  <si>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</si>
  <si>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</si>
  <si>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</si>
  <si>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</si>
  <si>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</si>
  <si>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</si>
  <si>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</si>
  <si>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</si>
  <si>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</si>
  <si>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</si>
  <si>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</si>
  <si>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</si>
  <si>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</si>
  <si>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</si>
  <si>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</si>
  <si>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</si>
  <si>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</si>
  <si>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</si>
  <si>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</si>
  <si>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</si>
  <si>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</si>
  <si>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</si>
  <si>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</si>
  <si>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</si>
  <si>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</si>
  <si>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</si>
  <si>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</si>
  <si>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</si>
  <si>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</si>
  <si>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</si>
  <si>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</si>
  <si>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</si>
  <si>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</si>
  <si>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</si>
  <si>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</si>
  <si>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</si>
  <si>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</si>
  <si>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</si>
  <si>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</si>
  <si>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</si>
  <si>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</si>
  <si>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</si>
  <si>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</si>
  <si>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</si>
  <si>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</si>
  <si>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</si>
  <si>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</si>
  <si>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</si>
  <si>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</si>
  <si>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</si>
  <si>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</si>
  <si>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</si>
  <si>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</si>
  <si>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</si>
  <si>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</si>
  <si>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</si>
  <si>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</si>
  <si>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</si>
  <si>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</si>
  <si>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</si>
  <si>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</si>
  <si>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</si>
  <si>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</si>
  <si>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</si>
  <si>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</si>
  <si>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</si>
  <si>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</si>
  <si>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</si>
  <si>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</si>
  <si>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</si>
  <si>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</si>
  <si>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</si>
  <si>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</si>
  <si>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</si>
  <si>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</si>
  <si>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</si>
  <si>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</si>
  <si>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</si>
  <si>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</si>
  <si>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</si>
  <si>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</si>
  <si>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</si>
  <si>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</si>
  <si>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</si>
  <si>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</si>
  <si>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</si>
  <si>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</si>
  <si>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</si>
  <si>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</si>
  <si>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</si>
  <si>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</si>
  <si>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</si>
  <si>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</si>
  <si>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</si>
  <si>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</si>
  <si>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</si>
  <si>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</si>
  <si>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</si>
  <si>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</si>
  <si>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</si>
  <si>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</si>
  <si>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</si>
  <si>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</si>
  <si>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</si>
  <si>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</si>
  <si>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</si>
  <si>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</si>
  <si>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</si>
  <si>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</si>
  <si>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</si>
  <si>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</si>
  <si>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</si>
  <si>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</si>
  <si>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</si>
  <si>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</si>
  <si>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</si>
  <si>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</si>
  <si>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</si>
  <si>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</si>
  <si>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OM-P018</t>
  </si>
  <si>
    <t>OM-P375</t>
  </si>
  <si>
    <t>OM-P535</t>
  </si>
  <si>
    <t>OM-L245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</si>
  <si>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</si>
  <si>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</si>
  <si>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</si>
  <si>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</si>
  <si>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</si>
  <si>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</si>
  <si>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</si>
  <si>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</si>
  <si>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</si>
  <si>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</si>
  <si>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</si>
  <si>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</si>
  <si>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</si>
  <si>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</si>
  <si>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OM-L043</t>
  </si>
  <si>
    <t>OM-L051</t>
  </si>
  <si>
    <t>OM-L261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</si>
  <si>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</si>
  <si>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</si>
  <si>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</si>
  <si>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</si>
  <si>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</si>
  <si>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</si>
  <si>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</si>
  <si>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</si>
  <si>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</si>
  <si>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</si>
  <si>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</si>
  <si>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</si>
  <si>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</si>
  <si>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</si>
  <si>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</si>
  <si>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</si>
  <si>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</si>
  <si>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</si>
  <si>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</si>
  <si>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</si>
  <si>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</si>
  <si>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</si>
  <si>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</si>
  <si>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</si>
  <si>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</si>
  <si>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</si>
  <si>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</si>
  <si>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</si>
  <si>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</si>
  <si>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</si>
  <si>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</si>
  <si>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</si>
  <si>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</si>
  <si>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</si>
  <si>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</si>
  <si>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</si>
  <si>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</si>
  <si>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</si>
  <si>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</si>
  <si>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</si>
  <si>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</si>
  <si>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</si>
  <si>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</si>
  <si>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</si>
  <si>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</si>
  <si>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</si>
  <si>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</si>
  <si>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</si>
  <si>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</si>
  <si>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</si>
  <si>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</si>
  <si>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</si>
  <si>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</si>
  <si>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</si>
  <si>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</si>
  <si>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</si>
  <si>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</si>
  <si>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</si>
  <si>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</si>
  <si>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</si>
  <si>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</si>
  <si>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</si>
  <si>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</si>
  <si>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</si>
  <si>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</si>
  <si>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</si>
  <si>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</si>
  <si>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</si>
  <si>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</si>
  <si>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</si>
  <si>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</si>
  <si>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</si>
  <si>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</si>
  <si>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</si>
  <si>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</si>
  <si>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</si>
  <si>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</si>
  <si>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</si>
  <si>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</si>
  <si>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</si>
  <si>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</si>
  <si>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</si>
  <si>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</si>
  <si>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</si>
  <si>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</si>
  <si>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</si>
  <si>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</si>
  <si>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</si>
  <si>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</si>
  <si>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</si>
  <si>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</si>
  <si>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</si>
  <si>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</si>
  <si>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</si>
  <si>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</si>
  <si>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</si>
  <si>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</si>
  <si>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</si>
  <si>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</si>
  <si>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</si>
  <si>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</si>
  <si>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</si>
  <si>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</si>
  <si>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</si>
  <si>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</si>
  <si>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</si>
  <si>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</si>
  <si>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</si>
  <si>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</si>
  <si>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</si>
  <si>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</si>
  <si>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</si>
  <si>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</si>
  <si>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</si>
  <si>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</si>
  <si>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</si>
  <si>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</si>
  <si>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</si>
  <si>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</si>
  <si>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</si>
  <si>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</si>
  <si>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</si>
  <si>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</si>
  <si>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</si>
  <si>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</si>
  <si>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</si>
  <si>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</si>
  <si>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</si>
  <si>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</si>
  <si>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</si>
  <si>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</si>
  <si>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</si>
  <si>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</si>
  <si>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</si>
  <si>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</si>
  <si>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</si>
  <si>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</si>
  <si>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</si>
  <si>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</si>
  <si>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</si>
  <si>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</si>
  <si>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</si>
  <si>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</si>
  <si>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</si>
  <si>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</si>
  <si>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</si>
  <si>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</si>
  <si>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</si>
  <si>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</si>
  <si>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</si>
  <si>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</si>
  <si>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</si>
  <si>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</si>
  <si>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</si>
  <si>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</si>
  <si>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</si>
  <si>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</si>
  <si>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</si>
  <si>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</si>
  <si>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</si>
  <si>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</si>
  <si>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</si>
  <si>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</si>
  <si>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</si>
  <si>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</si>
  <si>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</si>
  <si>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</si>
  <si>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</si>
  <si>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</si>
  <si>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</si>
  <si>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</si>
  <si>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</si>
  <si>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</si>
  <si>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</si>
  <si>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</si>
  <si>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</si>
  <si>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</si>
  <si>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</si>
  <si>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</si>
  <si>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</si>
  <si>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</si>
  <si>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</si>
  <si>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</si>
  <si>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</si>
  <si>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</si>
  <si>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</si>
  <si>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</si>
  <si>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</si>
  <si>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</si>
  <si>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</si>
  <si>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</si>
  <si>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</si>
  <si>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</si>
  <si>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</si>
  <si>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</si>
  <si>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</si>
  <si>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</si>
  <si>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</si>
  <si>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</si>
  <si>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</si>
  <si>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</si>
  <si>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</si>
  <si>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</si>
  <si>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</si>
  <si>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</si>
  <si>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</si>
  <si>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</si>
  <si>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</si>
  <si>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</si>
  <si>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</si>
  <si>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</si>
  <si>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</si>
  <si>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</si>
  <si>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</si>
  <si>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</si>
  <si>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</si>
  <si>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</si>
  <si>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</si>
  <si>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</si>
  <si>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</si>
  <si>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OM-P679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</si>
  <si>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</si>
  <si>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</si>
  <si>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</si>
  <si>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</si>
  <si>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</si>
  <si>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</si>
  <si>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</si>
  <si>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</si>
  <si>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</si>
  <si>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</si>
  <si>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</si>
  <si>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</si>
  <si>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</si>
  <si>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</si>
  <si>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</si>
  <si>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</si>
  <si>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</si>
  <si>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</si>
  <si>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</si>
  <si>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</si>
  <si>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</si>
  <si>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</si>
  <si>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</si>
  <si>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</si>
  <si>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</si>
  <si>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</si>
  <si>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</si>
  <si>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</si>
  <si>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</si>
  <si>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</si>
  <si>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</si>
  <si>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</si>
  <si>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</si>
  <si>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</si>
  <si>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</si>
  <si>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</si>
  <si>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</si>
  <si>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</si>
  <si>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</si>
  <si>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</si>
  <si>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</si>
  <si>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</si>
  <si>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</si>
  <si>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</si>
  <si>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</si>
  <si>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</si>
  <si>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</si>
  <si>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</si>
  <si>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</si>
  <si>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</si>
  <si>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</si>
  <si>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</si>
  <si>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</si>
  <si>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</si>
  <si>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</si>
  <si>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</si>
  <si>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</si>
  <si>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</si>
  <si>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</si>
  <si>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</si>
  <si>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</si>
  <si>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</si>
  <si>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</si>
  <si>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</si>
  <si>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</si>
  <si>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</si>
  <si>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</si>
  <si>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</si>
  <si>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</si>
  <si>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</si>
  <si>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</si>
  <si>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</si>
  <si>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</si>
  <si>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</si>
  <si>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</si>
  <si>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</si>
  <si>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</si>
  <si>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</si>
  <si>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</si>
  <si>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</si>
  <si>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</si>
  <si>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</si>
  <si>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</si>
  <si>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</si>
  <si>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</si>
  <si>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</si>
  <si>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</si>
  <si>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</si>
  <si>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</si>
  <si>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</si>
  <si>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</si>
  <si>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</si>
  <si>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</si>
  <si>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</si>
  <si>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</si>
  <si>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</si>
  <si>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</si>
  <si>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</si>
  <si>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</si>
  <si>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</si>
  <si>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</si>
  <si>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</si>
  <si>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</si>
  <si>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</si>
  <si>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</si>
  <si>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</si>
  <si>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</si>
  <si>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</si>
  <si>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</si>
  <si>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</si>
  <si>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</si>
  <si>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</si>
  <si>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</si>
  <si>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</si>
  <si>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</si>
  <si>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</si>
  <si>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</si>
  <si>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</si>
  <si>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</si>
  <si>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</si>
  <si>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</si>
  <si>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</si>
  <si>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</si>
  <si>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</si>
  <si>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</si>
  <si>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</si>
  <si>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</si>
  <si>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</si>
  <si>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</si>
  <si>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</si>
  <si>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</si>
  <si>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</si>
  <si>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</si>
  <si>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</si>
  <si>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</si>
  <si>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</si>
  <si>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</si>
  <si>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</si>
  <si>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</si>
  <si>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</si>
  <si>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</si>
  <si>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</si>
  <si>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</si>
  <si>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</si>
  <si>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</si>
  <si>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</si>
  <si>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</si>
  <si>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</si>
  <si>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</si>
  <si>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</si>
  <si>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</si>
  <si>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</si>
  <si>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</si>
  <si>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</si>
  <si>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</si>
  <si>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</si>
  <si>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</si>
  <si>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</si>
  <si>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</si>
  <si>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</si>
  <si>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</si>
  <si>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</si>
  <si>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</si>
  <si>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</si>
  <si>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</si>
  <si>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</si>
  <si>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</si>
  <si>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</si>
  <si>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</si>
  <si>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</si>
  <si>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</si>
  <si>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</si>
  <si>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</si>
  <si>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</si>
  <si>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</si>
  <si>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</si>
  <si>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</si>
  <si>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</si>
  <si>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</si>
  <si>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</si>
  <si>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</si>
  <si>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</si>
  <si>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</si>
  <si>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</si>
  <si>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</si>
  <si>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</si>
  <si>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</si>
  <si>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</si>
  <si>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</si>
  <si>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</si>
  <si>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</si>
  <si>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</si>
  <si>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</si>
  <si>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</si>
  <si>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</si>
  <si>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</si>
  <si>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</si>
  <si>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</si>
  <si>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</si>
  <si>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</si>
  <si>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</si>
  <si>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</si>
  <si>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</si>
  <si>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</si>
  <si>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</si>
  <si>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</si>
  <si>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</si>
  <si>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</si>
  <si>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</si>
  <si>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</si>
  <si>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</si>
  <si>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</si>
  <si>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</si>
  <si>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</si>
  <si>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</si>
  <si>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</si>
  <si>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</si>
  <si>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</si>
  <si>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</si>
  <si>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</si>
  <si>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</si>
  <si>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</si>
  <si>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</si>
  <si>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</si>
  <si>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</si>
  <si>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</si>
  <si>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</si>
  <si>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</si>
  <si>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</si>
  <si>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</si>
  <si>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</si>
  <si>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</si>
  <si>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</si>
  <si>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</si>
  <si>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</si>
  <si>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</si>
  <si>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</si>
  <si>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</si>
  <si>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</si>
  <si>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</si>
  <si>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</si>
  <si>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</si>
  <si>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</si>
  <si>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</si>
  <si>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</si>
  <si>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</si>
  <si>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</si>
  <si>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</si>
  <si>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</si>
  <si>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</si>
  <si>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</si>
  <si>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</si>
  <si>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</si>
  <si>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</si>
  <si>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</si>
  <si>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</si>
  <si>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</si>
  <si>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</si>
  <si>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</si>
  <si>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</si>
  <si>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</si>
  <si>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</si>
  <si>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</si>
  <si>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</si>
  <si>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</si>
  <si>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</si>
  <si>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</si>
  <si>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</si>
  <si>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</si>
  <si>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</si>
  <si>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</si>
  <si>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</si>
  <si>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</si>
  <si>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</si>
  <si>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</si>
  <si>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</si>
  <si>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</si>
  <si>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</si>
  <si>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</si>
  <si>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</si>
  <si>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</si>
  <si>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</si>
  <si>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</si>
  <si>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</si>
  <si>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</si>
  <si>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</si>
  <si>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</si>
  <si>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</si>
  <si>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</si>
  <si>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</si>
  <si>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</si>
  <si>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</si>
  <si>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</si>
  <si>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</si>
  <si>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</si>
  <si>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</si>
  <si>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</si>
  <si>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</si>
  <si>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</si>
  <si>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</si>
  <si>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</si>
  <si>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</si>
  <si>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</si>
  <si>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</si>
  <si>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</si>
  <si>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</si>
  <si>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</si>
  <si>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</si>
  <si>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</si>
  <si>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</si>
  <si>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</si>
  <si>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</si>
  <si>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</si>
  <si>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</si>
  <si>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</si>
  <si>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</si>
  <si>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</si>
  <si>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</si>
  <si>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</si>
  <si>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</si>
  <si>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</si>
  <si>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</si>
  <si>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</si>
  <si>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</si>
  <si>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</si>
  <si>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</si>
  <si>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</si>
  <si>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</si>
  <si>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</si>
  <si>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</si>
  <si>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OM-P900</t>
  </si>
  <si>
    <t>EAZY 2 L</t>
  </si>
  <si>
    <t>OM-L234</t>
  </si>
  <si>
    <t>RUSH 5 ML</t>
  </si>
  <si>
    <t>OM-P137</t>
  </si>
  <si>
    <t>RU5ML-T-10D-106</t>
  </si>
  <si>
    <t>OM-P085</t>
  </si>
  <si>
    <t>OM-P094</t>
  </si>
  <si>
    <t>OM-P444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</si>
  <si>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</si>
  <si>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</si>
  <si>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</si>
  <si>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</si>
  <si>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</si>
  <si>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</si>
  <si>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</si>
  <si>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</si>
  <si>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</si>
  <si>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</si>
  <si>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</si>
  <si>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</si>
  <si>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</si>
  <si>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</si>
  <si>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</si>
  <si>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</si>
  <si>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</si>
  <si>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</si>
  <si>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</si>
  <si>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</si>
  <si>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</si>
  <si>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</si>
  <si>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</si>
  <si>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</si>
  <si>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</si>
  <si>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</si>
  <si>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</si>
  <si>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</si>
  <si>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</si>
  <si>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</si>
  <si>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</si>
  <si>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</si>
  <si>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</si>
  <si>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</si>
  <si>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</si>
  <si>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</si>
  <si>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</si>
  <si>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</si>
  <si>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</si>
  <si>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</si>
  <si>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</si>
  <si>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</si>
  <si>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</si>
  <si>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</si>
  <si>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</si>
  <si>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</si>
  <si>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</si>
  <si>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</si>
  <si>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</si>
  <si>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</si>
  <si>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</si>
  <si>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</si>
  <si>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</si>
  <si>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</si>
  <si>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</si>
  <si>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</si>
  <si>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</si>
  <si>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</si>
  <si>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</si>
  <si>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</si>
  <si>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</si>
  <si>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</si>
  <si>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</si>
  <si>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</si>
  <si>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</si>
  <si>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</si>
  <si>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</si>
  <si>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</si>
  <si>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</si>
  <si>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</si>
  <si>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</si>
  <si>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</si>
  <si>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</si>
  <si>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</si>
  <si>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</si>
  <si>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</si>
  <si>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</si>
  <si>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</si>
  <si>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</si>
  <si>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</si>
  <si>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</si>
  <si>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</si>
  <si>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</si>
  <si>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</si>
  <si>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</si>
  <si>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</si>
  <si>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</si>
  <si>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</si>
  <si>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</si>
  <si>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</si>
  <si>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</si>
  <si>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</si>
  <si>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</si>
  <si>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</si>
  <si>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</si>
  <si>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</si>
  <si>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</si>
  <si>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</si>
  <si>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</si>
  <si>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</si>
  <si>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</si>
  <si>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</si>
  <si>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</si>
  <si>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</si>
  <si>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</si>
  <si>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</si>
  <si>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</si>
  <si>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</si>
  <si>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</si>
  <si>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</si>
  <si>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</si>
  <si>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</si>
  <si>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</si>
  <si>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</si>
  <si>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</si>
  <si>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</si>
  <si>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</si>
  <si>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</si>
  <si>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</si>
  <si>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</si>
  <si>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</si>
  <si>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</si>
  <si>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</si>
  <si>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</si>
  <si>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</si>
  <si>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</si>
  <si>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</si>
  <si>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</si>
  <si>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</si>
  <si>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</si>
  <si>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</si>
  <si>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</si>
  <si>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</si>
  <si>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</si>
  <si>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</si>
  <si>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</si>
  <si>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</si>
  <si>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</si>
  <si>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</si>
  <si>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</si>
  <si>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</si>
  <si>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</si>
  <si>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</si>
  <si>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</si>
  <si>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</si>
  <si>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</si>
  <si>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</si>
  <si>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</si>
  <si>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</si>
  <si>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</si>
  <si>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</si>
  <si>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</si>
  <si>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</si>
  <si>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</si>
  <si>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</si>
  <si>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</si>
  <si>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</si>
  <si>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</si>
  <si>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</si>
  <si>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</si>
  <si>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</si>
  <si>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</si>
  <si>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</si>
  <si>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</si>
  <si>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</si>
  <si>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</si>
  <si>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</si>
  <si>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</si>
  <si>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</si>
  <si>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</si>
  <si>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</si>
  <si>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</si>
  <si>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</si>
  <si>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</si>
  <si>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</si>
  <si>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</si>
  <si>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</si>
  <si>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</si>
  <si>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</si>
  <si>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</si>
  <si>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</si>
  <si>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</si>
  <si>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</si>
  <si>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</si>
  <si>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</si>
  <si>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</si>
  <si>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</si>
  <si>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</si>
  <si>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</si>
  <si>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</si>
  <si>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</si>
  <si>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</si>
  <si>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</si>
  <si>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</si>
  <si>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</si>
  <si>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</si>
  <si>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</si>
  <si>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</si>
  <si>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</si>
  <si>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</si>
  <si>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</si>
  <si>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</si>
  <si>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</si>
  <si>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</si>
  <si>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</si>
  <si>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</si>
  <si>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</si>
  <si>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</si>
  <si>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</si>
  <si>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</si>
  <si>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</si>
  <si>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</si>
  <si>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</si>
  <si>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</si>
  <si>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</si>
  <si>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</si>
  <si>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</si>
  <si>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</si>
  <si>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</si>
  <si>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</si>
  <si>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</si>
  <si>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</si>
  <si>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</si>
  <si>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</si>
  <si>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</si>
  <si>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</si>
  <si>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</si>
  <si>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</si>
  <si>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</si>
  <si>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</si>
  <si>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</si>
  <si>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</si>
  <si>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</si>
  <si>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</si>
  <si>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</si>
  <si>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</si>
  <si>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</si>
  <si>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</si>
  <si>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</si>
  <si>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</si>
  <si>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</si>
  <si>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</si>
  <si>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</si>
  <si>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</si>
  <si>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</si>
  <si>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</si>
  <si>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</si>
  <si>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</si>
  <si>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</si>
  <si>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</si>
  <si>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</si>
  <si>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</si>
  <si>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</si>
  <si>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</si>
  <si>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</si>
  <si>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</si>
  <si>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</si>
  <si>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</si>
  <si>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</si>
  <si>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</si>
  <si>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</si>
  <si>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</si>
  <si>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</si>
  <si>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</si>
  <si>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</si>
  <si>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</si>
  <si>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</si>
  <si>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</si>
  <si>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</si>
  <si>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</si>
  <si>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</si>
  <si>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</si>
  <si>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</si>
  <si>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</si>
  <si>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</si>
  <si>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</si>
  <si>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</si>
  <si>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</si>
  <si>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</si>
  <si>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</si>
  <si>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</si>
  <si>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</si>
  <si>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</si>
  <si>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</si>
  <si>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</si>
  <si>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28</t>
  </si>
  <si>
    <t>P665</t>
  </si>
  <si>
    <t>180109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</si>
  <si>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</si>
  <si>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</si>
  <si>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</si>
  <si>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</si>
  <si>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</si>
  <si>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</si>
  <si>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</si>
  <si>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</si>
  <si>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</si>
  <si>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</si>
  <si>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</si>
  <si>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</si>
  <si>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</si>
  <si>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</si>
  <si>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</si>
  <si>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</si>
  <si>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</si>
  <si>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</si>
  <si>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</si>
  <si>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</si>
  <si>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</si>
  <si>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</si>
  <si>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</si>
  <si>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</si>
  <si>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</si>
  <si>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</si>
  <si>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</si>
  <si>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</si>
  <si>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</si>
  <si>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</si>
  <si>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</si>
  <si>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</si>
  <si>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</si>
  <si>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</si>
  <si>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</si>
  <si>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OM-L009</t>
  </si>
  <si>
    <t>OM-L011</t>
  </si>
  <si>
    <t>122</t>
  </si>
  <si>
    <t>Ing. Branislav KUC</t>
  </si>
  <si>
    <t>Róbert SETNIČKA</t>
  </si>
  <si>
    <t>BIBETA 6 41</t>
  </si>
  <si>
    <t>OM-L013</t>
  </si>
  <si>
    <t>BIBETA 6 38</t>
  </si>
  <si>
    <t>OM-L020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</si>
  <si>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</si>
  <si>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</si>
  <si>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</si>
  <si>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</si>
  <si>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</si>
  <si>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</si>
  <si>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</si>
  <si>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</si>
  <si>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</si>
  <si>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</si>
  <si>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</si>
  <si>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</si>
  <si>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</si>
  <si>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</si>
  <si>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</si>
  <si>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</si>
  <si>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</si>
  <si>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</si>
  <si>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</si>
  <si>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OM-L334</t>
  </si>
  <si>
    <t>AFN. St.</t>
  </si>
  <si>
    <t>280</t>
  </si>
  <si>
    <t>OM-L335</t>
  </si>
  <si>
    <t>VENUS SC M</t>
  </si>
  <si>
    <t>56804410M</t>
  </si>
  <si>
    <t>AXIS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</si>
  <si>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</si>
  <si>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</si>
  <si>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</si>
  <si>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</si>
  <si>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</si>
  <si>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</si>
  <si>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</si>
  <si>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</si>
  <si>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</si>
  <si>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</si>
  <si>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</si>
  <si>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</si>
  <si>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</si>
  <si>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</si>
  <si>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</si>
  <si>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</si>
  <si>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</si>
  <si>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</si>
  <si>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</si>
  <si>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</si>
  <si>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</si>
  <si>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</si>
  <si>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</si>
  <si>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EPSILON 9 22</t>
  </si>
  <si>
    <t>OM-L127</t>
  </si>
  <si>
    <t>OM-L128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</si>
  <si>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</si>
  <si>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</si>
  <si>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</si>
  <si>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</si>
  <si>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</si>
  <si>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</si>
  <si>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</si>
  <si>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</si>
  <si>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</si>
  <si>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</si>
  <si>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</si>
  <si>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</si>
  <si>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</si>
  <si>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</si>
  <si>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</si>
  <si>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</si>
  <si>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</si>
  <si>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</si>
  <si>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</si>
  <si>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</si>
  <si>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</si>
  <si>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</si>
  <si>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</si>
  <si>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</si>
  <si>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</si>
  <si>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</si>
  <si>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</si>
  <si>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</si>
  <si>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</si>
  <si>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</si>
  <si>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</si>
  <si>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</si>
  <si>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</si>
  <si>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</si>
  <si>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</si>
  <si>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</si>
  <si>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</si>
  <si>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</si>
  <si>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</si>
  <si>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</si>
  <si>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</si>
  <si>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</si>
  <si>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</si>
  <si>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</si>
  <si>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</si>
  <si>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</si>
  <si>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</si>
  <si>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</si>
  <si>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</si>
  <si>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</si>
  <si>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</si>
  <si>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</si>
  <si>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</si>
  <si>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</si>
  <si>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</si>
  <si>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</si>
  <si>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</si>
  <si>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</si>
  <si>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</si>
  <si>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</si>
  <si>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</si>
  <si>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</si>
  <si>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</si>
  <si>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</si>
  <si>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</si>
  <si>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OM-P016</t>
  </si>
  <si>
    <t>OM-P519</t>
  </si>
  <si>
    <t>OM-P518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</si>
  <si>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</si>
  <si>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</si>
  <si>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</si>
  <si>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</si>
  <si>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</si>
  <si>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</si>
  <si>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</si>
  <si>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OM-P989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</si>
  <si>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</si>
  <si>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</si>
  <si>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</si>
  <si>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</si>
  <si>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</si>
  <si>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</si>
  <si>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</si>
  <si>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</si>
  <si>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</si>
  <si>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</si>
  <si>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</si>
  <si>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</si>
  <si>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</si>
  <si>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</si>
  <si>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</si>
  <si>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</si>
  <si>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</si>
  <si>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PiBi 37</t>
  </si>
  <si>
    <t>8481P80161</t>
  </si>
  <si>
    <t>7228P74099</t>
  </si>
  <si>
    <t>7081P73407</t>
  </si>
  <si>
    <t>ALIX L</t>
  </si>
  <si>
    <t>A03031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</si>
  <si>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</si>
  <si>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</si>
  <si>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</si>
  <si>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</si>
  <si>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</si>
  <si>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</si>
  <si>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</si>
  <si>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</si>
  <si>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</si>
  <si>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</si>
  <si>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</si>
  <si>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</si>
  <si>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</si>
  <si>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</si>
  <si>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</si>
  <si>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</si>
  <si>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</si>
  <si>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</si>
  <si>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</si>
  <si>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</si>
  <si>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</si>
  <si>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</si>
  <si>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</si>
  <si>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</si>
  <si>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</si>
  <si>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</si>
  <si>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</si>
  <si>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</si>
  <si>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</si>
  <si>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</si>
  <si>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</si>
  <si>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</si>
  <si>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</si>
  <si>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Ing. Peter ŠIMEK</t>
  </si>
  <si>
    <t>0818-3060-297</t>
  </si>
  <si>
    <t>Mgr. Pavol KADLEC</t>
  </si>
  <si>
    <t>EPSILON 9 28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</si>
  <si>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</si>
  <si>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</si>
  <si>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</si>
  <si>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</si>
  <si>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</si>
  <si>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</si>
  <si>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</si>
  <si>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</si>
  <si>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</si>
  <si>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</si>
  <si>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</si>
  <si>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</si>
  <si>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</si>
  <si>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</si>
  <si>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</si>
  <si>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</si>
  <si>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</si>
  <si>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</si>
  <si>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</si>
  <si>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</si>
  <si>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</si>
  <si>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</si>
  <si>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</si>
  <si>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</si>
  <si>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</si>
  <si>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</si>
  <si>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</si>
  <si>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</si>
  <si>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</si>
  <si>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</si>
  <si>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</si>
  <si>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</si>
  <si>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</si>
  <si>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</si>
  <si>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</si>
  <si>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</si>
  <si>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</si>
  <si>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</si>
  <si>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</si>
  <si>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</si>
  <si>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</si>
  <si>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</si>
  <si>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</si>
  <si>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</si>
  <si>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</si>
  <si>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</si>
  <si>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</si>
  <si>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</si>
  <si>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</si>
  <si>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</si>
  <si>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</si>
  <si>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</si>
  <si>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</si>
  <si>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</si>
  <si>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</si>
  <si>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</si>
  <si>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</si>
  <si>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</si>
  <si>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</si>
  <si>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</si>
  <si>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</si>
  <si>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</si>
  <si>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</si>
  <si>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</si>
  <si>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</si>
  <si>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</si>
  <si>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</si>
  <si>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</si>
  <si>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</si>
  <si>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</si>
  <si>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</si>
  <si>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</si>
  <si>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</si>
  <si>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</si>
  <si>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</si>
  <si>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</si>
  <si>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</si>
  <si>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</si>
  <si>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</si>
  <si>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</si>
  <si>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</si>
  <si>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</si>
  <si>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</si>
  <si>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</si>
  <si>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</si>
  <si>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</si>
  <si>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</si>
  <si>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</si>
  <si>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</si>
  <si>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</si>
  <si>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</si>
  <si>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</si>
  <si>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</si>
  <si>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</si>
  <si>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</si>
  <si>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</si>
  <si>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</si>
  <si>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</si>
  <si>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</si>
  <si>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</si>
  <si>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</si>
  <si>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</si>
  <si>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</si>
  <si>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</si>
  <si>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</si>
  <si>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</si>
  <si>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</si>
  <si>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</si>
  <si>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</si>
  <si>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</si>
  <si>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</si>
  <si>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</si>
  <si>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</si>
  <si>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</si>
  <si>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</si>
  <si>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</si>
  <si>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</si>
  <si>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</si>
  <si>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</si>
  <si>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</si>
  <si>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</si>
  <si>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</si>
  <si>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</si>
  <si>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</si>
  <si>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</si>
  <si>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</si>
  <si>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</si>
  <si>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</si>
  <si>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</si>
  <si>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</si>
  <si>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</si>
  <si>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</si>
  <si>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</si>
  <si>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</si>
  <si>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</si>
  <si>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</si>
  <si>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</si>
  <si>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</si>
  <si>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</si>
  <si>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</si>
  <si>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</si>
  <si>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</si>
  <si>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</si>
  <si>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</si>
  <si>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</si>
  <si>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</si>
  <si>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</si>
  <si>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</si>
  <si>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</si>
  <si>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</si>
  <si>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</si>
  <si>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</si>
  <si>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</si>
  <si>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</si>
  <si>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</si>
  <si>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</si>
  <si>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</si>
  <si>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</si>
  <si>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</si>
  <si>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</si>
  <si>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</si>
  <si>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</si>
  <si>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</si>
  <si>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</si>
  <si>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</si>
  <si>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</si>
  <si>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</si>
  <si>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</si>
  <si>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</si>
  <si>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</si>
  <si>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</si>
  <si>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</si>
  <si>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</si>
  <si>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</si>
  <si>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</si>
  <si>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</si>
  <si>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</si>
  <si>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</si>
  <si>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</si>
  <si>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</si>
  <si>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</si>
  <si>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</si>
  <si>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</si>
  <si>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</si>
  <si>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</si>
  <si>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</si>
  <si>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</si>
  <si>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</si>
  <si>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</si>
  <si>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</si>
  <si>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</si>
  <si>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</si>
  <si>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</si>
  <si>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</si>
  <si>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</si>
  <si>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</si>
  <si>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</si>
  <si>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</si>
  <si>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</si>
  <si>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</si>
  <si>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</si>
  <si>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</si>
  <si>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</si>
  <si>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</si>
  <si>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</si>
  <si>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</si>
  <si>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</si>
  <si>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</si>
  <si>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</si>
  <si>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</si>
  <si>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</si>
  <si>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</si>
  <si>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</si>
  <si>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</si>
  <si>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</si>
  <si>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</si>
  <si>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</si>
  <si>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</si>
  <si>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</si>
  <si>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</si>
  <si>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</si>
  <si>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</si>
  <si>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</si>
  <si>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</si>
  <si>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</si>
  <si>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</si>
  <si>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</si>
  <si>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</si>
  <si>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</si>
  <si>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</si>
  <si>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</si>
  <si>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</si>
  <si>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</si>
  <si>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</si>
  <si>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</si>
  <si>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</si>
  <si>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</si>
  <si>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</si>
  <si>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</si>
  <si>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</si>
  <si>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</si>
  <si>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</si>
  <si>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</si>
  <si>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</si>
  <si>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</si>
  <si>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</si>
  <si>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</si>
  <si>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</si>
  <si>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</si>
  <si>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</si>
  <si>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</si>
  <si>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</si>
  <si>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</si>
  <si>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</si>
  <si>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</si>
  <si>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</si>
  <si>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</si>
  <si>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</si>
  <si>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</si>
  <si>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</si>
  <si>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</si>
  <si>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</si>
  <si>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</si>
  <si>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</si>
  <si>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</si>
  <si>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</si>
  <si>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</si>
  <si>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</si>
  <si>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</si>
  <si>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</si>
  <si>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</si>
  <si>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</si>
  <si>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</si>
  <si>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</si>
  <si>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</si>
  <si>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</si>
  <si>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</si>
  <si>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</si>
  <si>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</si>
  <si>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</si>
  <si>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</si>
  <si>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</si>
  <si>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</si>
  <si>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</si>
  <si>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</si>
  <si>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</si>
  <si>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</si>
  <si>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</si>
  <si>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</si>
  <si>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</si>
  <si>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</si>
  <si>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</si>
  <si>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</si>
  <si>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</si>
  <si>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</si>
  <si>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</si>
  <si>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</si>
  <si>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</si>
  <si>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</si>
  <si>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</si>
  <si>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</si>
  <si>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</si>
  <si>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</si>
  <si>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</si>
  <si>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</si>
  <si>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</si>
  <si>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</si>
  <si>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</si>
  <si>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</si>
  <si>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</si>
  <si>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</si>
  <si>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</si>
  <si>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</si>
  <si>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</si>
  <si>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</si>
  <si>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</si>
  <si>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</si>
  <si>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</si>
  <si>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</si>
  <si>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</si>
  <si>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</si>
  <si>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</si>
  <si>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</si>
  <si>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</si>
  <si>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</si>
  <si>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</si>
  <si>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</si>
  <si>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</si>
  <si>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</si>
  <si>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</si>
  <si>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</si>
  <si>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</si>
  <si>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</si>
  <si>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</si>
  <si>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</si>
  <si>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</si>
  <si>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</si>
  <si>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</si>
  <si>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</si>
  <si>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</si>
  <si>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</si>
  <si>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</si>
  <si>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</si>
  <si>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</si>
  <si>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</si>
  <si>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</si>
  <si>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</si>
  <si>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</si>
  <si>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</si>
  <si>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</si>
  <si>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</si>
  <si>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</si>
  <si>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</si>
  <si>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</si>
  <si>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</si>
  <si>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</si>
  <si>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</si>
  <si>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</si>
  <si>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</si>
  <si>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</si>
  <si>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</si>
  <si>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</si>
  <si>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</si>
  <si>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</si>
  <si>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 xml:space="preserve">STELVIA L </t>
  </si>
  <si>
    <t>2554-31-0813</t>
  </si>
  <si>
    <t>MCC AVIATION</t>
  </si>
  <si>
    <t>Branislav GLONEC</t>
  </si>
  <si>
    <t>ZEOLITE GT ML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</si>
  <si>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</si>
  <si>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</si>
  <si>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</si>
  <si>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</si>
  <si>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</si>
  <si>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</si>
  <si>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</si>
  <si>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</si>
  <si>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</si>
  <si>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</si>
  <si>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</si>
  <si>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</si>
  <si>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</si>
  <si>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</si>
  <si>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</si>
  <si>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</si>
  <si>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</si>
  <si>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</si>
  <si>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</si>
  <si>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</si>
  <si>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</si>
  <si>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</si>
  <si>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</si>
  <si>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</si>
  <si>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</si>
  <si>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</si>
  <si>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</si>
  <si>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</si>
  <si>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</si>
  <si>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</si>
  <si>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</si>
  <si>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</si>
  <si>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</si>
  <si>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</si>
  <si>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</si>
  <si>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</si>
  <si>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</si>
  <si>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</si>
  <si>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</si>
  <si>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</si>
  <si>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</si>
  <si>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</si>
  <si>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</si>
  <si>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</si>
  <si>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</si>
  <si>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</si>
  <si>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</si>
  <si>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</si>
  <si>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</si>
  <si>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</si>
  <si>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</si>
  <si>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</si>
  <si>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</si>
  <si>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</si>
  <si>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</si>
  <si>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</si>
  <si>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</si>
  <si>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</si>
  <si>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</si>
  <si>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</si>
  <si>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</si>
  <si>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</si>
  <si>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</si>
  <si>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</si>
  <si>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</si>
  <si>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</si>
  <si>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</si>
  <si>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</si>
  <si>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</si>
  <si>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</si>
  <si>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</si>
  <si>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</si>
  <si>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</si>
  <si>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</si>
  <si>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</si>
  <si>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</si>
  <si>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</si>
  <si>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</si>
  <si>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</si>
  <si>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</si>
  <si>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</si>
  <si>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</si>
  <si>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</si>
  <si>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</si>
  <si>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</si>
  <si>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</si>
  <si>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</si>
  <si>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</si>
  <si>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</si>
  <si>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</si>
  <si>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</si>
  <si>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</si>
  <si>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</si>
  <si>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</si>
  <si>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</si>
  <si>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</si>
  <si>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</si>
  <si>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</si>
  <si>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</si>
  <si>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</si>
  <si>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</si>
  <si>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</si>
  <si>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</si>
  <si>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</si>
  <si>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</si>
  <si>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</si>
  <si>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</si>
  <si>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</si>
  <si>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</si>
  <si>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</si>
  <si>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</si>
  <si>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</si>
  <si>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</si>
  <si>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</si>
  <si>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</si>
  <si>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</si>
  <si>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</si>
  <si>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</si>
  <si>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</si>
  <si>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</si>
  <si>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</si>
  <si>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</si>
  <si>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</si>
  <si>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</si>
  <si>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</si>
  <si>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</si>
  <si>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</si>
  <si>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</si>
  <si>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</si>
  <si>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</si>
  <si>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</si>
  <si>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</si>
  <si>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</si>
  <si>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</si>
  <si>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</si>
  <si>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</si>
  <si>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</si>
  <si>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</si>
  <si>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</si>
  <si>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</si>
  <si>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</si>
  <si>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</si>
  <si>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</si>
  <si>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</si>
  <si>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</si>
  <si>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</si>
  <si>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</si>
  <si>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</si>
  <si>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</si>
  <si>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</si>
  <si>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</si>
  <si>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</si>
  <si>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</si>
  <si>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</si>
  <si>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</si>
  <si>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</si>
  <si>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</si>
  <si>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</si>
  <si>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</si>
  <si>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</si>
  <si>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</si>
  <si>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</si>
  <si>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</si>
  <si>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</si>
  <si>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</si>
  <si>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</si>
  <si>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</si>
  <si>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</si>
  <si>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</si>
  <si>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</si>
  <si>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</si>
  <si>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</si>
  <si>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</si>
  <si>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</si>
  <si>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</si>
  <si>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</si>
  <si>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</si>
  <si>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</si>
  <si>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</si>
  <si>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</si>
  <si>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</si>
  <si>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</si>
  <si>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</si>
  <si>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</si>
  <si>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</si>
  <si>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</si>
  <si>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</si>
  <si>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</si>
  <si>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</si>
  <si>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</si>
  <si>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</si>
  <si>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</si>
  <si>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</si>
  <si>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</si>
  <si>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</si>
  <si>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</si>
  <si>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</si>
  <si>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</si>
  <si>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</si>
  <si>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</si>
  <si>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</si>
  <si>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</si>
  <si>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</si>
  <si>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</si>
  <si>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</si>
  <si>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</si>
  <si>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</si>
  <si>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</si>
  <si>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</si>
  <si>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</si>
  <si>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</si>
  <si>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</si>
  <si>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</si>
  <si>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</si>
  <si>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</si>
  <si>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</si>
  <si>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</si>
  <si>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</si>
  <si>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</si>
  <si>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</si>
  <si>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14026409L</t>
  </si>
  <si>
    <t>prebieha zmena vlastní Vladimír BRATH predal Chudovskému</t>
  </si>
  <si>
    <t>120//120</t>
  </si>
  <si>
    <t>228//195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</si>
  <si>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</si>
  <si>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</si>
  <si>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</si>
  <si>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</si>
  <si>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</si>
  <si>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</si>
  <si>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</si>
  <si>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</si>
  <si>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</si>
  <si>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</si>
  <si>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</si>
  <si>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</si>
  <si>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</si>
  <si>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</si>
  <si>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</si>
  <si>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</si>
  <si>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</si>
  <si>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</si>
  <si>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</si>
  <si>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</si>
  <si>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</si>
  <si>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</si>
  <si>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</si>
  <si>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</si>
  <si>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ROOK 3 ML</t>
  </si>
  <si>
    <t>R3-ML-B-3334</t>
  </si>
  <si>
    <t>P469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</si>
  <si>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</si>
  <si>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</si>
  <si>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</si>
  <si>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</si>
  <si>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</si>
  <si>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</si>
  <si>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</si>
  <si>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</si>
  <si>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</si>
  <si>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</si>
  <si>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</si>
  <si>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</si>
  <si>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</si>
  <si>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</si>
  <si>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</si>
  <si>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</si>
  <si>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</si>
  <si>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</si>
  <si>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</si>
  <si>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</si>
  <si>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</si>
  <si>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</si>
  <si>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OM-P334</t>
  </si>
  <si>
    <t>Stanislav PUNA</t>
  </si>
  <si>
    <t>OM-L363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</si>
  <si>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</si>
  <si>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</si>
  <si>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</si>
  <si>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</si>
  <si>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</si>
  <si>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</si>
  <si>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</si>
  <si>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</si>
  <si>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</si>
  <si>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</si>
  <si>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</si>
  <si>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</si>
  <si>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</si>
  <si>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</si>
  <si>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</si>
  <si>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</si>
  <si>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</si>
  <si>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</si>
  <si>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</si>
  <si>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</si>
  <si>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</si>
  <si>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</si>
  <si>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Rastislav KUČERA</t>
  </si>
  <si>
    <t>Katarína PILKOVÁ</t>
  </si>
  <si>
    <t>Ing. Milan ŠIPOŠ</t>
  </si>
  <si>
    <t>OM-P719</t>
  </si>
  <si>
    <t>54</t>
  </si>
  <si>
    <t>56</t>
  </si>
  <si>
    <t>Radovan LITTVA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</si>
  <si>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</si>
  <si>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</si>
  <si>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</si>
  <si>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</si>
  <si>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</si>
  <si>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</si>
  <si>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</si>
  <si>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</si>
  <si>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</si>
  <si>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124</t>
  </si>
  <si>
    <t>RIOT M</t>
  </si>
  <si>
    <t>BG0630014A</t>
  </si>
  <si>
    <t xml:space="preserve">SIRIUS 2 </t>
  </si>
  <si>
    <t>82019512T</t>
  </si>
  <si>
    <t>Lukáš BAJÚS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</si>
  <si>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</si>
  <si>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</si>
  <si>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</si>
  <si>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</si>
  <si>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</si>
  <si>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</si>
  <si>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č. PLS para 17611/P</t>
  </si>
  <si>
    <t xml:space="preserve">PARAELEMENT THOR 250/NIMBUS DUO </t>
  </si>
  <si>
    <t>929*05589/NIL</t>
  </si>
  <si>
    <t>PARAELEMENT/AIR-HOR</t>
  </si>
  <si>
    <t>2018/2014</t>
  </si>
  <si>
    <t>Lieta s OM-P183</t>
  </si>
  <si>
    <t>1/2</t>
  </si>
  <si>
    <t>ALPINA 4 ML</t>
  </si>
  <si>
    <t>AA4ML-V-43E-283</t>
  </si>
  <si>
    <t>Štefan KUNA</t>
  </si>
  <si>
    <t>DELTA 4 L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</si>
  <si>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</si>
  <si>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</si>
  <si>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</si>
  <si>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</si>
  <si>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</si>
  <si>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</si>
  <si>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</si>
  <si>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</si>
  <si>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</si>
  <si>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</si>
  <si>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BULLIX 4 T</t>
  </si>
  <si>
    <t>E-MAX L</t>
  </si>
  <si>
    <t>P284</t>
  </si>
  <si>
    <t>46977</t>
  </si>
  <si>
    <t>BX4P053</t>
  </si>
  <si>
    <t>Pavol SLIVA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</si>
  <si>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</si>
  <si>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</si>
  <si>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</si>
  <si>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</si>
  <si>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</si>
  <si>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</si>
  <si>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</si>
  <si>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</si>
  <si>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</si>
  <si>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</si>
  <si>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</si>
  <si>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</si>
  <si>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</si>
  <si>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</si>
  <si>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</si>
  <si>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</si>
  <si>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</si>
  <si>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</si>
  <si>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</si>
  <si>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</si>
  <si>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</si>
  <si>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</si>
  <si>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</si>
  <si>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</si>
  <si>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</si>
  <si>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</si>
  <si>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</si>
  <si>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</si>
  <si>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</si>
  <si>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</si>
  <si>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</si>
  <si>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</si>
  <si>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RU5ML-W-01E-079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</si>
  <si>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</si>
  <si>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</si>
  <si>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</si>
  <si>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</si>
  <si>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</si>
  <si>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</si>
  <si>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</si>
  <si>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</si>
  <si>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</si>
  <si>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</si>
  <si>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</si>
  <si>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</si>
  <si>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</si>
  <si>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</si>
  <si>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</si>
  <si>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</si>
  <si>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P364</t>
  </si>
  <si>
    <t>CHARGER 2 43</t>
  </si>
  <si>
    <t>1243-2017</t>
  </si>
  <si>
    <t>24-27</t>
  </si>
  <si>
    <t>37-41/47-51</t>
  </si>
  <si>
    <t>57-61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</si>
  <si>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</si>
  <si>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</si>
  <si>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</si>
  <si>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</si>
  <si>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</si>
  <si>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</si>
  <si>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</si>
  <si>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</si>
  <si>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</si>
  <si>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</si>
  <si>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</si>
  <si>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</si>
  <si>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</si>
  <si>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</si>
  <si>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</si>
  <si>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</si>
  <si>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</si>
  <si>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</si>
  <si>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 xml:space="preserve">ARTIK 6 25 </t>
  </si>
  <si>
    <t>Q1381989</t>
  </si>
  <si>
    <t>Marián VELAS</t>
  </si>
  <si>
    <t>1228-2061</t>
  </si>
  <si>
    <t>V/Z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</si>
  <si>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</si>
  <si>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</si>
  <si>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</si>
  <si>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</si>
  <si>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</si>
  <si>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</si>
  <si>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</si>
  <si>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</si>
  <si>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</si>
  <si>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</si>
  <si>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</si>
  <si>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</si>
  <si>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</si>
  <si>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</si>
  <si>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</si>
  <si>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</si>
  <si>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</si>
  <si>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125//30</t>
  </si>
  <si>
    <t>Z/V</t>
  </si>
  <si>
    <t>Platnosť PARA PLS LŠZ do 10.05.2023</t>
  </si>
  <si>
    <t>CARANCHO L</t>
  </si>
  <si>
    <t>104-CARL-14-15</t>
  </si>
  <si>
    <t>DRIFT</t>
  </si>
  <si>
    <t>Michal ŠKROVÁNEK</t>
  </si>
  <si>
    <t>36-024-52258</t>
  </si>
  <si>
    <t>Jaroslav GOLODŽEJ</t>
  </si>
  <si>
    <t>41-026-52302</t>
  </si>
  <si>
    <t>Matej PACIGA</t>
  </si>
  <si>
    <t>2015+pomocný podvozok, do 18.05.2023, č 18416</t>
  </si>
  <si>
    <t>Ján MAKOVNÍK</t>
  </si>
  <si>
    <t>OM-P611</t>
  </si>
  <si>
    <t>OM-P612</t>
  </si>
  <si>
    <t>OM-P618</t>
  </si>
  <si>
    <t>102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</si>
  <si>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</si>
  <si>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</si>
  <si>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</si>
  <si>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</si>
  <si>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</si>
  <si>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</si>
  <si>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</si>
  <si>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</si>
  <si>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</si>
  <si>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</si>
  <si>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Pavol KONEK</t>
  </si>
  <si>
    <t>RELAX 25</t>
  </si>
  <si>
    <t>P252</t>
  </si>
  <si>
    <t>4118</t>
  </si>
  <si>
    <t>054</t>
  </si>
  <si>
    <t>SGME2SB-0510-18647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</si>
  <si>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</si>
  <si>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</si>
  <si>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</si>
  <si>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</si>
  <si>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</si>
  <si>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</si>
  <si>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</si>
  <si>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</si>
  <si>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</si>
  <si>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</si>
  <si>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</si>
  <si>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</si>
  <si>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</si>
  <si>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</si>
  <si>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</si>
  <si>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</si>
  <si>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Peter RYBANIČ</t>
  </si>
  <si>
    <t>Zuzana DINDOVÁ</t>
  </si>
  <si>
    <t>Attila KARÁCSONY</t>
  </si>
  <si>
    <t>BUZZ Z6 L</t>
  </si>
  <si>
    <t>1020-4471-428</t>
  </si>
  <si>
    <t>Provazník</t>
  </si>
  <si>
    <t>Matovič/Jančiar</t>
  </si>
  <si>
    <t>Štefan CHLEPKO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</si>
  <si>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</si>
  <si>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</si>
  <si>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</si>
  <si>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</si>
  <si>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</si>
  <si>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</si>
  <si>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</si>
  <si>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</si>
  <si>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</si>
  <si>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</si>
  <si>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</si>
  <si>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</si>
  <si>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</si>
  <si>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</si>
  <si>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</si>
  <si>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</si>
  <si>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</si>
  <si>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82506004T</t>
  </si>
  <si>
    <t>TAKOO 5 39</t>
  </si>
  <si>
    <t>Q1353310</t>
  </si>
  <si>
    <t>16919210M</t>
  </si>
  <si>
    <t>Pavol KRAJČÍROVIČ</t>
  </si>
  <si>
    <t>G39241501014</t>
  </si>
  <si>
    <t>10,15</t>
  </si>
  <si>
    <t>Patrik ROSIPAJLA</t>
  </si>
  <si>
    <t>TAKOO 2 42</t>
  </si>
  <si>
    <t>G240182</t>
  </si>
  <si>
    <t>15013012L</t>
  </si>
  <si>
    <t>341783BA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</si>
  <si>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</si>
  <si>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</si>
  <si>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</si>
  <si>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</si>
  <si>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</si>
  <si>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</si>
  <si>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</si>
  <si>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</si>
  <si>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</si>
  <si>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</si>
  <si>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</si>
  <si>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</si>
  <si>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</si>
  <si>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</si>
  <si>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</si>
  <si>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</si>
  <si>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</si>
  <si>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</si>
  <si>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</si>
  <si>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</si>
  <si>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</si>
  <si>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</si>
  <si>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</si>
  <si>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</si>
  <si>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</si>
  <si>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</si>
  <si>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</si>
  <si>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</si>
  <si>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</si>
  <si>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</si>
  <si>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</si>
  <si>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</si>
  <si>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</si>
  <si>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</si>
  <si>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</si>
  <si>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</si>
  <si>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</si>
  <si>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</si>
  <si>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</si>
  <si>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</si>
  <si>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</si>
  <si>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</si>
  <si>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</si>
  <si>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</si>
  <si>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</si>
  <si>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</si>
  <si>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</si>
  <si>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</si>
  <si>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</si>
  <si>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</si>
  <si>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</si>
  <si>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</si>
  <si>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</si>
  <si>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</si>
  <si>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</si>
  <si>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</si>
  <si>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</si>
  <si>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</si>
  <si>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</si>
  <si>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</si>
  <si>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</si>
  <si>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</si>
  <si>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</si>
  <si>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</si>
  <si>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</si>
  <si>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</si>
  <si>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</si>
  <si>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</si>
  <si>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</si>
  <si>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</si>
  <si>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</si>
  <si>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</si>
  <si>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</si>
  <si>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</si>
  <si>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</si>
  <si>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</si>
  <si>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</si>
  <si>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</si>
  <si>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</si>
  <si>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</si>
  <si>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</si>
  <si>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</si>
  <si>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</si>
  <si>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</si>
  <si>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</si>
  <si>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</si>
  <si>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</si>
  <si>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</si>
  <si>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</si>
  <si>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</si>
  <si>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</si>
  <si>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</si>
  <si>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</si>
  <si>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</si>
  <si>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</si>
  <si>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</si>
  <si>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</si>
  <si>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</si>
  <si>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</si>
  <si>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</si>
  <si>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</si>
  <si>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</si>
  <si>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</si>
  <si>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</si>
  <si>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</si>
  <si>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</si>
  <si>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</si>
  <si>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</si>
  <si>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</si>
  <si>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</si>
  <si>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</si>
  <si>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</si>
  <si>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paramotor do 23.8.2023</t>
  </si>
  <si>
    <t>Martin KORL</t>
  </si>
  <si>
    <t>ROOK 3 MS</t>
  </si>
  <si>
    <t>R3-MS-R-3515</t>
  </si>
  <si>
    <t>80071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</si>
  <si>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</si>
  <si>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</si>
  <si>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</si>
  <si>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</si>
  <si>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</si>
  <si>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</si>
  <si>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</si>
  <si>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</si>
  <si>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</si>
  <si>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</si>
  <si>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</si>
  <si>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</si>
  <si>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</si>
  <si>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</si>
  <si>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</si>
  <si>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</si>
  <si>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</si>
  <si>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</si>
  <si>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</si>
  <si>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</si>
  <si>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</si>
  <si>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</si>
  <si>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</si>
  <si>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</si>
  <si>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</si>
  <si>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</si>
  <si>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</si>
  <si>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</si>
  <si>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</si>
  <si>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</si>
  <si>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</si>
  <si>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</si>
  <si>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</si>
  <si>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</si>
  <si>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</si>
  <si>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</si>
  <si>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</si>
  <si>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</si>
  <si>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</si>
  <si>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</si>
  <si>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</si>
  <si>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</si>
  <si>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</si>
  <si>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</si>
  <si>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</si>
  <si>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</si>
  <si>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</si>
  <si>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</si>
  <si>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</si>
  <si>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</si>
  <si>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</si>
  <si>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</si>
  <si>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</si>
  <si>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</si>
  <si>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</si>
  <si>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</si>
  <si>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</si>
  <si>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</si>
  <si>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G29261302014</t>
  </si>
  <si>
    <t>Vlastimil MESKO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</si>
  <si>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</si>
  <si>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</si>
  <si>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</si>
  <si>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</si>
  <si>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</si>
  <si>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</si>
  <si>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</si>
  <si>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</si>
  <si>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</si>
  <si>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</si>
  <si>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</si>
  <si>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</si>
  <si>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Dominik IŠTVÁN</t>
  </si>
  <si>
    <t>COLORADO 27</t>
  </si>
  <si>
    <t>5327-1748</t>
  </si>
  <si>
    <t>Ing. Rastislav GALBA</t>
  </si>
  <si>
    <t>49-52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</si>
  <si>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</si>
  <si>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</si>
  <si>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</si>
  <si>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</si>
  <si>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</si>
  <si>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</si>
  <si>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</si>
  <si>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</si>
  <si>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</si>
  <si>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</si>
  <si>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</si>
  <si>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</si>
  <si>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</si>
  <si>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</si>
  <si>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</si>
  <si>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</si>
  <si>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</si>
  <si>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</si>
  <si>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</si>
  <si>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</si>
  <si>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</si>
  <si>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</si>
  <si>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</si>
  <si>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</si>
  <si>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</si>
  <si>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</si>
  <si>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</si>
  <si>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</si>
  <si>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</si>
  <si>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</si>
  <si>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</si>
  <si>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</si>
  <si>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</si>
  <si>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</si>
  <si>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</si>
  <si>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</si>
  <si>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</si>
  <si>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14609401ML</t>
  </si>
  <si>
    <t>26606506XL</t>
  </si>
  <si>
    <t>1228-2262</t>
  </si>
  <si>
    <t>Bc. Juraj PAGÁČ</t>
  </si>
  <si>
    <t>1225-2233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</si>
  <si>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</si>
  <si>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</si>
  <si>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</si>
  <si>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</si>
  <si>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</si>
  <si>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</si>
  <si>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</si>
  <si>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</si>
  <si>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</si>
  <si>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</si>
  <si>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</si>
  <si>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</si>
  <si>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</si>
  <si>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</si>
  <si>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</si>
  <si>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</si>
  <si>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</si>
  <si>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</si>
  <si>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</si>
  <si>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</si>
  <si>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</si>
  <si>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</si>
  <si>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</si>
  <si>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</si>
  <si>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</si>
  <si>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</si>
  <si>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30.7.2021/20.1.2022</t>
  </si>
  <si>
    <t>136,35//52,42</t>
  </si>
  <si>
    <t>181,58//252,02</t>
  </si>
  <si>
    <t>PLS para do 20.01.2024</t>
  </si>
  <si>
    <t>10019P88143</t>
  </si>
  <si>
    <t>Bohuš/Bohuš</t>
  </si>
  <si>
    <t>RU6ML-W-39E-083</t>
  </si>
  <si>
    <t>SPIDER ELECTRIC RR 100</t>
  </si>
  <si>
    <t>P683</t>
  </si>
  <si>
    <t>81/860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</si>
  <si>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</si>
  <si>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</si>
  <si>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</si>
  <si>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</si>
  <si>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</si>
  <si>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</si>
  <si>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</si>
  <si>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</si>
  <si>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</si>
  <si>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</si>
  <si>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</si>
  <si>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</si>
  <si>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</si>
  <si>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</si>
  <si>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</si>
  <si>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</si>
  <si>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</si>
  <si>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</si>
  <si>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</si>
  <si>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</si>
  <si>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</si>
  <si>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</si>
  <si>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</si>
  <si>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</si>
  <si>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</si>
  <si>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</si>
  <si>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</si>
  <si>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</si>
  <si>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</si>
  <si>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</si>
  <si>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</si>
  <si>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</si>
  <si>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</si>
  <si>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</si>
  <si>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</si>
  <si>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</si>
  <si>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</si>
  <si>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</si>
  <si>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</si>
  <si>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</si>
  <si>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</si>
  <si>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</si>
  <si>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</si>
  <si>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</si>
  <si>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</si>
  <si>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</si>
  <si>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</si>
  <si>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</si>
  <si>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</si>
  <si>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</si>
  <si>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</si>
  <si>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</si>
  <si>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</si>
  <si>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</si>
  <si>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</si>
  <si>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</si>
  <si>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</si>
  <si>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</si>
  <si>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</si>
  <si>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</si>
  <si>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</si>
  <si>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</si>
  <si>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</si>
  <si>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</si>
  <si>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</si>
  <si>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</si>
  <si>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</si>
  <si>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</si>
  <si>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</si>
  <si>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</si>
  <si>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</si>
  <si>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</si>
  <si>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</si>
  <si>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</si>
  <si>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</si>
  <si>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</si>
  <si>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</si>
  <si>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</si>
  <si>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</si>
  <si>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</si>
  <si>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</si>
  <si>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</si>
  <si>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</si>
  <si>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</si>
  <si>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</si>
  <si>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</si>
  <si>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</si>
  <si>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</si>
  <si>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</si>
  <si>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</si>
  <si>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</si>
  <si>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119</t>
  </si>
  <si>
    <t>Jakub CHRENKO</t>
  </si>
  <si>
    <t>105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</si>
  <si>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</si>
  <si>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</si>
  <si>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</si>
  <si>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</si>
  <si>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</si>
  <si>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</si>
  <si>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</si>
  <si>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</si>
  <si>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</si>
  <si>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</si>
  <si>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</si>
  <si>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</si>
  <si>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</si>
  <si>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</si>
  <si>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</si>
  <si>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</si>
  <si>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</si>
  <si>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</si>
  <si>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</si>
  <si>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</si>
  <si>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</si>
  <si>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</si>
  <si>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</si>
  <si>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</si>
  <si>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</si>
  <si>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</si>
  <si>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</si>
  <si>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</si>
  <si>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</si>
  <si>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</si>
  <si>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</si>
  <si>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</si>
  <si>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</si>
  <si>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</si>
  <si>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</si>
  <si>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</si>
  <si>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</si>
  <si>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</si>
  <si>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</si>
  <si>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</si>
  <si>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</si>
  <si>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</si>
  <si>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</si>
  <si>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</si>
  <si>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</si>
  <si>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</si>
  <si>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</si>
  <si>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</si>
  <si>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</si>
  <si>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</si>
  <si>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</si>
  <si>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</si>
  <si>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</si>
  <si>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</si>
  <si>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</si>
  <si>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</si>
  <si>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</si>
  <si>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</si>
  <si>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</si>
  <si>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</si>
  <si>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</si>
  <si>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</si>
  <si>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</si>
  <si>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</si>
  <si>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</si>
  <si>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</si>
  <si>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</si>
  <si>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</si>
  <si>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</si>
  <si>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</si>
  <si>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</si>
  <si>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</si>
  <si>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</si>
  <si>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</si>
  <si>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</si>
  <si>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</si>
  <si>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</si>
  <si>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</si>
  <si>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</si>
  <si>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</si>
  <si>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</si>
  <si>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</si>
  <si>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</si>
  <si>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</si>
  <si>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</si>
  <si>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</si>
  <si>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</si>
  <si>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</si>
  <si>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</si>
  <si>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</si>
  <si>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</si>
  <si>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</si>
  <si>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</si>
  <si>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</si>
  <si>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</si>
  <si>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</si>
  <si>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</si>
  <si>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</si>
  <si>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ASPEN 6 30</t>
  </si>
  <si>
    <t>G47301706128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</si>
  <si>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</si>
  <si>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</si>
  <si>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</si>
  <si>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</si>
  <si>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</si>
  <si>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</si>
  <si>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</si>
  <si>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</si>
  <si>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</si>
  <si>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</si>
  <si>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</si>
  <si>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</si>
  <si>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</si>
  <si>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</si>
  <si>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</si>
  <si>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</si>
  <si>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</si>
  <si>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</si>
  <si>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</si>
  <si>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</si>
  <si>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</si>
  <si>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</si>
  <si>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</si>
  <si>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</si>
  <si>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213509P</t>
  </si>
  <si>
    <t>Ing. Martin VARGA</t>
  </si>
  <si>
    <t>9810P86984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</si>
  <si>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</si>
  <si>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</si>
  <si>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</si>
  <si>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</si>
  <si>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</si>
  <si>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</si>
  <si>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</si>
  <si>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</si>
  <si>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</si>
  <si>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</si>
  <si>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</si>
  <si>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</si>
  <si>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</si>
  <si>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</si>
  <si>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</si>
  <si>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ORBIT 2 30</t>
  </si>
  <si>
    <t>G21302709855</t>
  </si>
  <si>
    <t>Ján SLIVOŠ</t>
  </si>
  <si>
    <t>NEVADA 2 26</t>
  </si>
  <si>
    <t>82,49</t>
  </si>
  <si>
    <t>204-CARM-62-100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</si>
  <si>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</si>
  <si>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</si>
  <si>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</si>
  <si>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</si>
  <si>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</si>
  <si>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</si>
  <si>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</si>
  <si>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</si>
  <si>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</si>
  <si>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</si>
  <si>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</si>
  <si>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</si>
  <si>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</si>
  <si>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</si>
  <si>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</si>
  <si>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</si>
  <si>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</si>
  <si>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NUCLEON 4 24</t>
  </si>
  <si>
    <t>SCOUT ONE ENDURO</t>
  </si>
  <si>
    <t>L003</t>
  </si>
  <si>
    <t>P232181</t>
  </si>
  <si>
    <t>770</t>
  </si>
  <si>
    <t>SCOUT PARAMOTORS</t>
  </si>
  <si>
    <t>BOOMERANG 12 MS</t>
  </si>
  <si>
    <t>BL05-Q/080034P</t>
  </si>
  <si>
    <t>15012211L</t>
  </si>
  <si>
    <t>FLEXOR 27</t>
  </si>
  <si>
    <t>2659-11-1307</t>
  </si>
  <si>
    <t>MAG241-R-24E-021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</si>
  <si>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</si>
  <si>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</si>
  <si>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</si>
  <si>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</si>
  <si>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</si>
  <si>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</si>
  <si>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</si>
  <si>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</si>
  <si>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</si>
  <si>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</si>
  <si>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</si>
  <si>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</si>
  <si>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</si>
  <si>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</si>
  <si>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</si>
  <si>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</si>
  <si>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</si>
  <si>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</si>
  <si>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</si>
  <si>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</si>
  <si>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</si>
  <si>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</si>
  <si>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</si>
  <si>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</si>
  <si>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</si>
  <si>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301184</t>
  </si>
  <si>
    <t>David ĎURČO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</si>
  <si>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</si>
  <si>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</si>
  <si>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</si>
  <si>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</si>
  <si>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</si>
  <si>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</si>
  <si>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</si>
  <si>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</si>
  <si>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</si>
  <si>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</si>
  <si>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</si>
  <si>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</si>
  <si>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</si>
  <si>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</si>
  <si>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</si>
  <si>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</si>
  <si>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</si>
  <si>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</si>
  <si>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</si>
  <si>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</si>
  <si>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</si>
  <si>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</si>
  <si>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</si>
  <si>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</si>
  <si>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</si>
  <si>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</si>
  <si>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</si>
  <si>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</si>
  <si>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</si>
  <si>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</si>
  <si>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</si>
  <si>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</si>
  <si>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</si>
  <si>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</si>
  <si>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</si>
  <si>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</si>
  <si>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</si>
  <si>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</si>
  <si>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</si>
  <si>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</si>
  <si>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</si>
  <si>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</si>
  <si>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</si>
  <si>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</si>
  <si>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</si>
  <si>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</si>
  <si>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</si>
  <si>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</si>
  <si>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</si>
  <si>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</si>
  <si>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</si>
  <si>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</si>
  <si>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</si>
  <si>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</si>
  <si>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</si>
  <si>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</si>
  <si>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</si>
  <si>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</si>
  <si>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</si>
  <si>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</si>
  <si>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</si>
  <si>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</si>
  <si>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</si>
  <si>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</si>
  <si>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</si>
  <si>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</si>
  <si>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</si>
  <si>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</si>
  <si>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</si>
  <si>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</si>
  <si>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</si>
  <si>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</si>
  <si>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</si>
  <si>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</si>
  <si>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</si>
  <si>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</si>
  <si>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</si>
  <si>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</si>
  <si>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</si>
  <si>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</si>
  <si>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</si>
  <si>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</si>
  <si>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</si>
  <si>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</si>
  <si>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</si>
  <si>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</si>
  <si>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</si>
  <si>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</si>
  <si>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</si>
  <si>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</si>
  <si>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</si>
  <si>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</si>
  <si>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</si>
  <si>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</si>
  <si>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</si>
  <si>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</si>
  <si>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</si>
  <si>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</si>
  <si>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</si>
  <si>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</si>
  <si>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</si>
  <si>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</si>
  <si>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</si>
  <si>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</si>
  <si>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</si>
  <si>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</si>
  <si>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</si>
  <si>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</si>
  <si>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</si>
  <si>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</si>
  <si>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</si>
  <si>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</si>
  <si>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</si>
  <si>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</si>
  <si>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</si>
  <si>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</si>
  <si>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</si>
  <si>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</si>
  <si>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</si>
  <si>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</si>
  <si>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</si>
  <si>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</si>
  <si>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</si>
  <si>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</si>
  <si>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</si>
  <si>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</si>
  <si>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</si>
  <si>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</si>
  <si>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</si>
  <si>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</si>
  <si>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</si>
  <si>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</si>
  <si>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</si>
  <si>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</si>
  <si>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</si>
  <si>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</si>
  <si>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</si>
  <si>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</si>
  <si>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</si>
  <si>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</si>
  <si>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</si>
  <si>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</si>
  <si>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</si>
  <si>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</si>
  <si>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</si>
  <si>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</si>
  <si>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</si>
  <si>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</si>
  <si>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</si>
  <si>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</si>
  <si>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</si>
  <si>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</si>
  <si>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</si>
  <si>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</si>
  <si>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</si>
  <si>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</si>
  <si>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</si>
  <si>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</si>
  <si>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</si>
  <si>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</si>
  <si>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</si>
  <si>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</si>
  <si>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</si>
  <si>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</si>
  <si>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</si>
  <si>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</si>
  <si>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</si>
  <si>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</si>
  <si>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</si>
  <si>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</si>
  <si>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</si>
  <si>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</si>
  <si>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</si>
  <si>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</si>
  <si>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</si>
  <si>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</si>
  <si>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</si>
  <si>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</si>
  <si>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</si>
  <si>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</si>
  <si>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</si>
  <si>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</si>
  <si>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</si>
  <si>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</si>
  <si>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</si>
  <si>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</si>
  <si>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</si>
  <si>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</si>
  <si>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</si>
  <si>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</si>
  <si>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</si>
  <si>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</si>
  <si>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HADRON 3 20</t>
  </si>
  <si>
    <t>POLINI 200 HF</t>
  </si>
  <si>
    <t>P561</t>
  </si>
  <si>
    <t>P242761</t>
  </si>
  <si>
    <t>929*05564</t>
  </si>
  <si>
    <t>Marián ŽILKA</t>
  </si>
  <si>
    <t>P674</t>
  </si>
  <si>
    <t>929*01302</t>
  </si>
  <si>
    <t>Daniel HOZÁK</t>
  </si>
  <si>
    <t>SNAKE XX</t>
  </si>
  <si>
    <t>P692</t>
  </si>
  <si>
    <t>P-117542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</si>
  <si>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</si>
  <si>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</si>
  <si>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</si>
  <si>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</si>
  <si>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</si>
  <si>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</si>
  <si>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</si>
  <si>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</si>
  <si>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</si>
  <si>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</si>
  <si>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</si>
  <si>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</si>
  <si>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</si>
  <si>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</si>
  <si>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</si>
  <si>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</si>
  <si>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</si>
  <si>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</si>
  <si>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</si>
  <si>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</si>
  <si>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</si>
  <si>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</si>
  <si>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</si>
  <si>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</si>
  <si>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</si>
  <si>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</si>
  <si>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</si>
  <si>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</si>
  <si>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</si>
  <si>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</si>
  <si>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</si>
  <si>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</si>
  <si>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</si>
  <si>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</si>
  <si>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</si>
  <si>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</si>
  <si>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</si>
  <si>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</si>
  <si>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</si>
  <si>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</si>
  <si>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</si>
  <si>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</si>
  <si>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</si>
  <si>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</si>
  <si>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</si>
  <si>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</si>
  <si>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</si>
  <si>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</si>
  <si>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</si>
  <si>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</si>
  <si>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</si>
  <si>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</si>
  <si>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</si>
  <si>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</si>
  <si>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</si>
  <si>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</si>
  <si>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</si>
  <si>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</si>
  <si>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</si>
  <si>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</si>
  <si>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</si>
  <si>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</si>
  <si>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</si>
  <si>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</si>
  <si>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</si>
  <si>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</si>
  <si>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</si>
  <si>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</si>
  <si>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15222604M</t>
  </si>
  <si>
    <t>Mgr. Juraj LINHART</t>
  </si>
  <si>
    <t>11137P93803</t>
  </si>
  <si>
    <t>Barbora ŠAMAJOVÁ</t>
  </si>
  <si>
    <t>11118P93689</t>
  </si>
  <si>
    <t>223017P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</si>
  <si>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</si>
  <si>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</si>
  <si>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</si>
  <si>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</si>
  <si>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</si>
  <si>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</si>
  <si>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</si>
  <si>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</si>
  <si>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</si>
  <si>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</si>
  <si>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</si>
  <si>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</si>
  <si>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</si>
  <si>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</si>
  <si>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</si>
  <si>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</si>
  <si>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</si>
  <si>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</si>
  <si>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</si>
  <si>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</si>
  <si>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</si>
  <si>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</si>
  <si>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</si>
  <si>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</si>
  <si>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</si>
  <si>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</si>
  <si>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</si>
  <si>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</si>
  <si>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</si>
  <si>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</si>
  <si>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</si>
  <si>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</si>
  <si>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</si>
  <si>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</si>
  <si>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</si>
  <si>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</si>
  <si>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</si>
  <si>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</si>
  <si>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</si>
  <si>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</si>
  <si>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</si>
  <si>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</si>
  <si>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</si>
  <si>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</si>
  <si>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</si>
  <si>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</si>
  <si>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</si>
  <si>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</si>
  <si>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</si>
  <si>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</si>
  <si>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</si>
  <si>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</si>
  <si>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</si>
  <si>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</si>
  <si>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</si>
  <si>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Milan FULAJTÁR</t>
  </si>
  <si>
    <t>TALON 180</t>
  </si>
  <si>
    <t>P004</t>
  </si>
  <si>
    <t>291022/2022</t>
  </si>
  <si>
    <t>6767P72016</t>
  </si>
  <si>
    <t>Vyparina/Ďurina</t>
  </si>
  <si>
    <t>RU6MS-X-40D-006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</si>
  <si>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</si>
  <si>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</si>
  <si>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</si>
  <si>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</si>
  <si>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</si>
  <si>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</si>
  <si>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</si>
  <si>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</si>
  <si>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</si>
  <si>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</si>
  <si>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</si>
  <si>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</si>
  <si>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</si>
  <si>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</si>
  <si>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</si>
  <si>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</si>
  <si>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</si>
  <si>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</si>
  <si>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</si>
  <si>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</si>
  <si>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</si>
  <si>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</si>
  <si>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</si>
  <si>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</si>
  <si>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</si>
  <si>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</si>
  <si>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</si>
  <si>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</si>
  <si>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</si>
  <si>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</si>
  <si>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</si>
  <si>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</si>
  <si>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</si>
  <si>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</si>
  <si>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</si>
  <si>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</si>
  <si>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</si>
  <si>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225</t>
  </si>
  <si>
    <t>POLINI EOS THOR</t>
  </si>
  <si>
    <t>P005</t>
  </si>
  <si>
    <t>929*09270</t>
  </si>
  <si>
    <t>PARAELEMENT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</si>
  <si>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</si>
  <si>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</si>
  <si>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</si>
  <si>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</si>
  <si>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</si>
  <si>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</si>
  <si>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</si>
  <si>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</si>
  <si>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</si>
  <si>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Prevádzkovateľ: Marek Jánošík</t>
  </si>
  <si>
    <t>LIFT EZ S</t>
  </si>
  <si>
    <t>340171</t>
  </si>
  <si>
    <t>Jozef BOCHŇA</t>
  </si>
  <si>
    <t>37-50</t>
  </si>
  <si>
    <t>DENA SM</t>
  </si>
  <si>
    <t>XB51SM07121C10341</t>
  </si>
  <si>
    <t>MERLIN M</t>
  </si>
  <si>
    <t>301-MERM-05-192</t>
  </si>
  <si>
    <t xml:space="preserve">LŠZ JE VYRADENÉ IBA DOČASNE NA ROK 2023 - NIKOMU NEPRIDELIŤ POZN. ZN. </t>
  </si>
  <si>
    <t>158/214</t>
  </si>
  <si>
    <t>105/103</t>
  </si>
  <si>
    <t>218/229</t>
  </si>
  <si>
    <t>154</t>
  </si>
  <si>
    <t>36,45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</si>
  <si>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</si>
  <si>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</si>
  <si>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</si>
  <si>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</si>
  <si>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</si>
  <si>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</si>
  <si>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</si>
  <si>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</si>
  <si>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</si>
  <si>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</si>
  <si>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</si>
  <si>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</si>
  <si>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</si>
  <si>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</si>
  <si>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</si>
  <si>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</si>
  <si>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</si>
  <si>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</si>
  <si>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</si>
  <si>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</si>
  <si>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</si>
  <si>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</si>
  <si>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</si>
  <si>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</si>
  <si>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</si>
  <si>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</si>
  <si>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Poznámka</t>
  </si>
  <si>
    <t>P947</t>
  </si>
  <si>
    <t>Adrián GALANSKÝ</t>
  </si>
  <si>
    <t>40,52</t>
  </si>
  <si>
    <t>RHYTHM 2 XS</t>
  </si>
  <si>
    <t>ARTT-XS45049-PRLBK</t>
  </si>
  <si>
    <t>prevádzkovateľ: Peter Vrabec</t>
  </si>
  <si>
    <t>Prevádzkovateľ: Michal Haluza</t>
  </si>
  <si>
    <t>prevádzkovateľ: Marek Jánošík</t>
  </si>
  <si>
    <t>Prevádzkovateľ: Keith Stuart WATSON</t>
  </si>
  <si>
    <t>56,10</t>
  </si>
  <si>
    <t>10,23</t>
  </si>
  <si>
    <t>3,30</t>
  </si>
  <si>
    <t>248,30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</si>
  <si>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</si>
  <si>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</si>
  <si>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</si>
  <si>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</si>
  <si>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</si>
  <si>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</si>
  <si>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</si>
  <si>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</si>
  <si>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</si>
  <si>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</si>
  <si>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</si>
  <si>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</si>
  <si>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</si>
  <si>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</si>
  <si>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</si>
  <si>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</si>
  <si>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</si>
  <si>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</si>
  <si>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</si>
  <si>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</si>
  <si>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</si>
  <si>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</si>
  <si>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</si>
  <si>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</si>
  <si>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</si>
  <si>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</si>
  <si>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</si>
  <si>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</si>
  <si>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</si>
  <si>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</si>
  <si>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</si>
  <si>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</si>
  <si>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</si>
  <si>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</si>
  <si>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SKYRUNNER + EOS</t>
  </si>
  <si>
    <t>P007</t>
  </si>
  <si>
    <t>EOS 150</t>
  </si>
  <si>
    <t>PARA PLS platný do 19.03.2025</t>
  </si>
  <si>
    <t>PLATNOSŤ PARA PLS DO 31.3.2025</t>
  </si>
  <si>
    <t>ARTIK 6 23</t>
  </si>
  <si>
    <t>OM-L381</t>
  </si>
  <si>
    <t>Ing. Andrej HOMOLA</t>
  </si>
  <si>
    <t>BASE 2 L</t>
  </si>
  <si>
    <t>OM-L382</t>
  </si>
  <si>
    <t>OM-L383</t>
  </si>
  <si>
    <t>BG1033065A</t>
  </si>
  <si>
    <t>VEGA 6 S</t>
  </si>
  <si>
    <t>27300903S</t>
  </si>
  <si>
    <t>106,5</t>
  </si>
  <si>
    <t>111,25//85,40/161</t>
  </si>
  <si>
    <t>Para PLS č.16371/P do 03.04.2025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</si>
  <si>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</si>
  <si>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</si>
  <si>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</si>
  <si>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</si>
  <si>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</si>
  <si>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</si>
  <si>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</si>
  <si>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</si>
  <si>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Daniel KUŠNIER</t>
  </si>
  <si>
    <t>MOJO 6 XL</t>
  </si>
  <si>
    <t>OM-L386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</si>
  <si>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</si>
  <si>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</si>
  <si>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</si>
  <si>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</si>
  <si>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</si>
  <si>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</si>
  <si>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</si>
  <si>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</si>
  <si>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</si>
  <si>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</si>
  <si>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</si>
  <si>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</si>
  <si>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</si>
  <si>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</si>
  <si>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</si>
  <si>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</si>
  <si>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</si>
  <si>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</si>
  <si>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</si>
  <si>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</si>
  <si>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</si>
  <si>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</si>
  <si>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</si>
  <si>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</si>
  <si>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</si>
  <si>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</si>
  <si>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</si>
  <si>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</si>
  <si>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</si>
  <si>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</si>
  <si>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</si>
  <si>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</si>
  <si>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</si>
  <si>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</si>
  <si>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</si>
  <si>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</si>
  <si>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</si>
  <si>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</si>
  <si>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</si>
  <si>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</si>
  <si>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</si>
  <si>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</si>
  <si>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</si>
  <si>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</si>
  <si>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</si>
  <si>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</si>
  <si>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</si>
  <si>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</si>
  <si>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</si>
  <si>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</si>
  <si>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</si>
  <si>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</si>
  <si>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</si>
  <si>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</si>
  <si>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</si>
  <si>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</si>
  <si>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</si>
  <si>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</si>
  <si>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</si>
  <si>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</si>
  <si>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</si>
  <si>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</si>
  <si>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</si>
  <si>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</si>
  <si>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</si>
  <si>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</si>
  <si>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</si>
  <si>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</si>
  <si>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Branislav FRANTA</t>
  </si>
  <si>
    <t>133,05</t>
  </si>
  <si>
    <t>8,05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</si>
  <si>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</si>
  <si>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</si>
  <si>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</si>
  <si>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</si>
  <si>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</si>
  <si>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</si>
  <si>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</si>
  <si>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</si>
  <si>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</si>
  <si>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</si>
  <si>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</si>
  <si>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</si>
  <si>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</si>
  <si>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</si>
  <si>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</si>
  <si>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</si>
  <si>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</si>
  <si>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</si>
  <si>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</si>
  <si>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</si>
  <si>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</si>
  <si>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</si>
  <si>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</si>
  <si>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</si>
  <si>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</si>
  <si>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</si>
  <si>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</si>
  <si>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</si>
  <si>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</si>
  <si>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</si>
  <si>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</si>
  <si>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</si>
  <si>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</si>
  <si>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</si>
  <si>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</si>
  <si>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</si>
  <si>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</si>
  <si>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</si>
  <si>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</si>
  <si>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</si>
  <si>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</si>
  <si>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</si>
  <si>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</si>
  <si>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</si>
  <si>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</si>
  <si>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</si>
  <si>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</si>
  <si>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</si>
  <si>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</si>
  <si>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</si>
  <si>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</si>
  <si>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</si>
  <si>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</si>
  <si>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</si>
  <si>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</si>
  <si>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</si>
  <si>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</si>
  <si>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</si>
  <si>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</si>
  <si>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</si>
  <si>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</si>
  <si>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</si>
  <si>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</si>
  <si>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</si>
  <si>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</si>
  <si>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</si>
  <si>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</si>
  <si>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</si>
  <si>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PER IL VOLO // EOS ENGINE</t>
  </si>
  <si>
    <t>P927</t>
  </si>
  <si>
    <t>2337</t>
  </si>
  <si>
    <t>MINI PLANE PSF + EOS150</t>
  </si>
  <si>
    <t>VEGA XC-T</t>
  </si>
  <si>
    <t>OM-L422</t>
  </si>
  <si>
    <t>24352905TX43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</si>
  <si>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</si>
  <si>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</si>
  <si>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</si>
  <si>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</si>
  <si>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</si>
  <si>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</si>
  <si>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</si>
  <si>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</si>
  <si>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</si>
  <si>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</si>
  <si>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</si>
  <si>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</si>
  <si>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</si>
  <si>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</si>
  <si>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</si>
  <si>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</si>
  <si>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</si>
  <si>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</si>
  <si>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</si>
  <si>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OM-L429</t>
  </si>
  <si>
    <t>RU6ML-X-18A.030</t>
  </si>
  <si>
    <t>Pap</t>
  </si>
  <si>
    <t>OM-L430</t>
  </si>
  <si>
    <t>MOJO 6 M</t>
  </si>
  <si>
    <t>OM-L431</t>
  </si>
  <si>
    <t>13248403M</t>
  </si>
  <si>
    <t>Ivan DADO</t>
  </si>
  <si>
    <t>Ing. Martin KAPRAĽ</t>
  </si>
  <si>
    <t>0//13,45/17</t>
  </si>
  <si>
    <t>307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</si>
  <si>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</si>
  <si>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</si>
  <si>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</si>
  <si>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</si>
  <si>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</si>
  <si>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</si>
  <si>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</si>
  <si>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</si>
  <si>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</si>
  <si>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</si>
  <si>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</si>
  <si>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</si>
  <si>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</si>
  <si>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</si>
  <si>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RU5MS-U-23E-150</t>
  </si>
  <si>
    <t>ROOK 3 S</t>
  </si>
  <si>
    <t>OM-L434</t>
  </si>
  <si>
    <t>R35Y3279</t>
  </si>
  <si>
    <t>Výrobca PK</t>
  </si>
  <si>
    <t>Výrobca paramotor</t>
  </si>
  <si>
    <t>M PK</t>
  </si>
  <si>
    <t>P053</t>
  </si>
  <si>
    <t>Pap/Jančiar</t>
  </si>
  <si>
    <t>6,30/10</t>
  </si>
  <si>
    <t>148,30/37</t>
  </si>
  <si>
    <t>OM-L435</t>
  </si>
  <si>
    <t>QI382063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</si>
  <si>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</si>
  <si>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</si>
  <si>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</si>
  <si>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</si>
  <si>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</si>
  <si>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</si>
  <si>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</si>
  <si>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</si>
  <si>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</si>
  <si>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 xml:space="preserve">KUDOS 2 M </t>
  </si>
  <si>
    <t>2855-11-0809</t>
  </si>
  <si>
    <t>Marek REMIŠOVSKÝ</t>
  </si>
  <si>
    <t>244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</si>
  <si>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</si>
  <si>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</si>
  <si>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</si>
  <si>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</si>
  <si>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</si>
  <si>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</si>
  <si>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</si>
  <si>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</si>
  <si>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</si>
  <si>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</si>
  <si>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</si>
  <si>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</si>
  <si>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</si>
  <si>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</si>
  <si>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</si>
  <si>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</si>
  <si>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</si>
  <si>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140//70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</si>
  <si>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</si>
  <si>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</si>
  <si>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</si>
  <si>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</si>
  <si>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</si>
  <si>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</si>
  <si>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</si>
  <si>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</si>
  <si>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</si>
  <si>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</si>
  <si>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</si>
  <si>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</si>
  <si>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</si>
  <si>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</si>
  <si>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</si>
  <si>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</si>
  <si>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</si>
  <si>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</si>
  <si>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</si>
  <si>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</si>
  <si>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</si>
  <si>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</si>
  <si>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223,15</t>
  </si>
  <si>
    <t>26,20</t>
  </si>
  <si>
    <t>CLS-M30944-GRVL</t>
  </si>
  <si>
    <t xml:space="preserve"> Marián TRGALA</t>
  </si>
  <si>
    <t>CLASSIC M</t>
  </si>
  <si>
    <t>P552</t>
  </si>
  <si>
    <t>Výrobné číslo</t>
  </si>
  <si>
    <t>11,30</t>
  </si>
  <si>
    <t>14128309ML</t>
  </si>
  <si>
    <t>61,45</t>
  </si>
  <si>
    <t>23,16</t>
  </si>
  <si>
    <t>P497</t>
  </si>
  <si>
    <t>2857-11-0984</t>
  </si>
  <si>
    <t>929*09857</t>
  </si>
  <si>
    <t>Matúš  CISÁRIK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</si>
  <si>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</si>
  <si>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</si>
  <si>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</si>
  <si>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</si>
  <si>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</si>
  <si>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</si>
  <si>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</si>
  <si>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</si>
  <si>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</si>
  <si>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</si>
  <si>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</si>
  <si>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</si>
  <si>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</si>
  <si>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</si>
  <si>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</si>
  <si>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</si>
  <si>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</si>
  <si>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</si>
  <si>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</si>
  <si>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</si>
  <si>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</si>
  <si>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</si>
  <si>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</si>
  <si>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</si>
  <si>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</si>
  <si>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</si>
  <si>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</si>
  <si>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</si>
  <si>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</si>
  <si>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</si>
  <si>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</si>
  <si>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</si>
  <si>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</si>
  <si>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</si>
  <si>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</si>
  <si>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</si>
  <si>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</si>
  <si>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</si>
  <si>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</si>
  <si>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</si>
  <si>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</si>
  <si>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</si>
  <si>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</si>
  <si>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</si>
  <si>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</si>
  <si>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</si>
  <si>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</si>
  <si>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</si>
  <si>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</si>
  <si>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</si>
  <si>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</si>
  <si>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</si>
  <si>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</si>
  <si>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</si>
  <si>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</si>
  <si>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</si>
  <si>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</si>
  <si>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</si>
  <si>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</si>
  <si>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</si>
  <si>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</si>
  <si>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</si>
  <si>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</si>
  <si>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</si>
  <si>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</si>
  <si>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</si>
  <si>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</si>
  <si>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</si>
  <si>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</si>
  <si>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</si>
  <si>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</si>
  <si>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</si>
  <si>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</si>
  <si>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</si>
  <si>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</si>
  <si>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</si>
  <si>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</si>
  <si>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</si>
  <si>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</si>
  <si>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</si>
  <si>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</si>
  <si>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</si>
  <si>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</si>
  <si>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</si>
  <si>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</si>
  <si>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</si>
  <si>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</si>
  <si>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</si>
  <si>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</si>
  <si>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</si>
  <si>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</si>
  <si>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</si>
  <si>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</si>
  <si>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</si>
  <si>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</si>
  <si>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</si>
  <si>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</si>
  <si>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</si>
  <si>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</si>
  <si>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</si>
  <si>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</si>
  <si>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</si>
  <si>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</si>
  <si>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</si>
  <si>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</si>
  <si>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</si>
  <si>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</si>
  <si>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</si>
  <si>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</si>
  <si>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</si>
  <si>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</si>
  <si>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</si>
  <si>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</si>
  <si>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</si>
  <si>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</si>
  <si>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</si>
  <si>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P, Z</t>
  </si>
  <si>
    <t>06591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</si>
  <si>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</si>
  <si>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</si>
  <si>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</si>
  <si>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</si>
  <si>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</si>
  <si>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</si>
  <si>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</si>
  <si>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</si>
  <si>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</si>
  <si>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</si>
  <si>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</si>
  <si>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</si>
  <si>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</si>
  <si>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</si>
  <si>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</si>
  <si>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</si>
  <si>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</si>
  <si>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</si>
  <si>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</si>
  <si>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</si>
  <si>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</si>
  <si>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</si>
  <si>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</si>
  <si>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</si>
  <si>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</si>
  <si>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</si>
  <si>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</si>
  <si>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</si>
  <si>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</si>
  <si>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</si>
  <si>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</si>
  <si>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</si>
  <si>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</si>
  <si>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</si>
  <si>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</si>
  <si>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</si>
  <si>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</si>
  <si>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</si>
  <si>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</si>
  <si>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</si>
  <si>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</si>
  <si>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</si>
  <si>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</si>
  <si>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</si>
  <si>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</si>
  <si>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</si>
  <si>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</si>
  <si>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</si>
  <si>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</si>
  <si>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</si>
  <si>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</si>
  <si>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</si>
  <si>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</si>
  <si>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</si>
  <si>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</si>
  <si>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</si>
  <si>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</si>
  <si>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</si>
  <si>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</si>
  <si>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</si>
  <si>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</si>
  <si>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</si>
  <si>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</si>
  <si>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</si>
  <si>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</si>
  <si>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</si>
  <si>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</si>
  <si>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</si>
  <si>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</si>
  <si>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</si>
  <si>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</si>
  <si>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</si>
  <si>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</si>
  <si>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</si>
  <si>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</si>
  <si>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</si>
  <si>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</si>
  <si>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</si>
  <si>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</si>
  <si>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</si>
  <si>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</si>
  <si>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</si>
  <si>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</si>
  <si>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</si>
  <si>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</si>
  <si>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</si>
  <si>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</si>
  <si>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</si>
  <si>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</si>
  <si>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</si>
  <si>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</si>
  <si>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</si>
  <si>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</si>
  <si>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</si>
  <si>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</si>
  <si>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</si>
  <si>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</si>
  <si>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</si>
  <si>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</si>
  <si>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</si>
  <si>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</si>
  <si>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</si>
  <si>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</si>
  <si>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</si>
  <si>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</si>
  <si>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</si>
  <si>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</si>
  <si>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</si>
  <si>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</si>
  <si>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</si>
  <si>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</si>
  <si>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</si>
  <si>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</si>
  <si>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</si>
  <si>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</si>
  <si>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</si>
  <si>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</si>
  <si>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</si>
  <si>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</si>
  <si>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</si>
  <si>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</si>
  <si>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</si>
  <si>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</si>
  <si>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</si>
  <si>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</si>
  <si>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</si>
  <si>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</si>
  <si>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</si>
  <si>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</si>
  <si>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</si>
  <si>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</si>
  <si>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</si>
  <si>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</si>
  <si>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</si>
  <si>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</si>
  <si>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</si>
  <si>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</si>
  <si>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</si>
  <si>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</si>
  <si>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</si>
  <si>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</si>
  <si>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</si>
  <si>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</si>
  <si>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</si>
  <si>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</si>
  <si>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</si>
  <si>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</si>
  <si>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</si>
  <si>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</si>
  <si>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</si>
  <si>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</si>
  <si>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</si>
  <si>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</si>
  <si>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</si>
  <si>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</si>
  <si>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</si>
  <si>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</si>
  <si>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</si>
  <si>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</si>
  <si>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</si>
  <si>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</si>
  <si>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</si>
  <si>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</si>
  <si>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</si>
  <si>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</si>
  <si>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</si>
  <si>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</si>
  <si>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</si>
  <si>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</si>
  <si>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</si>
  <si>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</si>
  <si>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</si>
  <si>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</si>
  <si>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</si>
  <si>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</si>
  <si>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</si>
  <si>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</si>
  <si>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</si>
  <si>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</si>
  <si>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</si>
  <si>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</si>
  <si>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</si>
  <si>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</si>
  <si>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</si>
  <si>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</si>
  <si>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</si>
  <si>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</si>
  <si>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</si>
  <si>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</si>
  <si>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</si>
  <si>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</si>
  <si>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</si>
  <si>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</si>
  <si>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</si>
  <si>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</si>
  <si>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</si>
  <si>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</si>
  <si>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</si>
  <si>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</si>
  <si>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</si>
  <si>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</si>
  <si>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</si>
  <si>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</si>
  <si>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</si>
  <si>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</si>
  <si>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</si>
  <si>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</si>
  <si>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</si>
  <si>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</si>
  <si>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</si>
  <si>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</si>
  <si>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</si>
  <si>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</si>
  <si>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</si>
  <si>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</si>
  <si>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</si>
  <si>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</si>
  <si>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</si>
  <si>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</si>
  <si>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</si>
  <si>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</si>
  <si>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</si>
  <si>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</si>
  <si>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</si>
  <si>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</si>
  <si>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</si>
  <si>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</si>
  <si>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</si>
  <si>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</si>
  <si>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</si>
  <si>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</si>
  <si>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</si>
  <si>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</si>
  <si>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</si>
  <si>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</si>
  <si>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</si>
  <si>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</si>
  <si>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</si>
  <si>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</si>
  <si>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</si>
  <si>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</si>
  <si>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</si>
  <si>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</si>
  <si>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</si>
  <si>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</si>
  <si>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</si>
  <si>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</si>
  <si>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</si>
  <si>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</si>
  <si>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</si>
  <si>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</si>
  <si>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</si>
  <si>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</si>
  <si>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</si>
  <si>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</si>
  <si>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</si>
  <si>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</si>
  <si>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</si>
  <si>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</si>
  <si>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</si>
  <si>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</si>
  <si>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</si>
  <si>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</si>
  <si>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</si>
  <si>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</si>
  <si>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</si>
  <si>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</si>
  <si>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</si>
  <si>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</si>
  <si>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</si>
  <si>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</si>
  <si>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</si>
  <si>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</si>
  <si>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</si>
  <si>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</si>
  <si>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</si>
  <si>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</si>
  <si>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</si>
  <si>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</si>
  <si>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</si>
  <si>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</si>
  <si>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</si>
  <si>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</si>
  <si>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</si>
  <si>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</si>
  <si>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</si>
  <si>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</si>
  <si>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</si>
  <si>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</si>
  <si>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</si>
  <si>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</si>
  <si>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</si>
  <si>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</si>
  <si>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</si>
  <si>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</si>
  <si>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</si>
  <si>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</si>
  <si>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</si>
  <si>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</si>
  <si>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</si>
  <si>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</si>
  <si>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</si>
  <si>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</si>
  <si>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</si>
  <si>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</si>
  <si>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</si>
  <si>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</si>
  <si>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</si>
  <si>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</si>
  <si>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</si>
  <si>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</si>
  <si>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</si>
  <si>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</si>
  <si>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</si>
  <si>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</si>
  <si>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</si>
  <si>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</si>
  <si>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</si>
  <si>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</si>
  <si>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</si>
  <si>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</si>
  <si>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</si>
  <si>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</si>
  <si>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</si>
  <si>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</si>
  <si>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</si>
  <si>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</si>
  <si>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</si>
  <si>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</si>
  <si>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</si>
  <si>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</si>
  <si>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</si>
  <si>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</si>
  <si>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</si>
  <si>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</si>
  <si>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</si>
  <si>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</si>
  <si>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</si>
  <si>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</si>
  <si>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</si>
  <si>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</si>
  <si>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</si>
  <si>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</si>
  <si>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</si>
  <si>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</si>
  <si>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</si>
  <si>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</si>
  <si>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</si>
  <si>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</si>
  <si>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</si>
  <si>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</si>
  <si>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</si>
  <si>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</si>
  <si>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</si>
  <si>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</si>
  <si>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</si>
  <si>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</si>
  <si>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</si>
  <si>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</si>
  <si>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</si>
  <si>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</si>
  <si>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</si>
  <si>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</si>
  <si>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</si>
  <si>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</si>
  <si>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</si>
  <si>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</si>
  <si>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</si>
  <si>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</si>
  <si>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</si>
  <si>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</si>
  <si>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</si>
  <si>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</si>
  <si>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</si>
  <si>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</si>
  <si>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</si>
  <si>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</si>
  <si>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</si>
  <si>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</si>
  <si>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</si>
  <si>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</si>
  <si>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</si>
  <si>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</si>
  <si>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</si>
  <si>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</si>
  <si>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</si>
  <si>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</si>
  <si>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</si>
  <si>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</si>
  <si>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</si>
  <si>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</si>
  <si>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</si>
  <si>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</si>
  <si>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</si>
  <si>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</si>
  <si>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</si>
  <si>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</si>
  <si>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</si>
  <si>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</si>
  <si>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Jozef HOMOLA</t>
  </si>
  <si>
    <t>Boris KÔPKA</t>
  </si>
  <si>
    <t>Bc. Daniel ĎURČANSKÝ</t>
  </si>
  <si>
    <t>Peter ZÁMEČNÍK</t>
  </si>
  <si>
    <t>ARTT-M46051-GPYB</t>
  </si>
  <si>
    <t>86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</si>
  <si>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</si>
  <si>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</si>
  <si>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</si>
  <si>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</si>
  <si>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</si>
  <si>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</si>
  <si>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</si>
  <si>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</si>
  <si>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</si>
  <si>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</si>
  <si>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</si>
  <si>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</si>
  <si>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</si>
  <si>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</si>
  <si>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</si>
  <si>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</si>
  <si>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</si>
  <si>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</si>
  <si>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</si>
  <si>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</si>
  <si>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</si>
  <si>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</si>
  <si>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</si>
  <si>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</si>
  <si>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</si>
  <si>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</si>
  <si>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</si>
  <si>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</si>
  <si>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</si>
  <si>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</si>
  <si>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</si>
  <si>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</si>
  <si>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</si>
  <si>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</si>
  <si>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</si>
  <si>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</si>
  <si>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</si>
  <si>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</si>
  <si>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</si>
  <si>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</si>
  <si>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</si>
  <si>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</si>
  <si>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</si>
  <si>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</si>
  <si>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</si>
  <si>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</si>
  <si>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</si>
  <si>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</si>
  <si>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</si>
  <si>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</si>
  <si>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</si>
  <si>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</si>
  <si>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</si>
  <si>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</si>
  <si>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</si>
  <si>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</si>
  <si>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</si>
  <si>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</si>
  <si>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</si>
  <si>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</si>
  <si>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</si>
  <si>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</si>
  <si>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</si>
  <si>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</si>
  <si>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</si>
  <si>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</si>
  <si>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</si>
  <si>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</si>
  <si>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</si>
  <si>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</si>
  <si>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</si>
  <si>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</si>
  <si>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</si>
  <si>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</si>
  <si>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</si>
  <si>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</si>
  <si>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</si>
  <si>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</si>
  <si>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</si>
  <si>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</si>
  <si>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</si>
  <si>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</si>
  <si>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</si>
  <si>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</si>
  <si>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</si>
  <si>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</si>
  <si>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</si>
  <si>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</si>
  <si>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</si>
  <si>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</si>
  <si>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</si>
  <si>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</si>
  <si>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</si>
  <si>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</si>
  <si>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</si>
  <si>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</si>
  <si>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</si>
  <si>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</si>
  <si>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</si>
  <si>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</si>
  <si>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</si>
  <si>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</si>
  <si>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</si>
  <si>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</si>
  <si>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</si>
  <si>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</si>
  <si>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</si>
  <si>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</si>
  <si>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</si>
  <si>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</si>
  <si>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</si>
  <si>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</si>
  <si>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</si>
  <si>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</si>
  <si>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</si>
  <si>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</si>
  <si>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</si>
  <si>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</si>
  <si>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</si>
  <si>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</si>
  <si>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</si>
  <si>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</si>
  <si>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</si>
  <si>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</si>
  <si>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</si>
  <si>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</si>
  <si>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</si>
  <si>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</si>
  <si>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</si>
  <si>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</si>
  <si>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</si>
  <si>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</si>
  <si>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</si>
  <si>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</si>
  <si>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</si>
  <si>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</si>
  <si>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</si>
  <si>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</si>
  <si>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</si>
  <si>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</si>
  <si>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</si>
  <si>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</si>
  <si>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</si>
  <si>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</si>
  <si>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</si>
  <si>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</si>
  <si>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</si>
  <si>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</si>
  <si>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</si>
  <si>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</si>
  <si>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</si>
  <si>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</si>
  <si>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</si>
  <si>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</si>
  <si>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</si>
  <si>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</si>
  <si>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</si>
  <si>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</si>
  <si>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</si>
  <si>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</si>
  <si>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</si>
  <si>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</si>
  <si>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</si>
  <si>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</si>
  <si>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</si>
  <si>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</si>
  <si>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</si>
  <si>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</si>
  <si>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</si>
  <si>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</si>
  <si>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</si>
  <si>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</si>
  <si>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</si>
  <si>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</si>
  <si>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</si>
  <si>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</si>
  <si>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</si>
  <si>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</si>
  <si>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</si>
  <si>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</si>
  <si>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</si>
  <si>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</si>
  <si>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</si>
  <si>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</si>
  <si>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</si>
  <si>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</si>
  <si>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</si>
  <si>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</si>
  <si>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</si>
  <si>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</si>
  <si>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</si>
  <si>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</si>
  <si>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</si>
  <si>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</si>
  <si>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</si>
  <si>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</si>
  <si>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</si>
  <si>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</si>
  <si>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</si>
  <si>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</si>
  <si>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</si>
  <si>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</si>
  <si>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</si>
  <si>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</si>
  <si>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</si>
  <si>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</si>
  <si>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</si>
  <si>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</si>
  <si>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</si>
  <si>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</si>
  <si>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</si>
  <si>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</si>
  <si>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</si>
  <si>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</si>
  <si>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</si>
  <si>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</si>
  <si>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</si>
  <si>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</si>
  <si>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</si>
  <si>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</si>
  <si>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</si>
  <si>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</si>
  <si>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</si>
  <si>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</si>
  <si>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</si>
  <si>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</si>
  <si>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</si>
  <si>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</si>
  <si>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</si>
  <si>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</si>
  <si>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</si>
  <si>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</si>
  <si>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</si>
  <si>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</si>
  <si>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</si>
  <si>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</si>
  <si>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</si>
  <si>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</si>
  <si>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L247</t>
  </si>
  <si>
    <t>Oliver SATINA</t>
  </si>
  <si>
    <t>1225-2795</t>
  </si>
  <si>
    <t>1225-2796</t>
  </si>
  <si>
    <t>17305602M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</si>
  <si>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</si>
  <si>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</si>
  <si>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</si>
  <si>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</si>
  <si>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</si>
  <si>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</si>
  <si>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</si>
  <si>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</si>
  <si>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.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</si>
  <si>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</si>
  <si>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</si>
  <si>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</si>
  <si>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</si>
  <si>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</si>
  <si>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</si>
  <si>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</si>
  <si>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</si>
  <si>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</si>
  <si>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</si>
  <si>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</si>
  <si>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</si>
  <si>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</si>
  <si>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</si>
  <si>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</si>
  <si>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</si>
  <si>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</si>
  <si>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</si>
  <si>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</si>
  <si>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</si>
  <si>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</si>
  <si>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</si>
  <si>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</si>
  <si>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</si>
  <si>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</si>
  <si>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</si>
  <si>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</si>
  <si>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</si>
  <si>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</si>
  <si>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</si>
  <si>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</si>
  <si>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</si>
  <si>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</si>
  <si>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2418029</t>
  </si>
  <si>
    <t>Śimko</t>
  </si>
  <si>
    <t>PARA PLS č. 22433 platný do 28.5.2026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</si>
  <si>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</si>
  <si>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</si>
  <si>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</si>
  <si>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</si>
  <si>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</si>
  <si>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</si>
  <si>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</si>
  <si>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</si>
  <si>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</si>
  <si>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</si>
  <si>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</si>
  <si>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</si>
  <si>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</si>
  <si>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</si>
  <si>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</si>
  <si>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</si>
  <si>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</si>
  <si>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</si>
  <si>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</si>
  <si>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</si>
  <si>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</si>
  <si>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</si>
  <si>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</si>
  <si>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</si>
  <si>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</si>
  <si>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</si>
  <si>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</si>
  <si>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</si>
  <si>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</si>
  <si>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</si>
  <si>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</si>
  <si>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</si>
  <si>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</si>
  <si>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</si>
  <si>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</si>
  <si>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</si>
  <si>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</si>
  <si>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</si>
  <si>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</si>
  <si>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</si>
  <si>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</si>
  <si>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</si>
  <si>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</si>
  <si>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</si>
  <si>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</si>
  <si>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</si>
  <si>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</si>
  <si>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</si>
  <si>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</si>
  <si>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</si>
  <si>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</si>
  <si>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</si>
  <si>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</si>
  <si>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</si>
  <si>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</si>
  <si>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</si>
  <si>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</si>
  <si>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</si>
  <si>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</si>
  <si>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</si>
  <si>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</si>
  <si>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</si>
  <si>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</si>
  <si>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</si>
  <si>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</si>
  <si>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</si>
  <si>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</si>
  <si>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</si>
  <si>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</si>
  <si>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</si>
  <si>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</si>
  <si>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</si>
  <si>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</si>
  <si>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</si>
  <si>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</si>
  <si>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</si>
  <si>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</si>
  <si>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</si>
  <si>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</si>
  <si>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</si>
  <si>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</si>
  <si>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</si>
  <si>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</si>
  <si>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</si>
  <si>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</si>
  <si>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</si>
  <si>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</si>
  <si>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</si>
  <si>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</si>
  <si>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</si>
  <si>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</si>
  <si>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</si>
  <si>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</si>
  <si>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</si>
  <si>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</si>
  <si>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</si>
  <si>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</si>
  <si>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</si>
  <si>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</si>
  <si>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</si>
  <si>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</si>
  <si>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</si>
  <si>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</si>
  <si>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</si>
  <si>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</si>
  <si>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</si>
  <si>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</si>
  <si>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</si>
  <si>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</si>
  <si>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</si>
  <si>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</si>
  <si>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</si>
  <si>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</si>
  <si>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</si>
  <si>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</si>
  <si>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</si>
  <si>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</si>
  <si>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</si>
  <si>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</si>
  <si>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</si>
  <si>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</si>
  <si>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</si>
  <si>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</si>
  <si>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</si>
  <si>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</si>
  <si>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</si>
  <si>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</si>
  <si>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</si>
  <si>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</si>
  <si>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</si>
  <si>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</si>
  <si>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</si>
  <si>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</si>
  <si>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</si>
  <si>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</si>
  <si>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</si>
  <si>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</si>
  <si>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</si>
  <si>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</si>
  <si>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</si>
  <si>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</si>
  <si>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</si>
  <si>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</si>
  <si>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</si>
  <si>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</si>
  <si>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</si>
  <si>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</si>
  <si>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</si>
  <si>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</si>
  <si>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</si>
  <si>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</si>
  <si>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</si>
  <si>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</si>
  <si>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</si>
  <si>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</si>
  <si>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</si>
  <si>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</si>
  <si>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</si>
  <si>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</si>
  <si>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</si>
  <si>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</si>
  <si>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</si>
  <si>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</si>
  <si>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</si>
  <si>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</si>
  <si>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</si>
  <si>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</si>
  <si>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</si>
  <si>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</si>
  <si>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</si>
  <si>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</si>
  <si>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</si>
  <si>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</si>
  <si>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</si>
  <si>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</si>
  <si>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</si>
  <si>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</si>
  <si>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</si>
  <si>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</si>
  <si>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</si>
  <si>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</si>
  <si>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</si>
  <si>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</si>
  <si>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</si>
  <si>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</si>
  <si>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</si>
  <si>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50,35</t>
  </si>
  <si>
    <t>538,40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</si>
  <si>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</si>
  <si>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</si>
  <si>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</si>
  <si>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</si>
  <si>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</si>
  <si>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</si>
  <si>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</si>
  <si>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</si>
  <si>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</si>
  <si>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</si>
  <si>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</si>
  <si>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</si>
  <si>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</si>
  <si>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</si>
  <si>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</si>
  <si>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</si>
  <si>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11,5//15</t>
  </si>
  <si>
    <t>211,5//235,35</t>
  </si>
  <si>
    <t>11//11/16</t>
  </si>
  <si>
    <t>42//86/114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</si>
  <si>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</si>
  <si>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</si>
  <si>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</si>
  <si>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</si>
  <si>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</si>
  <si>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</si>
  <si>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</si>
  <si>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19.8.2024/10.6.2023</t>
  </si>
  <si>
    <t>6,14//24/39</t>
  </si>
  <si>
    <t>135,14//142/180</t>
  </si>
  <si>
    <t>Andrej KRIŽANOVIČ, predané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</si>
  <si>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</si>
  <si>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</si>
  <si>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</si>
  <si>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</si>
  <si>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</si>
  <si>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</si>
  <si>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</si>
  <si>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</si>
  <si>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</si>
  <si>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Adrián REPA</t>
  </si>
  <si>
    <t>Jozef ŠANTAVÝ</t>
  </si>
  <si>
    <t>9,25</t>
  </si>
  <si>
    <t>22,40</t>
  </si>
  <si>
    <t>10//12/6</t>
  </si>
  <si>
    <t>29//31/17</t>
  </si>
  <si>
    <t>6,40</t>
  </si>
  <si>
    <t>1.9.2024/15.3.2024</t>
  </si>
  <si>
    <t>5//8</t>
  </si>
  <si>
    <t>106//32/20</t>
  </si>
  <si>
    <t>12,36//25/38</t>
  </si>
  <si>
    <t>130,22//386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</si>
  <si>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</si>
  <si>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</si>
  <si>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</si>
  <si>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</si>
  <si>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</si>
  <si>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</si>
  <si>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</si>
  <si>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</si>
  <si>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</si>
  <si>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</si>
  <si>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</si>
  <si>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</si>
  <si>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</si>
  <si>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</si>
  <si>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</si>
  <si>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</si>
  <si>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</si>
  <si>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</si>
  <si>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</si>
  <si>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Ľubomír MADAJ</t>
  </si>
  <si>
    <t>24,15</t>
  </si>
  <si>
    <t>Martin RATKOŠ</t>
  </si>
  <si>
    <t>7,55//5/7</t>
  </si>
  <si>
    <t>18,41//42/23</t>
  </si>
  <si>
    <t>2/10</t>
  </si>
  <si>
    <t>PK predaný nečlenovi 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</si>
  <si>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</si>
  <si>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</si>
  <si>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</si>
  <si>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</si>
  <si>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</si>
  <si>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</si>
  <si>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</si>
  <si>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</si>
  <si>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</si>
  <si>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</si>
  <si>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</si>
  <si>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</si>
  <si>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</si>
  <si>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</si>
  <si>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</si>
  <si>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</si>
  <si>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</si>
  <si>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</si>
  <si>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</si>
  <si>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</si>
  <si>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</si>
  <si>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</si>
  <si>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</si>
  <si>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OM-L298</t>
  </si>
  <si>
    <t>PHOTON.MS.Y.09A.134</t>
  </si>
  <si>
    <t>5426-2656</t>
  </si>
  <si>
    <t>Mgr. Martin BIELIK</t>
  </si>
  <si>
    <t>Miroslav GREGOR</t>
  </si>
  <si>
    <t>83608</t>
  </si>
  <si>
    <t>120,5</t>
  </si>
  <si>
    <t>5223-1781</t>
  </si>
  <si>
    <t>33.426.74516</t>
  </si>
  <si>
    <t>SW6ML-Y-09E-385</t>
  </si>
  <si>
    <t>51,30</t>
  </si>
  <si>
    <t>P104506</t>
  </si>
  <si>
    <t>Krištof KAMENICKÝ, DiS. art.</t>
  </si>
  <si>
    <t>82,28</t>
  </si>
  <si>
    <t>23,07</t>
  </si>
  <si>
    <t>253,50</t>
  </si>
  <si>
    <t>MAGIC MOTOR ML</t>
  </si>
  <si>
    <t>BG1209125A</t>
  </si>
  <si>
    <t>BG1205044A</t>
  </si>
  <si>
    <t>15.7.2021/6.10.2024</t>
  </si>
  <si>
    <t>0//10</t>
  </si>
  <si>
    <t>11//23</t>
  </si>
  <si>
    <t>PHOTON-L-Z-34C-021</t>
  </si>
  <si>
    <t>Rastislav MIČKO</t>
  </si>
  <si>
    <t>Katarína TURČANOVÁ</t>
  </si>
  <si>
    <t>Matej MIČÁK</t>
  </si>
  <si>
    <t>Ing. Martin  LAJČÁK</t>
  </si>
  <si>
    <t>138,35//115,35/60</t>
  </si>
  <si>
    <t>14//14/7</t>
  </si>
  <si>
    <t>Ing. Martin URBAN</t>
  </si>
  <si>
    <t>Dávid ĎURČO</t>
  </si>
  <si>
    <t>Mgr. Dávid KAĽAVSKÝ</t>
  </si>
  <si>
    <t>86,21</t>
  </si>
  <si>
    <t>104986</t>
  </si>
  <si>
    <t>EPSILON 10 DLS 26</t>
  </si>
  <si>
    <t>12638P103104</t>
  </si>
  <si>
    <t>SUSI 3 18</t>
  </si>
  <si>
    <t>221305P</t>
  </si>
  <si>
    <t>VOLT 4 S</t>
  </si>
  <si>
    <t>224414P</t>
  </si>
  <si>
    <t>102532</t>
  </si>
  <si>
    <t>27408406M</t>
  </si>
  <si>
    <t>BUZZ Z7 MS</t>
  </si>
  <si>
    <t>BZ7MS-Z-27E-075</t>
  </si>
  <si>
    <t>RU5ML-T-28B-082</t>
  </si>
  <si>
    <t>102765</t>
  </si>
  <si>
    <t>98361</t>
  </si>
  <si>
    <t>18,56</t>
  </si>
  <si>
    <t>12//12/25</t>
  </si>
  <si>
    <t>60//154/313</t>
  </si>
  <si>
    <t>FUNKY 2 XS</t>
  </si>
  <si>
    <t>AFKT-XS51040-PP</t>
  </si>
  <si>
    <t>Tomáš BLANSKÝ</t>
  </si>
  <si>
    <t>34,07</t>
  </si>
  <si>
    <t>18,07</t>
  </si>
  <si>
    <t>Lukáš SOLÁRIK</t>
  </si>
  <si>
    <t>SPRINT M</t>
  </si>
  <si>
    <t>WX08K3500614P</t>
  </si>
  <si>
    <t>YETI 6 23</t>
  </si>
  <si>
    <t>BN05-Q1100251P</t>
  </si>
  <si>
    <t>&lt;25</t>
  </si>
  <si>
    <t>&gt;30</t>
  </si>
  <si>
    <t>&gt;40</t>
  </si>
  <si>
    <t>DRIFTAIR 18</t>
  </si>
  <si>
    <t>P-262061</t>
  </si>
  <si>
    <t>ULM 1</t>
  </si>
  <si>
    <t>20,25</t>
  </si>
  <si>
    <t>Ruslan VOROBIOV</t>
  </si>
  <si>
    <t xml:space="preserve">P, Z </t>
  </si>
  <si>
    <t>16,45</t>
  </si>
  <si>
    <t>28,15</t>
  </si>
  <si>
    <t>Mgr. Veronika GANDŽALOVÁ</t>
  </si>
  <si>
    <t>94896</t>
  </si>
  <si>
    <t>SCOUT 2 27 L</t>
  </si>
  <si>
    <t>1123-3914-171</t>
  </si>
  <si>
    <t>EN 926-1:2015</t>
  </si>
  <si>
    <t>60+</t>
  </si>
  <si>
    <t>P954</t>
  </si>
  <si>
    <t>Michal KOŠIARČÍK</t>
  </si>
  <si>
    <t>Marek IVANIČ</t>
  </si>
  <si>
    <t>Peter APALOVIČ</t>
  </si>
  <si>
    <t>237</t>
  </si>
  <si>
    <t>D4MS.V.49D.055</t>
  </si>
  <si>
    <t>18179</t>
  </si>
  <si>
    <t>P, Z/V</t>
  </si>
  <si>
    <t>47//50/100</t>
  </si>
  <si>
    <t>číslo PLS PARA: 24681/P</t>
  </si>
  <si>
    <t>F5 27</t>
  </si>
  <si>
    <t>345514 TM 1/19</t>
  </si>
  <si>
    <t>EN 926-1/DGAC</t>
  </si>
  <si>
    <t>15432902M</t>
  </si>
  <si>
    <t>Radoslav DEDINSKÝ</t>
  </si>
  <si>
    <t>INFINITY 3 M</t>
  </si>
  <si>
    <t>0310 INF-3M-12QAQ1206</t>
  </si>
  <si>
    <t>15,40</t>
  </si>
  <si>
    <t>105,40</t>
  </si>
  <si>
    <t>P499</t>
  </si>
  <si>
    <t>15116</t>
  </si>
  <si>
    <t>63/60</t>
  </si>
  <si>
    <t>SPIN FS 180 E/R</t>
  </si>
  <si>
    <t>VOLT 5 S</t>
  </si>
  <si>
    <t>243716P</t>
  </si>
  <si>
    <t>4,53/4</t>
  </si>
  <si>
    <t>84,53/124</t>
  </si>
  <si>
    <t>26.11.2024/18.4.2024</t>
  </si>
  <si>
    <t>11//11/10</t>
  </si>
  <si>
    <t>32//37/36</t>
  </si>
  <si>
    <t>Frida Mária ŠTEFANKOVÁ</t>
  </si>
  <si>
    <t>P790</t>
  </si>
  <si>
    <t>ECLIPSE MOSTER 185 PLUS</t>
  </si>
  <si>
    <t>240108</t>
  </si>
  <si>
    <t>15,47/20</t>
  </si>
  <si>
    <t>Mgr. Jana BRNDIAROVÁ, PhD.</t>
  </si>
  <si>
    <t>277</t>
  </si>
  <si>
    <t>Katarína KOPOLDOVÁ</t>
  </si>
  <si>
    <t>0,30</t>
  </si>
  <si>
    <t>64,30</t>
  </si>
  <si>
    <t>MERLIN S</t>
  </si>
  <si>
    <t>306-MERS-27-235</t>
  </si>
  <si>
    <t>40,45</t>
  </si>
  <si>
    <t>MITO 2 RS S</t>
  </si>
  <si>
    <t>15.323.73599</t>
  </si>
  <si>
    <t>24701</t>
  </si>
  <si>
    <t>RI382531</t>
  </si>
  <si>
    <t>205</t>
  </si>
  <si>
    <t>11,05</t>
  </si>
  <si>
    <t>219,20</t>
  </si>
  <si>
    <t>26,25</t>
  </si>
  <si>
    <t>142,40</t>
  </si>
  <si>
    <t>435</t>
  </si>
  <si>
    <t>20,34</t>
  </si>
  <si>
    <t>166</t>
  </si>
  <si>
    <t>Miroslav PIENČAK</t>
  </si>
  <si>
    <t>ARTIK R 21</t>
  </si>
  <si>
    <t>TGATR21O00321</t>
  </si>
  <si>
    <t>TAKOO 6 41</t>
  </si>
  <si>
    <t>TGTAK41C00582</t>
  </si>
  <si>
    <t>D4S.V.29B.022</t>
  </si>
  <si>
    <t>RD330-2-42B-026</t>
  </si>
  <si>
    <t>ROADSTER 3 30</t>
  </si>
  <si>
    <t>SYMPHONIA 2 24</t>
  </si>
  <si>
    <t>008-241-F</t>
  </si>
  <si>
    <t>Ing. Jakub SOMORA</t>
  </si>
  <si>
    <t>21,14//21,14</t>
  </si>
  <si>
    <t>46,15//82,54</t>
  </si>
  <si>
    <t>51,45</t>
  </si>
  <si>
    <t>131,05</t>
  </si>
  <si>
    <t>51,45/28</t>
  </si>
  <si>
    <t>80,36/99</t>
  </si>
  <si>
    <t>218</t>
  </si>
  <si>
    <t>RUSH4ML-Q-52A-040</t>
  </si>
  <si>
    <t>14//12</t>
  </si>
  <si>
    <t>167,30//41</t>
  </si>
  <si>
    <t>8,30</t>
  </si>
  <si>
    <t>310</t>
  </si>
  <si>
    <t>Ing. Peter FRANKO</t>
  </si>
  <si>
    <t>126</t>
  </si>
  <si>
    <t>144</t>
  </si>
  <si>
    <t>ARTIK R 23</t>
  </si>
  <si>
    <t>SI560912</t>
  </si>
  <si>
    <t>Bc. Ľuboš KRAVEC</t>
  </si>
  <si>
    <t>56,20</t>
  </si>
  <si>
    <t>VERVE 31</t>
  </si>
  <si>
    <t>4131-2747</t>
  </si>
  <si>
    <t>270</t>
  </si>
  <si>
    <t>ION 5/S</t>
  </si>
  <si>
    <t>57279</t>
  </si>
  <si>
    <t>Azari</t>
  </si>
  <si>
    <t>30,37</t>
  </si>
  <si>
    <t>27,37</t>
  </si>
  <si>
    <t>4,31</t>
  </si>
  <si>
    <t>47,39</t>
  </si>
  <si>
    <t>74,30</t>
  </si>
  <si>
    <t>PARA PLS DO 30.1.2027</t>
  </si>
  <si>
    <t>265</t>
  </si>
  <si>
    <t>22,45</t>
  </si>
  <si>
    <t>P260</t>
  </si>
  <si>
    <t>227//227/409</t>
  </si>
  <si>
    <t>230//230/412</t>
  </si>
  <si>
    <t>CRC026669/980</t>
  </si>
  <si>
    <t>3/3</t>
  </si>
  <si>
    <t>20,5</t>
  </si>
  <si>
    <t>123,5</t>
  </si>
  <si>
    <t>Pavel GALADÍK</t>
  </si>
  <si>
    <t>MA12171-PP</t>
  </si>
  <si>
    <t>P001</t>
  </si>
  <si>
    <t>26724/2024</t>
  </si>
  <si>
    <t>VEGA 6 XL</t>
  </si>
  <si>
    <t>27305712XL</t>
  </si>
  <si>
    <t>QI382032</t>
  </si>
  <si>
    <t>600</t>
  </si>
  <si>
    <t>23,27//19,53/29</t>
  </si>
  <si>
    <t>70,51//23,53/39</t>
  </si>
  <si>
    <t>4,50</t>
  </si>
  <si>
    <t>162,51</t>
  </si>
  <si>
    <t>Ing. Rastislav SRNÁNEK, PhD.</t>
  </si>
  <si>
    <t>37,10</t>
  </si>
  <si>
    <t>nevyraďovať, bude TP</t>
  </si>
  <si>
    <t>82/79</t>
  </si>
  <si>
    <t>23/22</t>
  </si>
  <si>
    <t>Ing. Martin LAJČÁK</t>
  </si>
  <si>
    <t>140,5</t>
  </si>
  <si>
    <t>2,45</t>
  </si>
  <si>
    <t>269</t>
  </si>
  <si>
    <t>31//31</t>
  </si>
  <si>
    <t>177//177</t>
  </si>
  <si>
    <t>42,51</t>
  </si>
  <si>
    <t>43,06</t>
  </si>
  <si>
    <t>79,57//79,57/112</t>
  </si>
  <si>
    <t>128,04//128,04/195</t>
  </si>
  <si>
    <t>192</t>
  </si>
  <si>
    <t>Pavol KUBIČKA</t>
  </si>
  <si>
    <t>P002</t>
  </si>
  <si>
    <t>ECLIPSE ATOM 80</t>
  </si>
  <si>
    <t>384</t>
  </si>
  <si>
    <t>10//25</t>
  </si>
  <si>
    <t>69//125</t>
  </si>
  <si>
    <t>MOJITO.HY L</t>
  </si>
  <si>
    <t>LOG-1514-21361</t>
  </si>
  <si>
    <t>13,15</t>
  </si>
  <si>
    <t xml:space="preserve">DULV </t>
  </si>
  <si>
    <t>Aleš HREBÍK</t>
  </si>
  <si>
    <t>3052-11-0611</t>
  </si>
  <si>
    <t>Ondrej PETROVIČ</t>
  </si>
  <si>
    <t>Gabriel ANTAL</t>
  </si>
  <si>
    <t>64,48</t>
  </si>
  <si>
    <t>139,22</t>
  </si>
  <si>
    <t>por. Mgr. Tomáš KUNÍK</t>
  </si>
  <si>
    <t>BRANISLAV JELČ</t>
  </si>
  <si>
    <t>RU6MS.Z.16E.191</t>
  </si>
  <si>
    <t>5.3.2025, email, predaj v rámci SR</t>
  </si>
  <si>
    <t>BASE 3 ML</t>
  </si>
  <si>
    <t>BG1248035A</t>
  </si>
  <si>
    <t>7367P74753</t>
  </si>
  <si>
    <t>RU6ML-W-43B-065</t>
  </si>
  <si>
    <t>Ing. Miloš HLINKA</t>
  </si>
  <si>
    <t>151,33</t>
  </si>
  <si>
    <t>74,20/63</t>
  </si>
  <si>
    <t>139,20/163</t>
  </si>
  <si>
    <t>BG1205144A</t>
  </si>
  <si>
    <t>Ing. Rastislav MUTNÝ</t>
  </si>
  <si>
    <t>21,08</t>
  </si>
  <si>
    <t>109,08</t>
  </si>
  <si>
    <t>409</t>
  </si>
  <si>
    <t>21.2.2023/28.2.2025</t>
  </si>
  <si>
    <t>16//10</t>
  </si>
  <si>
    <t>38//126</t>
  </si>
  <si>
    <t>PARA PLS platný do 28.2.2027</t>
  </si>
  <si>
    <t>P009</t>
  </si>
  <si>
    <t>Michal BLAŠKO</t>
  </si>
  <si>
    <t>22511502M</t>
  </si>
  <si>
    <t>123/164</t>
  </si>
  <si>
    <t>12/12</t>
  </si>
  <si>
    <t>129,12</t>
  </si>
  <si>
    <t>22,19</t>
  </si>
  <si>
    <t>90,47</t>
  </si>
  <si>
    <t>18,10</t>
  </si>
  <si>
    <t>38,40</t>
  </si>
  <si>
    <t>1//18/52</t>
  </si>
  <si>
    <t>151,29//140,02/371</t>
  </si>
  <si>
    <t>78,15</t>
  </si>
  <si>
    <t>9,5</t>
  </si>
  <si>
    <t>3,5</t>
  </si>
  <si>
    <t>Podmaník/Kačmár</t>
  </si>
  <si>
    <t>PARA PLA platný do 6.3.2027. Zmena MTOM  v PLS (16.1.2024)</t>
  </si>
  <si>
    <t>PARA PLS PLATNÝ DO 13.09.2023</t>
  </si>
  <si>
    <t>38,10</t>
  </si>
  <si>
    <t>126,35</t>
  </si>
  <si>
    <t>77,27</t>
  </si>
  <si>
    <t>87,57</t>
  </si>
  <si>
    <t>46,23</t>
  </si>
  <si>
    <t>203,57</t>
  </si>
  <si>
    <t>13,57</t>
  </si>
  <si>
    <t>18,20</t>
  </si>
  <si>
    <t>14.3.2025/6.3.2025</t>
  </si>
  <si>
    <t>15//11,49</t>
  </si>
  <si>
    <t>157//68,11</t>
  </si>
  <si>
    <t>25,39</t>
  </si>
  <si>
    <t>17,25</t>
  </si>
  <si>
    <t>SPYDER 3 28</t>
  </si>
  <si>
    <t>SD328-Z-18C-179</t>
  </si>
  <si>
    <t xml:space="preserve">SCOUT ONE </t>
  </si>
  <si>
    <t>959</t>
  </si>
  <si>
    <t>SCOUT PARAMOTOR</t>
  </si>
  <si>
    <t>Ing. Ondrej SOKOL</t>
  </si>
  <si>
    <t>MOJO 5 S</t>
  </si>
  <si>
    <t>MJ5S-Q-38A-026</t>
  </si>
  <si>
    <t>MYSTIC+ M</t>
  </si>
  <si>
    <t>MMBL50101</t>
  </si>
  <si>
    <t>VITA 2 SUPERLIGHT XS</t>
  </si>
  <si>
    <t>XB13XS3P172612A</t>
  </si>
  <si>
    <t>SIGMA DLS 24</t>
  </si>
  <si>
    <t>13181P106379</t>
  </si>
  <si>
    <t>14,45</t>
  </si>
  <si>
    <t>23,04</t>
  </si>
  <si>
    <t>12,49</t>
  </si>
  <si>
    <t>Ing. Ján BAJÚS, PhD. - predal</t>
  </si>
  <si>
    <t>51598</t>
  </si>
  <si>
    <t>Ing. Mária DEMJANOVIČOVÁ, PhD.</t>
  </si>
  <si>
    <t>39,10</t>
  </si>
  <si>
    <t>95//0</t>
  </si>
  <si>
    <t>215//120</t>
  </si>
  <si>
    <t>František TIBENSKÝ</t>
  </si>
  <si>
    <t>Dominik ČABAI</t>
  </si>
  <si>
    <t>Štefan SLIVOŇ</t>
  </si>
  <si>
    <t>Miroslav FAŠÁNOK</t>
  </si>
  <si>
    <t>14,50</t>
  </si>
  <si>
    <t>96,05</t>
  </si>
  <si>
    <t>SIGMA 11 22</t>
  </si>
  <si>
    <t>98034</t>
  </si>
  <si>
    <t>78439</t>
  </si>
  <si>
    <t>14501405ML</t>
  </si>
  <si>
    <t>LIFT 28</t>
  </si>
  <si>
    <t>1696</t>
  </si>
  <si>
    <t>SHV</t>
  </si>
  <si>
    <t>AFKT-M61111-GD</t>
  </si>
  <si>
    <t>OM-L077</t>
  </si>
  <si>
    <t>1529-2262</t>
  </si>
  <si>
    <t>27509908M</t>
  </si>
  <si>
    <t>Ing. Peter VRABEC</t>
  </si>
  <si>
    <t>12705P103519</t>
  </si>
  <si>
    <t>TC-BLO-17-38SK-1858</t>
  </si>
  <si>
    <t>BOOMERANG 12 M</t>
  </si>
  <si>
    <t>Q1080063P</t>
  </si>
  <si>
    <t>LTF</t>
  </si>
  <si>
    <t>BLACKOUT PLUS 17</t>
  </si>
  <si>
    <t>OMIKRON 17</t>
  </si>
  <si>
    <t>5572P66436</t>
  </si>
  <si>
    <t>106375</t>
  </si>
  <si>
    <t>THETA ULS 27</t>
  </si>
  <si>
    <t>106170</t>
  </si>
  <si>
    <t>NYRA RS M</t>
  </si>
  <si>
    <t>49-426-74679</t>
  </si>
  <si>
    <t>11,14</t>
  </si>
  <si>
    <t>45,14</t>
  </si>
  <si>
    <t>Juraj TOMAŠKOVIČ</t>
  </si>
  <si>
    <t>122,15</t>
  </si>
  <si>
    <t>P010</t>
  </si>
  <si>
    <t>20,18//20,20</t>
  </si>
  <si>
    <t>47,51//20,20</t>
  </si>
  <si>
    <t>99,40</t>
  </si>
  <si>
    <t>19,38</t>
  </si>
  <si>
    <t>P011</t>
  </si>
  <si>
    <t>32,10</t>
  </si>
  <si>
    <t>68,40</t>
  </si>
  <si>
    <t>110//120/240</t>
  </si>
  <si>
    <t>330//560/1140</t>
  </si>
  <si>
    <t>38,51</t>
  </si>
  <si>
    <t>49,41</t>
  </si>
  <si>
    <t>RU5MS-T26E-062</t>
  </si>
  <si>
    <t>Marek SIKULA</t>
  </si>
  <si>
    <t>54//54</t>
  </si>
  <si>
    <t>56//72</t>
  </si>
  <si>
    <t>446,24</t>
  </si>
  <si>
    <t>168,24</t>
  </si>
  <si>
    <t>MUDr. Samuel SOMORA</t>
  </si>
  <si>
    <t>165</t>
  </si>
  <si>
    <t>37,45</t>
  </si>
  <si>
    <t>Ema MACKOVÁ</t>
  </si>
  <si>
    <t>17,40</t>
  </si>
  <si>
    <t>126,40</t>
  </si>
  <si>
    <t>Dušan PRIECHODSKÝ</t>
  </si>
  <si>
    <t>14.4.2025, email</t>
  </si>
  <si>
    <t>Dávid PAVELKA</t>
  </si>
  <si>
    <t>LIETA S MOTOROM</t>
  </si>
  <si>
    <t>Jozef KAPLAN</t>
  </si>
  <si>
    <t>212</t>
  </si>
  <si>
    <t>65,45</t>
  </si>
  <si>
    <t>95,45</t>
  </si>
  <si>
    <t>MJ6XL-Y-05D-052</t>
  </si>
  <si>
    <t>24,05</t>
  </si>
  <si>
    <t>ECLIPSE/150</t>
  </si>
  <si>
    <t>190275</t>
  </si>
  <si>
    <t>FLY PRODUCTS/EOS</t>
  </si>
  <si>
    <t>JB 04</t>
  </si>
  <si>
    <t>929*07708</t>
  </si>
  <si>
    <t>47,03</t>
  </si>
  <si>
    <t>27302306S</t>
  </si>
  <si>
    <t>Patrick KŐRMENDY</t>
  </si>
  <si>
    <t>SI560902</t>
  </si>
  <si>
    <t>EPSILON DLS 22</t>
  </si>
  <si>
    <t>12616P102971</t>
  </si>
  <si>
    <t>G25421301003</t>
  </si>
  <si>
    <t>MOXIE S</t>
  </si>
  <si>
    <t>MX.S.Z.27E.095</t>
  </si>
  <si>
    <t>MOXIE M</t>
  </si>
  <si>
    <t>MX.M.Z.27E.102</t>
  </si>
  <si>
    <t>Lukáš TABAČÍK</t>
  </si>
  <si>
    <t>ALPHA 7 22</t>
  </si>
  <si>
    <t>103408</t>
  </si>
  <si>
    <t>104909</t>
  </si>
  <si>
    <t>106429</t>
  </si>
  <si>
    <t>Ing. Erik KIŠŠA</t>
  </si>
  <si>
    <t>CLST-M45081-GD</t>
  </si>
  <si>
    <t>CLST-M40123-LM</t>
  </si>
  <si>
    <t>KOYOT 5 26</t>
  </si>
  <si>
    <t>TGKYX26V00464</t>
  </si>
  <si>
    <t>15537302L</t>
  </si>
  <si>
    <t>P012</t>
  </si>
  <si>
    <t>NIMBUS HE 120</t>
  </si>
  <si>
    <t>632</t>
  </si>
  <si>
    <t>Peter MIŠKOVIČ</t>
  </si>
  <si>
    <t>86,35</t>
  </si>
  <si>
    <t>Andrej MOJSKÝ</t>
  </si>
  <si>
    <t>EPSILON 10 DLS 24</t>
  </si>
  <si>
    <t>13206P106534</t>
  </si>
  <si>
    <t>Matej ONDRÁŠIK</t>
  </si>
  <si>
    <t>13234P106702</t>
  </si>
  <si>
    <t>50,50//50,50/99</t>
  </si>
  <si>
    <t>120,50//120,50/199</t>
  </si>
  <si>
    <t>15436912S</t>
  </si>
  <si>
    <t>Mgr. Dávid ŠČIGULINSKÝ</t>
  </si>
  <si>
    <t>P013</t>
  </si>
  <si>
    <t>14109108L</t>
  </si>
  <si>
    <t>Oliver MIKUNDA</t>
  </si>
  <si>
    <t>5,45//12,15</t>
  </si>
  <si>
    <t>69//60,45</t>
  </si>
  <si>
    <t>S1560073</t>
  </si>
  <si>
    <t>ARAK XS</t>
  </si>
  <si>
    <t>SGAK1XSPE-0419-16509</t>
  </si>
  <si>
    <t>ENVY 25</t>
  </si>
  <si>
    <t>08300325</t>
  </si>
  <si>
    <t>Mgr. Michal DRUGA, PhD.</t>
  </si>
  <si>
    <t>PHOTON-XL-A-11C-064</t>
  </si>
  <si>
    <t>17,50//12,20</t>
  </si>
  <si>
    <t>313,50//304,20</t>
  </si>
  <si>
    <t>17,37//15,55</t>
  </si>
  <si>
    <t>195,37//165,55</t>
  </si>
  <si>
    <t>8,25//15,05</t>
  </si>
  <si>
    <t>20,20//165,05</t>
  </si>
  <si>
    <t>P607</t>
  </si>
  <si>
    <t>120207</t>
  </si>
  <si>
    <t>7/14</t>
  </si>
  <si>
    <t>270/289</t>
  </si>
  <si>
    <t>PARA PLS platný do 3.5.2027, č. PLS: 21319/P</t>
  </si>
  <si>
    <t>THETA ULS 25</t>
  </si>
  <si>
    <t>12784P103990</t>
  </si>
  <si>
    <t>HIKO 26</t>
  </si>
  <si>
    <t>TGHIK26C00120</t>
  </si>
  <si>
    <t>93,10</t>
  </si>
  <si>
    <t>12.5.2025/3.5.2025</t>
  </si>
  <si>
    <t>2,50//8</t>
  </si>
  <si>
    <t>208,50//534,15</t>
  </si>
  <si>
    <t>Jaroslav BIŠČÁK</t>
  </si>
  <si>
    <t>106,31</t>
  </si>
  <si>
    <t>Anna Mária BIELIKOVÁ</t>
  </si>
  <si>
    <t>Damián JAMRIŠKO</t>
  </si>
  <si>
    <t>TGATR25W00318</t>
  </si>
  <si>
    <t>IT99G8005</t>
  </si>
  <si>
    <t>24,30//0/0</t>
  </si>
  <si>
    <t>140,30//94/106</t>
  </si>
  <si>
    <t>Ing. Martin POLERECKÝ</t>
  </si>
  <si>
    <t>PHOTON-L-36B-020</t>
  </si>
  <si>
    <t>Ing. Jaroslav BIŠČÁK</t>
  </si>
  <si>
    <t>43,59//43,59/29</t>
  </si>
  <si>
    <t>97,04//97,04/197</t>
  </si>
  <si>
    <t>IOTA 3 DLS 25</t>
  </si>
  <si>
    <t>13322P107236</t>
  </si>
  <si>
    <t>EN/LTF-B</t>
  </si>
  <si>
    <t>ARAK AIR 95+</t>
  </si>
  <si>
    <t>SGAKSWH472024158</t>
  </si>
  <si>
    <t>1225-2868</t>
  </si>
  <si>
    <t>PHOTON S</t>
  </si>
  <si>
    <t>PHOTON.S.Y.13C.091</t>
  </si>
  <si>
    <t>15902108M</t>
  </si>
  <si>
    <t>121,40//121,40/54</t>
  </si>
  <si>
    <t>12,20//12,20/13</t>
  </si>
  <si>
    <t>SW6ML-X-38C-130</t>
  </si>
  <si>
    <t>39-40</t>
  </si>
  <si>
    <t>28.5.2025, email, predaj</t>
  </si>
  <si>
    <t>33,56</t>
  </si>
  <si>
    <t>304,25</t>
  </si>
  <si>
    <t>14.5.2025/24.5.2025</t>
  </si>
  <si>
    <t>20//32/14</t>
  </si>
  <si>
    <t>142//104/100</t>
  </si>
  <si>
    <t>PARA PLS  platný do 24.5.2027</t>
  </si>
  <si>
    <t>281</t>
  </si>
  <si>
    <t>PLS č. 19314/P</t>
  </si>
  <si>
    <t>17,50</t>
  </si>
  <si>
    <t>21,09</t>
  </si>
  <si>
    <t>VIRUS 2.2</t>
  </si>
  <si>
    <t>P031</t>
  </si>
  <si>
    <t>V-XC-2.2-0070</t>
  </si>
  <si>
    <t>Jozef BOCHŃA</t>
  </si>
  <si>
    <t>P014</t>
  </si>
  <si>
    <t>337</t>
  </si>
  <si>
    <t>30,28</t>
  </si>
  <si>
    <t>116,48</t>
  </si>
  <si>
    <t>Daniel BRESTOVIČ</t>
  </si>
  <si>
    <t>Ján ŠIMÚNEK</t>
  </si>
  <si>
    <t>PEAK 6 26</t>
  </si>
  <si>
    <t>SI450883</t>
  </si>
  <si>
    <t>ENZO3-M-Z-47A-032</t>
  </si>
  <si>
    <t>S 250-T</t>
  </si>
  <si>
    <t>M2E106</t>
  </si>
  <si>
    <t>SIMONINI</t>
  </si>
  <si>
    <t xml:space="preserve">Ing. Ivan Chlebovec </t>
  </si>
  <si>
    <t>RU5MS_T_23A_002</t>
  </si>
  <si>
    <t>Mgr. art. Martin GONDA</t>
  </si>
  <si>
    <t>ARAK AIR S</t>
  </si>
  <si>
    <t>SGAA10SWH-4720-24140</t>
  </si>
  <si>
    <t>IKUMA 3 24</t>
  </si>
  <si>
    <t>SI462009</t>
  </si>
  <si>
    <t>ATMUS 3 M</t>
  </si>
  <si>
    <t>27398</t>
  </si>
  <si>
    <t>SOL PARAGLIDERS</t>
  </si>
  <si>
    <t>P015</t>
  </si>
  <si>
    <t>13325/2025</t>
  </si>
  <si>
    <t>7,5</t>
  </si>
  <si>
    <t>ROADSTER 4 26</t>
  </si>
  <si>
    <t>RD426.A.12E.057</t>
  </si>
  <si>
    <t>8-426-53841</t>
  </si>
  <si>
    <t>LTF-A, EN-A</t>
  </si>
  <si>
    <t>16-426-53860</t>
  </si>
  <si>
    <t>27/22</t>
  </si>
  <si>
    <t>83/78</t>
  </si>
  <si>
    <t>16.6.2025, email, predaj</t>
  </si>
  <si>
    <t>ARTIK R 2 23</t>
  </si>
  <si>
    <t>UGAR223G00333</t>
  </si>
  <si>
    <t>112,30</t>
  </si>
  <si>
    <t>57,38</t>
  </si>
  <si>
    <t>ARTIK R 2 24</t>
  </si>
  <si>
    <t>UGAR224G00357</t>
  </si>
  <si>
    <t>7.6.2025/3.4.2023</t>
  </si>
  <si>
    <t>WJ-MINI 2 EVO</t>
  </si>
  <si>
    <t>M2E1087</t>
  </si>
  <si>
    <t>WALKERJET+SIMONINI</t>
  </si>
  <si>
    <t>152,5</t>
  </si>
  <si>
    <t>160,5</t>
  </si>
  <si>
    <t>15537604L</t>
  </si>
  <si>
    <t>Ing. Ladislav GULYÁS</t>
  </si>
  <si>
    <t>THOR 130 EVO</t>
  </si>
  <si>
    <t>P016</t>
  </si>
  <si>
    <t>07263</t>
  </si>
  <si>
    <t>ENZO3-M-A-15B-257</t>
  </si>
  <si>
    <t>610499</t>
  </si>
  <si>
    <t>5547P66310</t>
  </si>
  <si>
    <t>IOTA 3 DLS 27</t>
  </si>
  <si>
    <t>11360P95144</t>
  </si>
  <si>
    <t>OM-L110</t>
  </si>
  <si>
    <t>Ing. Marek VRÁBEL</t>
  </si>
  <si>
    <t>19,24</t>
  </si>
  <si>
    <t>326,47</t>
  </si>
  <si>
    <t>9.6.2025, predaj členovi , zatial ponechať</t>
  </si>
  <si>
    <t>27,20</t>
  </si>
  <si>
    <t>60,10</t>
  </si>
  <si>
    <t>31,20</t>
  </si>
  <si>
    <t>Pavol SALANCI</t>
  </si>
  <si>
    <t>5.6.2025/17.1.2024</t>
  </si>
  <si>
    <t>13//23</t>
  </si>
  <si>
    <t>50//49</t>
  </si>
  <si>
    <t>11,33//64</t>
  </si>
  <si>
    <t>26,33//116</t>
  </si>
  <si>
    <t>25.6.2025, email, predaj do ČR</t>
  </si>
  <si>
    <t>36,30</t>
  </si>
  <si>
    <t>P017</t>
  </si>
  <si>
    <t>Csaba ŠTVERÁK</t>
  </si>
  <si>
    <t>P018</t>
  </si>
  <si>
    <t>26.6.2025, LŠZ nie je letuschopné, je rozobraté</t>
  </si>
  <si>
    <t>14,37//14,37/29</t>
  </si>
  <si>
    <t>31,45</t>
  </si>
  <si>
    <t>Štefan SLÍŽ</t>
  </si>
  <si>
    <t>Miloš GORELKA</t>
  </si>
  <si>
    <t>IKUMA 3 30</t>
  </si>
  <si>
    <t>UGIKX30M01006</t>
  </si>
  <si>
    <t>1//10,31/17</t>
  </si>
  <si>
    <t>1.7.2025, pís. žiadosť o vyradenie</t>
  </si>
  <si>
    <t>14507911ML</t>
  </si>
  <si>
    <t>ARTIK R 2 21</t>
  </si>
  <si>
    <t>UGAR22Q00396</t>
  </si>
  <si>
    <t>103,30</t>
  </si>
  <si>
    <t>489,05</t>
  </si>
  <si>
    <t>345</t>
  </si>
  <si>
    <t>MENTOR 6 L</t>
  </si>
  <si>
    <t>58389</t>
  </si>
  <si>
    <t>BOXER L</t>
  </si>
  <si>
    <t>ITV</t>
  </si>
  <si>
    <t>48-54</t>
  </si>
  <si>
    <t>2618277</t>
  </si>
  <si>
    <t>MINIPLANE FIX</t>
  </si>
  <si>
    <t>929*10032</t>
  </si>
  <si>
    <t>9196P83708</t>
  </si>
  <si>
    <t>33,27//25,52/74</t>
  </si>
  <si>
    <t>109,15//108,45/184</t>
  </si>
  <si>
    <t>PHOTON.ML.Y.09B.120</t>
  </si>
  <si>
    <t>RU6ML.W.51E.010</t>
  </si>
  <si>
    <t>Žižák</t>
  </si>
  <si>
    <t>161</t>
  </si>
  <si>
    <t>1223-2899</t>
  </si>
  <si>
    <t>43,25</t>
  </si>
  <si>
    <t>43,30</t>
  </si>
  <si>
    <t>164,46</t>
  </si>
  <si>
    <t>Vlastimil VIERIK</t>
  </si>
  <si>
    <t>226</t>
  </si>
  <si>
    <t>551</t>
  </si>
  <si>
    <t>Mgr. Samuel KOLENA</t>
  </si>
  <si>
    <t>Martin REMIAR</t>
  </si>
  <si>
    <t>9.7.2025, email, zn. zatiaľ ponechať (P. Vrabec)</t>
  </si>
  <si>
    <t>nevyraďovať, bude TK</t>
  </si>
  <si>
    <t>S3P185606A</t>
  </si>
  <si>
    <t>11.7.2025, pís. žiadosť o vyradenie</t>
  </si>
  <si>
    <t xml:space="preserve">ADAM 2 L </t>
  </si>
  <si>
    <t>BG1243053A</t>
  </si>
  <si>
    <t>VIVO 2 M</t>
  </si>
  <si>
    <t>XB38M2P230947P</t>
  </si>
  <si>
    <t>25,40</t>
  </si>
  <si>
    <t>Milan BARANEC</t>
  </si>
  <si>
    <t>Matej PRCÍN</t>
  </si>
  <si>
    <t>39//39/35</t>
  </si>
  <si>
    <t>71//183,33/154</t>
  </si>
  <si>
    <t>PARA PLS č.: 17674</t>
  </si>
  <si>
    <t>15,50//30,50/129</t>
  </si>
  <si>
    <t>219//180/229</t>
  </si>
  <si>
    <t>13757P109910</t>
  </si>
  <si>
    <t>Ing. Miroslav GUREGA</t>
  </si>
  <si>
    <t>9382P84735</t>
  </si>
  <si>
    <t>11,04</t>
  </si>
  <si>
    <t>2,54</t>
  </si>
  <si>
    <t>Marek JANOŠOVIČ</t>
  </si>
  <si>
    <t>Juraj MAJER</t>
  </si>
  <si>
    <t>13007P105343</t>
  </si>
  <si>
    <t>P019</t>
  </si>
  <si>
    <t>SH-F1.PRO</t>
  </si>
  <si>
    <t>1623GH0014</t>
  </si>
  <si>
    <t>VIRUS+MINARI</t>
  </si>
  <si>
    <t>WARP 2</t>
  </si>
  <si>
    <t>P254052</t>
  </si>
  <si>
    <t>48-65</t>
  </si>
  <si>
    <t>PAP 1500</t>
  </si>
  <si>
    <t>929*09215</t>
  </si>
  <si>
    <t>PAP</t>
  </si>
  <si>
    <t>MUDr. Michal KUBINA</t>
  </si>
  <si>
    <t>Mgr. Marián BANÍK, predal LŠZ</t>
  </si>
  <si>
    <t>18.7.2025, email, predaj do zahraničia</t>
  </si>
  <si>
    <t>12906P104727</t>
  </si>
  <si>
    <t>4,5</t>
  </si>
  <si>
    <t>22.7.2025, pís. žiadosť o vyradenie</t>
  </si>
  <si>
    <t>13638P109179</t>
  </si>
  <si>
    <t>TGATR25000291</t>
  </si>
  <si>
    <t>SIGMA 12 DLS 22</t>
  </si>
  <si>
    <t>13292P107061</t>
  </si>
  <si>
    <t>Filip LOVÍŠEK</t>
  </si>
  <si>
    <t>P020</t>
  </si>
  <si>
    <t>14.524.74809</t>
  </si>
  <si>
    <t>51.326.73965</t>
  </si>
  <si>
    <t>1228-2514</t>
  </si>
  <si>
    <t>1225-2109</t>
  </si>
  <si>
    <t>14.8.2023/14.7.2025</t>
  </si>
  <si>
    <t>52,30//116/90</t>
  </si>
  <si>
    <t>130,30//246/173</t>
  </si>
  <si>
    <t>PARA PLS platný  do 14.7.2027</t>
  </si>
  <si>
    <t>Martin KUCHYNEK</t>
  </si>
  <si>
    <t>Filip MASARIK</t>
  </si>
  <si>
    <t>Ján POTOK</t>
  </si>
  <si>
    <t>Ing. Vladislav KOVAĽ - už nie je vlastníkom</t>
  </si>
  <si>
    <t>Michal ŽARNOVIČAN</t>
  </si>
  <si>
    <t>Tomáš LIGAČ</t>
  </si>
  <si>
    <t>Daniel BAŠKA</t>
  </si>
  <si>
    <t>para PLS do 6.5.2023 PLS č.19274 - nevyraďovať</t>
  </si>
  <si>
    <t>Miloš HRUŠKA</t>
  </si>
  <si>
    <t>31.7.2025, 24 mesiacov</t>
  </si>
  <si>
    <t>Andrej BRESTOVANSKÝ</t>
  </si>
  <si>
    <t>platnosť PLS PARA do 06.10.2026 - vydaný duplikát (strata)</t>
  </si>
  <si>
    <t xml:space="preserve">Vysvetlivky: </t>
  </si>
  <si>
    <t>nové LŠZ, čaká sa na výsledok lustrácie na DÚ</t>
  </si>
  <si>
    <t xml:space="preserve">vyradené LŠZ </t>
  </si>
  <si>
    <t>LŠZ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</si>
</sst>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1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E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82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wrapText="1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49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167" fontId="52" fillId="8" borderId="9" xfId="0" applyNumberFormat="1" applyFont="1" applyFill="1" applyBorder="1" applyAlignment="1">
      <alignment horizontal="center" vertical="top"/>
    </xf>
    <xf numFmtId="14" fontId="50" fillId="4" borderId="9" xfId="6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top" wrapText="1"/>
    </xf>
    <xf numFmtId="49" fontId="55" fillId="6" borderId="9" xfId="1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vertical="top" wrapText="1"/>
    </xf>
    <xf numFmtId="14" fontId="55" fillId="6" borderId="9" xfId="0" applyNumberFormat="1" applyFont="1" applyFill="1" applyBorder="1" applyAlignment="1">
      <alignment horizontal="center" wrapText="1"/>
    </xf>
    <xf numFmtId="14" fontId="55" fillId="6" borderId="9" xfId="0" applyNumberFormat="1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left" vertical="top" wrapText="1"/>
    </xf>
    <xf numFmtId="0" fontId="55" fillId="6" borderId="9" xfId="0" applyFont="1" applyFill="1" applyBorder="1" applyAlignment="1">
      <alignment horizontal="center" vertical="top" wrapText="1"/>
    </xf>
    <xf numFmtId="0" fontId="55" fillId="6" borderId="12" xfId="0" applyFont="1" applyFill="1" applyBorder="1">
      <alignment vertical="top" wrapText="1"/>
    </xf>
    <xf numFmtId="15" fontId="52" fillId="6" borderId="9" xfId="0" applyNumberFormat="1" applyFont="1" applyFill="1" applyBorder="1" applyAlignment="1">
      <alignment horizontal="left" vertical="top" wrapText="1"/>
    </xf>
    <xf numFmtId="49" fontId="50" fillId="6" borderId="9" xfId="0" applyNumberFormat="1" applyFont="1" applyFill="1" applyBorder="1" applyAlignment="1">
      <alignment horizontal="right" vertical="top"/>
    </xf>
    <xf numFmtId="166" fontId="52" fillId="6" borderId="9" xfId="0" applyNumberFormat="1" applyFont="1" applyFill="1" applyBorder="1" applyAlignment="1">
      <alignment horizontal="center" wrapText="1"/>
    </xf>
    <xf numFmtId="14" fontId="50" fillId="0" borderId="0" xfId="0" applyNumberFormat="1" applyFont="1" applyAlignment="1">
      <alignment horizontal="center" vertical="top" wrapText="1"/>
    </xf>
    <xf numFmtId="0" fontId="52" fillId="6" borderId="11" xfId="0" applyFont="1" applyFill="1" applyBorder="1" applyAlignment="1">
      <alignment horizontal="left" vertical="top"/>
    </xf>
    <xf numFmtId="49" fontId="52" fillId="6" borderId="11" xfId="0" applyNumberFormat="1" applyFont="1" applyFill="1" applyBorder="1" applyAlignment="1">
      <alignment horizontal="center"/>
    </xf>
    <xf numFmtId="49" fontId="52" fillId="6" borderId="11" xfId="1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 vertical="top"/>
    </xf>
    <xf numFmtId="14" fontId="52" fillId="6" borderId="11" xfId="0" applyNumberFormat="1" applyFont="1" applyFill="1" applyBorder="1" applyAlignment="1">
      <alignment horizontal="center"/>
    </xf>
    <xf numFmtId="167" fontId="52" fillId="6" borderId="11" xfId="0" applyNumberFormat="1" applyFont="1" applyFill="1" applyBorder="1" applyAlignment="1">
      <alignment horizontal="center" vertical="top"/>
    </xf>
    <xf numFmtId="14" fontId="50" fillId="6" borderId="11" xfId="0" applyNumberFormat="1" applyFont="1" applyFill="1" applyBorder="1" applyAlignment="1">
      <alignment horizontal="center" vertical="center"/>
    </xf>
    <xf numFmtId="0" fontId="50" fillId="6" borderId="11" xfId="0" applyNumberFormat="1" applyFont="1" applyFill="1" applyBorder="1" applyAlignment="1">
      <alignment vertical="top"/>
    </xf>
    <xf numFmtId="0" fontId="50" fillId="6" borderId="11" xfId="0" applyFont="1" applyFill="1" applyBorder="1" applyAlignment="1">
      <alignment vertical="top"/>
    </xf>
    <xf numFmtId="49" fontId="50" fillId="6" borderId="11" xfId="0" applyNumberFormat="1" applyFont="1" applyFill="1" applyBorder="1" applyAlignment="1">
      <alignment horizontal="left" vertical="top"/>
    </xf>
    <xf numFmtId="49" fontId="50" fillId="6" borderId="11" xfId="0" applyNumberFormat="1" applyFont="1" applyFill="1" applyBorder="1" applyAlignment="1">
      <alignment vertical="top"/>
    </xf>
    <xf numFmtId="14" fontId="50" fillId="6" borderId="11" xfId="0" applyNumberFormat="1" applyFont="1" applyFill="1" applyBorder="1" applyAlignment="1">
      <alignment horizontal="right" vertical="top"/>
    </xf>
    <xf numFmtId="0" fontId="50" fillId="6" borderId="11" xfId="0" applyFont="1" applyFill="1" applyBorder="1" applyAlignment="1">
      <alignment horizontal="center" vertical="top"/>
    </xf>
    <xf numFmtId="0" fontId="50" fillId="6" borderId="11" xfId="0" applyFont="1" applyFill="1" applyBorder="1" applyAlignment="1">
      <alignment horizontal="right" vertical="top"/>
    </xf>
    <xf numFmtId="14" fontId="50" fillId="6" borderId="11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horizontal="center" vertical="top" wrapText="1"/>
    </xf>
    <xf numFmtId="14" fontId="50" fillId="8" borderId="9" xfId="0" applyNumberFormat="1" applyFont="1" applyFill="1" applyBorder="1" applyAlignment="1">
      <alignment horizontal="center" wrapText="1"/>
    </xf>
    <xf numFmtId="0" fontId="50" fillId="8" borderId="12" xfId="0" applyFont="1" applyFill="1" applyBorder="1">
      <alignment vertical="top" wrapText="1"/>
    </xf>
    <xf numFmtId="49" fontId="50" fillId="4" borderId="9" xfId="0" applyNumberFormat="1" applyFont="1" applyFill="1" applyBorder="1" applyAlignment="1">
      <alignment horizontal="center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0" fontId="50" fillId="4" borderId="0" xfId="0" applyFont="1" applyFill="1" applyBorder="1">
      <alignment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6" borderId="9" xfId="0" applyNumberFormat="1" applyFont="1" applyFill="1" applyBorder="1" applyAlignment="1">
      <alignment horizontal="center" vertical="top" wrapText="1"/>
    </xf>
    <xf numFmtId="15" fontId="50" fillId="6" borderId="9" xfId="0" applyNumberFormat="1" applyFont="1" applyFill="1" applyBorder="1" applyAlignment="1">
      <alignment vertical="top"/>
    </xf>
    <xf numFmtId="0" fontId="53" fillId="6" borderId="9" xfId="0" applyFont="1" applyFill="1" applyBorder="1" applyAlignment="1">
      <alignment vertical="top"/>
    </xf>
    <xf numFmtId="14" fontId="52" fillId="4" borderId="9" xfId="0" applyNumberFormat="1" applyFont="1" applyFill="1" applyBorder="1" applyAlignment="1">
      <alignment horizontal="center" vertical="center"/>
    </xf>
    <xf numFmtId="14" fontId="50" fillId="4" borderId="9" xfId="0" applyNumberFormat="1" applyFont="1" applyFill="1" applyBorder="1">
      <alignment vertical="top" wrapText="1"/>
    </xf>
    <xf numFmtId="0" fontId="55" fillId="4" borderId="9" xfId="0" applyFont="1" applyFill="1" applyBorder="1" applyAlignment="1">
      <alignment vertical="top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166" fontId="50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center"/>
    </xf>
    <xf numFmtId="0" fontId="50" fillId="4" borderId="0" xfId="0" applyFont="1" applyFill="1" applyBorder="1" applyAlignment="1">
      <alignment vertical="top"/>
    </xf>
    <xf numFmtId="0" fontId="50" fillId="5" borderId="12" xfId="0" applyFont="1" applyFill="1" applyBorder="1">
      <alignment vertical="top" wrapText="1"/>
    </xf>
    <xf numFmtId="49" fontId="50" fillId="5" borderId="9" xfId="1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left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5" borderId="13" xfId="0" applyFont="1" applyFill="1" applyBorder="1" applyAlignment="1">
      <alignment vertical="top"/>
    </xf>
    <xf numFmtId="0" fontId="51" fillId="6" borderId="9" xfId="0" applyFont="1" applyFill="1" applyBorder="1" applyAlignment="1">
      <alignment horizontal="center" vertical="top" wrapText="1"/>
    </xf>
    <xf numFmtId="166" fontId="54" fillId="9" borderId="9" xfId="0" applyNumberFormat="1" applyFont="1" applyFill="1" applyBorder="1" applyAlignment="1">
      <alignment horizontal="left" vertical="top"/>
    </xf>
    <xf numFmtId="49" fontId="50" fillId="9" borderId="9" xfId="1" applyNumberFormat="1" applyFont="1" applyFill="1" applyBorder="1" applyAlignment="1">
      <alignment horizontal="center" vertical="top" wrapText="1"/>
    </xf>
    <xf numFmtId="0" fontId="50" fillId="9" borderId="9" xfId="0" applyFont="1" applyFill="1" applyBorder="1" applyAlignment="1">
      <alignment horizontal="left" vertical="top" wrapText="1"/>
    </xf>
    <xf numFmtId="14" fontId="50" fillId="9" borderId="9" xfId="0" applyNumberFormat="1" applyFont="1" applyFill="1" applyBorder="1" applyAlignment="1">
      <alignment horizontal="center" vertical="top" wrapText="1"/>
    </xf>
    <xf numFmtId="0" fontId="50" fillId="9" borderId="9" xfId="0" applyFont="1" applyFill="1" applyBorder="1" applyAlignment="1">
      <alignment horizontal="right" vertical="top" wrapText="1"/>
    </xf>
    <xf numFmtId="0" fontId="50" fillId="9" borderId="12" xfId="0" applyFont="1" applyFill="1" applyBorder="1">
      <alignment vertical="top" wrapText="1"/>
    </xf>
    <xf numFmtId="49" fontId="52" fillId="8" borderId="9" xfId="0" applyNumberFormat="1" applyFont="1" applyFill="1" applyBorder="1" applyAlignment="1">
      <alignment horizontal="center"/>
    </xf>
    <xf numFmtId="49" fontId="52" fillId="8" borderId="9" xfId="1" applyNumberFormat="1" applyFont="1" applyFill="1" applyBorder="1" applyAlignment="1">
      <alignment horizontal="center" vertical="top"/>
    </xf>
    <xf numFmtId="14" fontId="52" fillId="8" borderId="9" xfId="0" applyNumberFormat="1" applyFont="1" applyFill="1" applyBorder="1" applyAlignment="1">
      <alignment horizontal="center" vertical="top"/>
    </xf>
    <xf numFmtId="14" fontId="52" fillId="8" borderId="9" xfId="0" applyNumberFormat="1" applyFont="1" applyFill="1" applyBorder="1" applyAlignment="1">
      <alignment horizontal="center"/>
    </xf>
    <xf numFmtId="166" fontId="50" fillId="10" borderId="9" xfId="0" applyNumberFormat="1" applyFont="1" applyFill="1" applyBorder="1" applyAlignment="1">
      <alignment horizontal="left" vertical="top"/>
    </xf>
    <xf numFmtId="0" fontId="50" fillId="10" borderId="9" xfId="0" applyFont="1" applyFill="1" applyBorder="1" applyAlignment="1">
      <alignment vertical="top"/>
    </xf>
    <xf numFmtId="49" fontId="50" fillId="10" borderId="9" xfId="0" applyNumberFormat="1" applyFont="1" applyFill="1" applyBorder="1" applyAlignment="1">
      <alignment horizontal="center"/>
    </xf>
    <xf numFmtId="49" fontId="50" fillId="10" borderId="9" xfId="1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/>
    </xf>
    <xf numFmtId="167" fontId="52" fillId="10" borderId="9" xfId="0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 vertical="center"/>
    </xf>
    <xf numFmtId="0" fontId="50" fillId="10" borderId="9" xfId="0" applyNumberFormat="1" applyFont="1" applyFill="1" applyBorder="1" applyAlignment="1">
      <alignment vertical="top"/>
    </xf>
    <xf numFmtId="14" fontId="50" fillId="10" borderId="9" xfId="0" applyNumberFormat="1" applyFont="1" applyFill="1" applyBorder="1" applyAlignment="1">
      <alignment vertical="top"/>
    </xf>
    <xf numFmtId="49" fontId="50" fillId="10" borderId="9" xfId="0" applyNumberFormat="1" applyFont="1" applyFill="1" applyBorder="1" applyAlignment="1">
      <alignment horizontal="left" vertical="top"/>
    </xf>
    <xf numFmtId="14" fontId="50" fillId="10" borderId="9" xfId="0" applyNumberFormat="1" applyFont="1" applyFill="1" applyBorder="1" applyAlignment="1">
      <alignment horizontal="right" vertical="top"/>
    </xf>
    <xf numFmtId="0" fontId="50" fillId="10" borderId="9" xfId="0" applyFont="1" applyFill="1" applyBorder="1" applyAlignment="1">
      <alignment horizontal="center" vertical="top"/>
    </xf>
    <xf numFmtId="0" fontId="50" fillId="10" borderId="9" xfId="0" applyFont="1" applyFill="1" applyBorder="1" applyAlignment="1">
      <alignment horizontal="right" vertical="top"/>
    </xf>
    <xf numFmtId="168" fontId="50" fillId="10" borderId="9" xfId="0" applyNumberFormat="1" applyFont="1" applyFill="1" applyBorder="1" applyAlignment="1">
      <alignment vertical="top"/>
    </xf>
    <xf numFmtId="0" fontId="50" fillId="10" borderId="12" xfId="0" applyFont="1" applyFill="1" applyBorder="1" applyAlignment="1">
      <alignment vertical="top"/>
    </xf>
    <xf numFmtId="0" fontId="50" fillId="10" borderId="9" xfId="0" applyFont="1" applyFill="1" applyBorder="1">
      <alignment vertical="top" wrapText="1"/>
    </xf>
    <xf numFmtId="0" fontId="50" fillId="10" borderId="0" xfId="0" applyFont="1" applyFill="1">
      <alignment vertical="top" wrapText="1"/>
    </xf>
    <xf numFmtId="167" fontId="50" fillId="10" borderId="9" xfId="0" applyNumberFormat="1" applyFont="1" applyFill="1" applyBorder="1" applyAlignment="1">
      <alignment horizontal="center" vertical="top"/>
    </xf>
    <xf numFmtId="14" fontId="50" fillId="10" borderId="9" xfId="0" applyNumberFormat="1" applyFont="1" applyFill="1" applyBorder="1" applyAlignment="1">
      <alignment horizontal="center" vertical="center" wrapText="1"/>
    </xf>
    <xf numFmtId="0" fontId="50" fillId="10" borderId="9" xfId="0" applyNumberFormat="1" applyFont="1" applyFill="1" applyBorder="1">
      <alignment vertical="top" wrapText="1"/>
    </xf>
    <xf numFmtId="0" fontId="50" fillId="10" borderId="9" xfId="0" applyFont="1" applyFill="1" applyBorder="1" applyAlignment="1">
      <alignment horizontal="center" vertical="top" wrapText="1"/>
    </xf>
    <xf numFmtId="0" fontId="50" fillId="10" borderId="0" xfId="0" applyFont="1" applyFill="1" applyBorder="1">
      <alignment vertical="top" wrapText="1"/>
    </xf>
    <xf numFmtId="14" fontId="50" fillId="10" borderId="9" xfId="0" applyNumberFormat="1" applyFont="1" applyFill="1" applyBorder="1">
      <alignment vertical="top" wrapText="1"/>
    </xf>
    <xf numFmtId="0" fontId="55" fillId="10" borderId="9" xfId="0" applyFont="1" applyFill="1" applyBorder="1" applyAlignment="1">
      <alignment vertical="top"/>
    </xf>
    <xf numFmtId="0" fontId="50" fillId="10" borderId="0" xfId="0" applyFont="1" applyFill="1" applyBorder="1" applyAlignment="1">
      <alignment vertical="top"/>
    </xf>
    <xf numFmtId="0" fontId="52" fillId="5" borderId="9" xfId="1" applyNumberFormat="1" applyFont="1" applyFill="1" applyBorder="1" applyAlignment="1">
      <alignment horizontal="left" vertical="top"/>
    </xf>
    <xf numFmtId="2" fontId="50" fillId="6" borderId="9" xfId="0" applyNumberFormat="1" applyFont="1" applyFill="1" applyBorder="1" applyAlignment="1">
      <alignment horizontal="right" vertical="top"/>
    </xf>
    <xf numFmtId="0" fontId="50" fillId="9" borderId="0" xfId="0" applyFont="1" applyFill="1" applyBorder="1" applyAlignment="1">
      <alignment vertical="top"/>
    </xf>
    <xf numFmtId="167" fontId="50" fillId="4" borderId="9" xfId="0" applyNumberFormat="1" applyFont="1" applyFill="1" applyBorder="1" applyAlignment="1">
      <alignment horizontal="center" vertical="top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53" fillId="4" borderId="9" xfId="0" applyFont="1" applyFill="1" applyBorder="1" applyAlignment="1">
      <alignment vertical="top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526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zoomScaleSheetLayoutView="80" workbookViewId="0">
      <pane xSplit="1" ySplit="1" topLeftCell="B835" activePane="bottomRight" state="frozen"/>
      <selection activeCell="B412" sqref="B412"/>
      <selection pane="topRight" activeCell="B412" sqref="B412"/>
      <selection pane="bottomLeft" activeCell="B412" sqref="B412"/>
      <selection pane="bottomRight" activeCell="D1576" sqref="D1576"/>
    </sheetView>
  </sheetViews>
  <sheetFormatPr defaultColWidth="8.77734375" defaultRowHeight="12.75" customHeight="1" x14ac:dyDescent="0.2"/>
  <cols>
    <col min="1" max="1" width="5.5546875" style="126" customWidth="1"/>
    <col min="2" max="2" width="6.44140625" style="126" customWidth="1"/>
    <col min="3" max="3" width="17.44140625" style="126" customWidth="1"/>
    <col min="4" max="4" width="20.109375" style="126" customWidth="1"/>
    <col min="5" max="5" width="9.77734375" style="126" customWidth="1"/>
    <col min="6" max="6" width="7.5546875" style="126" customWidth="1"/>
    <col min="7" max="7" width="18.6640625" style="173" customWidth="1"/>
    <col min="8" max="8" width="10.6640625" style="400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86" bestFit="1" customWidth="1"/>
    <col min="22" max="22" width="10.6640625" style="386" customWidth="1"/>
    <col min="23" max="23" width="11.6640625" style="199" customWidth="1"/>
    <col min="24" max="24" width="7.77734375" style="364" customWidth="1"/>
    <col min="25" max="25" width="6.77734375" style="420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64" customWidth="1"/>
    <col min="32" max="32" width="6.44140625" style="364" customWidth="1"/>
    <col min="33" max="33" width="5" style="370" bestFit="1" customWidth="1"/>
    <col min="34" max="34" width="7" style="370" customWidth="1"/>
    <col min="35" max="35" width="15.33203125" style="179" customWidth="1"/>
    <col min="36" max="37" width="8.33203125" style="370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51" customFormat="1" ht="24.6" customHeight="1" x14ac:dyDescent="0.25">
      <c r="A1" s="283" t="s">
        <v>5041</v>
      </c>
      <c r="B1" s="372" t="s">
        <v>4450</v>
      </c>
      <c r="C1" s="283" t="s">
        <v>4433</v>
      </c>
      <c r="D1" s="355" t="s">
        <v>4432</v>
      </c>
      <c r="E1" s="283" t="s">
        <v>4445</v>
      </c>
      <c r="F1" s="355" t="s">
        <v>5170</v>
      </c>
      <c r="G1" s="349" t="s">
        <v>5099</v>
      </c>
      <c r="H1" s="356" t="s">
        <v>4451</v>
      </c>
      <c r="I1" s="283" t="s">
        <v>5031</v>
      </c>
      <c r="J1" s="355" t="s">
        <v>5032</v>
      </c>
      <c r="K1" s="283" t="s">
        <v>4119</v>
      </c>
      <c r="L1" s="343" t="s">
        <v>611</v>
      </c>
      <c r="M1" s="344" t="s">
        <v>4452</v>
      </c>
      <c r="N1" s="283" t="s">
        <v>2533</v>
      </c>
      <c r="O1" s="345" t="s">
        <v>826</v>
      </c>
      <c r="P1" s="346" t="s">
        <v>4453</v>
      </c>
      <c r="Q1" s="346" t="s">
        <v>4436</v>
      </c>
      <c r="R1" s="346" t="s">
        <v>4437</v>
      </c>
      <c r="S1" s="346" t="s">
        <v>4454</v>
      </c>
      <c r="T1" s="346" t="s">
        <v>4438</v>
      </c>
      <c r="U1" s="342" t="s">
        <v>5048</v>
      </c>
      <c r="V1" s="342" t="s">
        <v>4455</v>
      </c>
      <c r="W1" s="347" t="s">
        <v>4439</v>
      </c>
      <c r="X1" s="348" t="s">
        <v>4456</v>
      </c>
      <c r="Y1" s="405" t="s">
        <v>5033</v>
      </c>
      <c r="Z1" s="353" t="s">
        <v>4440</v>
      </c>
      <c r="AA1" s="348" t="s">
        <v>4441</v>
      </c>
      <c r="AB1" s="354" t="s">
        <v>4443</v>
      </c>
      <c r="AC1" s="348" t="s">
        <v>4442</v>
      </c>
      <c r="AD1" s="354" t="s">
        <v>4444</v>
      </c>
      <c r="AE1" s="348" t="s">
        <v>724</v>
      </c>
      <c r="AF1" s="348" t="s">
        <v>600</v>
      </c>
      <c r="AG1" s="348" t="s">
        <v>115</v>
      </c>
      <c r="AH1" s="348" t="s">
        <v>4446</v>
      </c>
      <c r="AI1" s="354" t="s">
        <v>4457</v>
      </c>
      <c r="AJ1" s="354" t="s">
        <v>4436</v>
      </c>
      <c r="AK1" s="354" t="s">
        <v>2533</v>
      </c>
      <c r="AL1" s="348" t="s">
        <v>4761</v>
      </c>
      <c r="AM1" s="350"/>
    </row>
    <row r="2" spans="1:123" s="216" customFormat="1" ht="12.75" customHeight="1" x14ac:dyDescent="0.2">
      <c r="A2" s="200">
        <v>1</v>
      </c>
      <c r="B2" s="200" t="s">
        <v>427</v>
      </c>
      <c r="C2" s="228" t="s">
        <v>4952</v>
      </c>
      <c r="D2" s="202"/>
      <c r="E2" s="228" t="s">
        <v>2950</v>
      </c>
      <c r="F2" s="202"/>
      <c r="G2" s="227" t="s">
        <v>6033</v>
      </c>
      <c r="H2" s="392"/>
      <c r="I2" s="202" t="s">
        <v>174</v>
      </c>
      <c r="J2" s="202"/>
      <c r="K2" s="202" t="s">
        <v>1325</v>
      </c>
      <c r="L2" s="218">
        <v>45483</v>
      </c>
      <c r="M2" s="219">
        <v>46197</v>
      </c>
      <c r="N2" s="220" t="s">
        <v>421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2001</v>
      </c>
      <c r="T2" s="577" t="s">
        <v>728</v>
      </c>
      <c r="U2" s="377" t="s">
        <v>200</v>
      </c>
      <c r="V2" s="377" t="s">
        <v>318</v>
      </c>
      <c r="W2" s="213">
        <f>M2</f>
        <v>46197</v>
      </c>
      <c r="X2" s="208" t="s">
        <v>583</v>
      </c>
      <c r="Y2" s="408">
        <v>5</v>
      </c>
      <c r="Z2" s="214"/>
      <c r="AA2" s="201">
        <v>90</v>
      </c>
      <c r="AB2" s="201"/>
      <c r="AC2" s="201">
        <v>105</v>
      </c>
      <c r="AD2" s="201"/>
      <c r="AE2" s="208" t="s">
        <v>423</v>
      </c>
      <c r="AF2" s="208" t="s">
        <v>423</v>
      </c>
      <c r="AG2" s="208" t="s">
        <v>423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216" customFormat="1" ht="12.75" customHeight="1" x14ac:dyDescent="0.2">
      <c r="A3" s="200">
        <v>2</v>
      </c>
      <c r="B3" s="200" t="s">
        <v>427</v>
      </c>
      <c r="C3" s="200" t="s">
        <v>2838</v>
      </c>
      <c r="D3" s="202"/>
      <c r="E3" s="228" t="s">
        <v>2649</v>
      </c>
      <c r="F3" s="202"/>
      <c r="G3" s="227" t="s">
        <v>6618</v>
      </c>
      <c r="H3" s="392"/>
      <c r="I3" s="202" t="s">
        <v>1071</v>
      </c>
      <c r="J3" s="202"/>
      <c r="K3" s="200" t="s">
        <v>3547</v>
      </c>
      <c r="L3" s="218">
        <v>45783</v>
      </c>
      <c r="M3" s="219">
        <v>46502</v>
      </c>
      <c r="N3" s="220" t="s">
        <v>421</v>
      </c>
      <c r="O3" s="221">
        <f>M3</f>
        <v>46502</v>
      </c>
      <c r="P3" s="222">
        <v>25248</v>
      </c>
      <c r="Q3" s="222">
        <v>2025</v>
      </c>
      <c r="R3" s="211">
        <v>45772</v>
      </c>
      <c r="S3" s="201" t="s">
        <v>727</v>
      </c>
      <c r="T3" s="201" t="s">
        <v>728</v>
      </c>
      <c r="U3" s="377" t="s">
        <v>200</v>
      </c>
      <c r="V3" s="377" t="s">
        <v>491</v>
      </c>
      <c r="W3" s="213">
        <v>46502</v>
      </c>
      <c r="X3" s="208" t="s">
        <v>201</v>
      </c>
      <c r="Y3" s="408">
        <v>4</v>
      </c>
      <c r="Z3" s="214"/>
      <c r="AA3" s="201">
        <v>60</v>
      </c>
      <c r="AB3" s="201"/>
      <c r="AC3" s="201">
        <v>85</v>
      </c>
      <c r="AD3" s="201"/>
      <c r="AE3" s="208" t="s">
        <v>423</v>
      </c>
      <c r="AF3" s="208" t="s">
        <v>423</v>
      </c>
      <c r="AG3" s="208" t="s">
        <v>423</v>
      </c>
      <c r="AH3" s="208">
        <v>1</v>
      </c>
      <c r="AI3" s="201"/>
      <c r="AJ3" s="208"/>
      <c r="AK3" s="208"/>
      <c r="AL3" s="201"/>
      <c r="AM3" s="237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123" s="157" customFormat="1" ht="12.75" customHeight="1" x14ac:dyDescent="0.2">
      <c r="A4" s="110">
        <v>3</v>
      </c>
      <c r="B4" s="110" t="s">
        <v>427</v>
      </c>
      <c r="C4" s="111" t="s">
        <v>3220</v>
      </c>
      <c r="D4" s="111"/>
      <c r="E4" s="85" t="s">
        <v>3110</v>
      </c>
      <c r="F4" s="111"/>
      <c r="G4" s="112" t="s">
        <v>4184</v>
      </c>
      <c r="H4" s="389"/>
      <c r="I4" s="111" t="s">
        <v>3222</v>
      </c>
      <c r="J4" s="111"/>
      <c r="K4" s="85" t="s">
        <v>3374</v>
      </c>
      <c r="L4" s="115">
        <v>44652</v>
      </c>
      <c r="M4" s="87">
        <v>46280</v>
      </c>
      <c r="N4" s="117" t="s">
        <v>421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5004</v>
      </c>
      <c r="T4" s="121" t="s">
        <v>421</v>
      </c>
      <c r="U4" s="244" t="s">
        <v>229</v>
      </c>
      <c r="V4" s="244" t="s">
        <v>229</v>
      </c>
      <c r="W4" s="135">
        <f>M4</f>
        <v>46280</v>
      </c>
      <c r="X4" s="162" t="s">
        <v>865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427</v>
      </c>
      <c r="C5" s="529" t="s">
        <v>4156</v>
      </c>
      <c r="E5" s="212" t="s">
        <v>2996</v>
      </c>
      <c r="G5" s="284" t="s">
        <v>5427</v>
      </c>
      <c r="H5" s="401"/>
      <c r="I5" s="212" t="s">
        <v>174</v>
      </c>
      <c r="K5" s="212" t="s">
        <v>2349</v>
      </c>
      <c r="L5" s="282">
        <v>45307</v>
      </c>
      <c r="M5" s="219">
        <v>46021</v>
      </c>
      <c r="N5" s="284" t="s">
        <v>421</v>
      </c>
      <c r="O5" s="282">
        <f>M5</f>
        <v>46021</v>
      </c>
      <c r="P5" s="212">
        <v>24020</v>
      </c>
      <c r="Q5" s="212">
        <v>2021</v>
      </c>
      <c r="R5" s="223">
        <v>45290</v>
      </c>
      <c r="S5" s="212" t="s">
        <v>3071</v>
      </c>
      <c r="T5" s="212" t="s">
        <v>728</v>
      </c>
      <c r="U5" s="285">
        <v>40</v>
      </c>
      <c r="V5" s="285">
        <v>40</v>
      </c>
      <c r="W5" s="223">
        <f>O5</f>
        <v>46021</v>
      </c>
      <c r="X5" s="530" t="s">
        <v>583</v>
      </c>
      <c r="Y5" s="413">
        <v>3.9</v>
      </c>
      <c r="AA5" s="212">
        <v>75</v>
      </c>
      <c r="AC5" s="212">
        <v>95</v>
      </c>
      <c r="AE5" s="284" t="s">
        <v>423</v>
      </c>
      <c r="AF5" s="284" t="s">
        <v>423</v>
      </c>
      <c r="AG5" s="284" t="s">
        <v>423</v>
      </c>
      <c r="AH5" s="284">
        <v>1</v>
      </c>
      <c r="AJ5" s="284"/>
      <c r="AK5" s="284"/>
      <c r="AM5" s="237"/>
    </row>
    <row r="6" spans="1:123" s="216" customFormat="1" ht="12.75" customHeight="1" x14ac:dyDescent="0.2">
      <c r="A6" s="200">
        <v>5</v>
      </c>
      <c r="B6" s="201" t="s">
        <v>427</v>
      </c>
      <c r="C6" s="201" t="s">
        <v>1280</v>
      </c>
      <c r="D6" s="201"/>
      <c r="E6" s="201" t="s">
        <v>470</v>
      </c>
      <c r="F6" s="201"/>
      <c r="G6" s="203" t="s">
        <v>3990</v>
      </c>
      <c r="H6" s="391"/>
      <c r="I6" s="202" t="s">
        <v>1071</v>
      </c>
      <c r="J6" s="201"/>
      <c r="K6" s="201" t="s">
        <v>3213</v>
      </c>
      <c r="L6" s="206">
        <v>42559</v>
      </c>
      <c r="M6" s="207">
        <v>45266</v>
      </c>
      <c r="N6" s="220" t="s">
        <v>421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2001</v>
      </c>
      <c r="T6" s="201" t="s">
        <v>692</v>
      </c>
      <c r="U6" s="377" t="s">
        <v>2134</v>
      </c>
      <c r="V6" s="377" t="s">
        <v>235</v>
      </c>
      <c r="W6" s="213">
        <f t="shared" ref="W6" si="2">M6</f>
        <v>45266</v>
      </c>
      <c r="X6" s="208" t="s">
        <v>865</v>
      </c>
      <c r="Y6" s="408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427</v>
      </c>
      <c r="C7" s="111" t="s">
        <v>393</v>
      </c>
      <c r="D7" s="111"/>
      <c r="E7" s="85" t="s">
        <v>3111</v>
      </c>
      <c r="F7" s="111"/>
      <c r="G7" s="112" t="s">
        <v>627</v>
      </c>
      <c r="H7" s="389"/>
      <c r="I7" s="111" t="s">
        <v>1071</v>
      </c>
      <c r="J7" s="111"/>
      <c r="K7" s="111" t="s">
        <v>1349</v>
      </c>
      <c r="L7" s="115">
        <v>39899</v>
      </c>
      <c r="M7" s="116">
        <v>45930</v>
      </c>
      <c r="N7" s="117" t="s">
        <v>421</v>
      </c>
      <c r="O7" s="130">
        <f t="shared" ref="O7:O14" si="3">M7</f>
        <v>45930</v>
      </c>
      <c r="P7" s="118">
        <v>16092</v>
      </c>
      <c r="Q7" s="118">
        <v>2008</v>
      </c>
      <c r="R7" s="119">
        <v>45565</v>
      </c>
      <c r="S7" s="121" t="s">
        <v>2001</v>
      </c>
      <c r="T7" s="121" t="s">
        <v>421</v>
      </c>
      <c r="U7" s="244" t="s">
        <v>532</v>
      </c>
      <c r="V7" s="244" t="s">
        <v>6223</v>
      </c>
      <c r="W7" s="145">
        <f t="shared" ref="W7:W12" si="4">M7</f>
        <v>45930</v>
      </c>
      <c r="X7" s="357" t="s">
        <v>655</v>
      </c>
      <c r="Y7" s="407">
        <v>6.4</v>
      </c>
      <c r="Z7" s="136"/>
      <c r="AA7" s="120">
        <v>70</v>
      </c>
      <c r="AB7" s="120"/>
      <c r="AC7" s="120">
        <v>95</v>
      </c>
      <c r="AD7" s="120"/>
      <c r="AE7" s="357">
        <v>24</v>
      </c>
      <c r="AF7" s="357">
        <v>48</v>
      </c>
      <c r="AG7" s="357">
        <v>60</v>
      </c>
      <c r="AH7" s="357">
        <v>1</v>
      </c>
      <c r="AI7" s="120"/>
      <c r="AJ7" s="357"/>
      <c r="AK7" s="357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427</v>
      </c>
      <c r="C8" s="110" t="s">
        <v>1799</v>
      </c>
      <c r="D8" s="111"/>
      <c r="E8" s="111" t="s">
        <v>101</v>
      </c>
      <c r="F8" s="111"/>
      <c r="G8" s="112" t="s">
        <v>3130</v>
      </c>
      <c r="H8" s="389"/>
      <c r="I8" s="111" t="s">
        <v>174</v>
      </c>
      <c r="J8" s="111"/>
      <c r="K8" s="111" t="s">
        <v>467</v>
      </c>
      <c r="L8" s="115">
        <v>43916</v>
      </c>
      <c r="M8" s="87">
        <v>46097</v>
      </c>
      <c r="N8" s="117" t="s">
        <v>421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102</v>
      </c>
      <c r="T8" s="121" t="s">
        <v>421</v>
      </c>
      <c r="U8" s="244" t="s">
        <v>350</v>
      </c>
      <c r="V8" s="244" t="s">
        <v>1815</v>
      </c>
      <c r="W8" s="135">
        <f t="shared" si="4"/>
        <v>46097</v>
      </c>
      <c r="X8" s="162" t="s">
        <v>655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427</v>
      </c>
      <c r="C9" s="111" t="s">
        <v>2468</v>
      </c>
      <c r="D9" s="111"/>
      <c r="E9" s="85" t="s">
        <v>3109</v>
      </c>
      <c r="F9" s="111"/>
      <c r="G9" s="112" t="s">
        <v>3602</v>
      </c>
      <c r="H9" s="389"/>
      <c r="I9" s="111" t="s">
        <v>1071</v>
      </c>
      <c r="J9" s="111"/>
      <c r="K9" s="111" t="s">
        <v>3603</v>
      </c>
      <c r="L9" s="115">
        <v>44277</v>
      </c>
      <c r="M9" s="87">
        <v>46460</v>
      </c>
      <c r="N9" s="117" t="s">
        <v>421</v>
      </c>
      <c r="O9" s="131">
        <f t="shared" si="3"/>
        <v>46460</v>
      </c>
      <c r="P9" s="104">
        <v>21118</v>
      </c>
      <c r="Q9" s="104">
        <v>2018</v>
      </c>
      <c r="R9" s="105">
        <v>45730</v>
      </c>
      <c r="S9" s="121" t="s">
        <v>379</v>
      </c>
      <c r="T9" s="121" t="s">
        <v>421</v>
      </c>
      <c r="U9" s="244" t="s">
        <v>632</v>
      </c>
      <c r="V9" s="244" t="s">
        <v>5807</v>
      </c>
      <c r="W9" s="135">
        <f t="shared" si="4"/>
        <v>46460</v>
      </c>
      <c r="X9" s="162" t="s">
        <v>583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423</v>
      </c>
      <c r="AF9" s="162" t="s">
        <v>423</v>
      </c>
      <c r="AG9" s="162" t="s">
        <v>423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427</v>
      </c>
      <c r="C10" s="110" t="s">
        <v>2330</v>
      </c>
      <c r="D10" s="111"/>
      <c r="E10" s="111" t="s">
        <v>1229</v>
      </c>
      <c r="F10" s="111"/>
      <c r="G10" s="112" t="s">
        <v>2933</v>
      </c>
      <c r="H10" s="389"/>
      <c r="I10" s="121" t="s">
        <v>174</v>
      </c>
      <c r="J10" s="111"/>
      <c r="K10" s="144" t="s">
        <v>3525</v>
      </c>
      <c r="L10" s="115">
        <v>43714</v>
      </c>
      <c r="M10" s="87">
        <v>46372</v>
      </c>
      <c r="N10" s="117" t="s">
        <v>421</v>
      </c>
      <c r="O10" s="131">
        <f>M10</f>
        <v>46372</v>
      </c>
      <c r="P10" s="104">
        <v>21011</v>
      </c>
      <c r="Q10" s="104">
        <v>2019</v>
      </c>
      <c r="R10" s="105">
        <v>45642</v>
      </c>
      <c r="S10" s="121" t="s">
        <v>3071</v>
      </c>
      <c r="T10" s="121" t="s">
        <v>421</v>
      </c>
      <c r="U10" s="244" t="s">
        <v>1843</v>
      </c>
      <c r="V10" s="244" t="s">
        <v>6357</v>
      </c>
      <c r="W10" s="135">
        <f t="shared" si="4"/>
        <v>46372</v>
      </c>
      <c r="X10" s="162" t="s">
        <v>865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427</v>
      </c>
      <c r="C11" s="121" t="s">
        <v>3150</v>
      </c>
      <c r="D11" s="121"/>
      <c r="E11" s="121" t="s">
        <v>2148</v>
      </c>
      <c r="F11" s="121"/>
      <c r="G11" s="129" t="s">
        <v>3151</v>
      </c>
      <c r="H11" s="390"/>
      <c r="I11" s="111" t="s">
        <v>2707</v>
      </c>
      <c r="J11" s="121"/>
      <c r="K11" s="121" t="s">
        <v>3072</v>
      </c>
      <c r="L11" s="137">
        <v>43941</v>
      </c>
      <c r="M11" s="138">
        <v>46401</v>
      </c>
      <c r="N11" s="117" t="s">
        <v>421</v>
      </c>
      <c r="O11" s="131">
        <f>M11</f>
        <v>46401</v>
      </c>
      <c r="P11" s="104">
        <v>20340</v>
      </c>
      <c r="Q11" s="104">
        <v>2020</v>
      </c>
      <c r="R11" s="105">
        <v>45671</v>
      </c>
      <c r="S11" s="121" t="s">
        <v>3071</v>
      </c>
      <c r="T11" s="121" t="s">
        <v>421</v>
      </c>
      <c r="U11" s="244" t="s">
        <v>909</v>
      </c>
      <c r="V11" s="244" t="s">
        <v>875</v>
      </c>
      <c r="W11" s="135">
        <f t="shared" si="4"/>
        <v>46401</v>
      </c>
      <c r="X11" s="162" t="s">
        <v>583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423</v>
      </c>
      <c r="AF11" s="162" t="s">
        <v>423</v>
      </c>
      <c r="AG11" s="162" t="s">
        <v>423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428</v>
      </c>
      <c r="C12" s="110" t="s">
        <v>2977</v>
      </c>
      <c r="D12" s="111"/>
      <c r="E12" s="85" t="s">
        <v>4345</v>
      </c>
      <c r="F12" s="111"/>
      <c r="G12" s="112" t="s">
        <v>4338</v>
      </c>
      <c r="H12" s="389"/>
      <c r="I12" s="111" t="s">
        <v>1294</v>
      </c>
      <c r="J12" s="111"/>
      <c r="K12" s="111" t="s">
        <v>4339</v>
      </c>
      <c r="L12" s="115">
        <v>44729</v>
      </c>
      <c r="M12" s="116">
        <v>45451</v>
      </c>
      <c r="N12" s="117" t="s">
        <v>421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379</v>
      </c>
      <c r="T12" s="121" t="s">
        <v>728</v>
      </c>
      <c r="U12" s="244" t="s">
        <v>200</v>
      </c>
      <c r="V12" s="244" t="s">
        <v>548</v>
      </c>
      <c r="W12" s="145">
        <f t="shared" si="4"/>
        <v>45451</v>
      </c>
      <c r="X12" s="357" t="s">
        <v>865</v>
      </c>
      <c r="Y12" s="407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57" t="s">
        <v>3487</v>
      </c>
      <c r="AF12" s="357" t="s">
        <v>3488</v>
      </c>
      <c r="AG12" s="357" t="s">
        <v>4340</v>
      </c>
      <c r="AH12" s="357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306" customFormat="1" ht="12.75" customHeight="1" x14ac:dyDescent="0.2">
      <c r="A13" s="298">
        <v>12</v>
      </c>
      <c r="B13" s="301" t="s">
        <v>6677</v>
      </c>
      <c r="C13" s="301"/>
      <c r="D13" s="301"/>
      <c r="E13" s="97" t="s">
        <v>653</v>
      </c>
      <c r="F13" s="301"/>
      <c r="G13" s="305"/>
      <c r="H13" s="397"/>
      <c r="I13" s="378"/>
      <c r="J13" s="301"/>
      <c r="K13" s="301"/>
      <c r="L13" s="309"/>
      <c r="M13" s="310"/>
      <c r="N13" s="457"/>
      <c r="O13" s="307"/>
      <c r="P13" s="299"/>
      <c r="Q13" s="299"/>
      <c r="R13" s="300"/>
      <c r="S13" s="301"/>
      <c r="T13" s="301"/>
      <c r="U13" s="378"/>
      <c r="V13" s="378"/>
      <c r="W13" s="302"/>
      <c r="X13" s="338"/>
      <c r="Y13" s="416"/>
      <c r="Z13" s="303"/>
      <c r="AA13" s="301"/>
      <c r="AB13" s="301"/>
      <c r="AC13" s="301"/>
      <c r="AD13" s="301"/>
      <c r="AE13" s="338"/>
      <c r="AF13" s="338"/>
      <c r="AG13" s="338"/>
      <c r="AH13" s="338"/>
      <c r="AI13" s="300"/>
      <c r="AJ13" s="338"/>
      <c r="AK13" s="338"/>
      <c r="AL13" s="301"/>
      <c r="AM13" s="304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05"/>
    </row>
    <row r="14" spans="1:123" s="157" customFormat="1" ht="12.75" customHeight="1" x14ac:dyDescent="0.2">
      <c r="A14" s="110">
        <v>13</v>
      </c>
      <c r="B14" s="110" t="s">
        <v>427</v>
      </c>
      <c r="C14" s="110" t="s">
        <v>4341</v>
      </c>
      <c r="D14" s="111"/>
      <c r="E14" s="85" t="s">
        <v>2278</v>
      </c>
      <c r="F14" s="111"/>
      <c r="G14" s="112" t="s">
        <v>4342</v>
      </c>
      <c r="H14" s="389"/>
      <c r="I14" s="111" t="s">
        <v>255</v>
      </c>
      <c r="J14" s="111"/>
      <c r="K14" s="111" t="s">
        <v>4343</v>
      </c>
      <c r="L14" s="115">
        <v>43167</v>
      </c>
      <c r="M14" s="116">
        <v>45350</v>
      </c>
      <c r="N14" s="117" t="s">
        <v>421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837</v>
      </c>
      <c r="T14" s="121" t="s">
        <v>421</v>
      </c>
      <c r="U14" s="244" t="s">
        <v>103</v>
      </c>
      <c r="V14" s="244" t="s">
        <v>4344</v>
      </c>
      <c r="W14" s="145">
        <f t="shared" ref="W14:W21" si="5">M14</f>
        <v>45350</v>
      </c>
      <c r="X14" s="357" t="s">
        <v>201</v>
      </c>
      <c r="Y14" s="407">
        <v>6.2</v>
      </c>
      <c r="Z14" s="136"/>
      <c r="AA14" s="120">
        <v>90</v>
      </c>
      <c r="AB14" s="120"/>
      <c r="AC14" s="120">
        <v>115</v>
      </c>
      <c r="AD14" s="120"/>
      <c r="AE14" s="357">
        <v>21</v>
      </c>
      <c r="AF14" s="357">
        <v>38</v>
      </c>
      <c r="AG14" s="357">
        <v>47</v>
      </c>
      <c r="AH14" s="357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427</v>
      </c>
      <c r="C15" s="200" t="s">
        <v>5904</v>
      </c>
      <c r="D15" s="202"/>
      <c r="E15" s="228" t="s">
        <v>1050</v>
      </c>
      <c r="F15" s="202"/>
      <c r="G15" s="227" t="s">
        <v>5905</v>
      </c>
      <c r="H15" s="392"/>
      <c r="I15" s="202" t="s">
        <v>265</v>
      </c>
      <c r="J15" s="202"/>
      <c r="K15" s="202" t="s">
        <v>4212</v>
      </c>
      <c r="L15" s="218">
        <v>45443</v>
      </c>
      <c r="M15" s="219">
        <v>46166</v>
      </c>
      <c r="N15" s="220" t="s">
        <v>421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2001</v>
      </c>
      <c r="T15" s="201" t="s">
        <v>728</v>
      </c>
      <c r="U15" s="377" t="s">
        <v>200</v>
      </c>
      <c r="V15" s="377" t="s">
        <v>200</v>
      </c>
      <c r="W15" s="213">
        <f>M15</f>
        <v>46166</v>
      </c>
      <c r="X15" s="208" t="s">
        <v>865</v>
      </c>
      <c r="Y15" s="408">
        <v>4.8</v>
      </c>
      <c r="Z15" s="214"/>
      <c r="AA15" s="201">
        <v>80</v>
      </c>
      <c r="AB15" s="201"/>
      <c r="AC15" s="201">
        <v>105</v>
      </c>
      <c r="AD15" s="201"/>
      <c r="AE15" s="208" t="s">
        <v>423</v>
      </c>
      <c r="AF15" s="208" t="s">
        <v>423</v>
      </c>
      <c r="AG15" s="208" t="s">
        <v>423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427</v>
      </c>
      <c r="C16" s="121" t="s">
        <v>619</v>
      </c>
      <c r="D16" s="121"/>
      <c r="E16" s="121" t="s">
        <v>1243</v>
      </c>
      <c r="F16" s="121"/>
      <c r="G16" s="129" t="s">
        <v>1244</v>
      </c>
      <c r="H16" s="390"/>
      <c r="I16" s="121" t="s">
        <v>666</v>
      </c>
      <c r="J16" s="121"/>
      <c r="K16" s="121" t="s">
        <v>3866</v>
      </c>
      <c r="L16" s="137">
        <v>42137</v>
      </c>
      <c r="M16" s="138">
        <v>45404</v>
      </c>
      <c r="N16" s="117" t="s">
        <v>421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2001</v>
      </c>
      <c r="T16" s="121" t="s">
        <v>692</v>
      </c>
      <c r="U16" s="376" t="s">
        <v>615</v>
      </c>
      <c r="V16" s="376" t="s">
        <v>49</v>
      </c>
      <c r="W16" s="145">
        <f>M16</f>
        <v>45404</v>
      </c>
      <c r="X16" s="357" t="s">
        <v>865</v>
      </c>
      <c r="Y16" s="407">
        <v>5.3</v>
      </c>
      <c r="Z16" s="136"/>
      <c r="AA16" s="120">
        <v>85</v>
      </c>
      <c r="AB16" s="120"/>
      <c r="AC16" s="120">
        <v>100</v>
      </c>
      <c r="AD16" s="120"/>
      <c r="AE16" s="357">
        <v>24</v>
      </c>
      <c r="AF16" s="357">
        <v>38</v>
      </c>
      <c r="AG16" s="357">
        <v>50</v>
      </c>
      <c r="AH16" s="357">
        <v>1</v>
      </c>
      <c r="AI16" s="119"/>
      <c r="AJ16" s="357"/>
      <c r="AK16" s="357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s="216" customFormat="1" ht="12.75" customHeight="1" x14ac:dyDescent="0.2">
      <c r="A17" s="200">
        <v>16</v>
      </c>
      <c r="B17" s="200" t="s">
        <v>427</v>
      </c>
      <c r="C17" s="228" t="s">
        <v>1917</v>
      </c>
      <c r="D17" s="202"/>
      <c r="E17" s="228" t="s">
        <v>2785</v>
      </c>
      <c r="F17" s="202"/>
      <c r="G17" s="203" t="s">
        <v>6744</v>
      </c>
      <c r="H17" s="391"/>
      <c r="I17" s="201" t="s">
        <v>631</v>
      </c>
      <c r="J17" s="201"/>
      <c r="K17" s="201" t="s">
        <v>1300</v>
      </c>
      <c r="L17" s="206">
        <v>45826</v>
      </c>
      <c r="M17" s="207">
        <v>46533</v>
      </c>
      <c r="N17" s="208" t="s">
        <v>421</v>
      </c>
      <c r="O17" s="209">
        <f>M17</f>
        <v>46533</v>
      </c>
      <c r="P17" s="210">
        <v>25355</v>
      </c>
      <c r="Q17" s="210">
        <v>2016</v>
      </c>
      <c r="R17" s="211">
        <v>45803</v>
      </c>
      <c r="S17" s="212" t="s">
        <v>5909</v>
      </c>
      <c r="T17" s="212" t="s">
        <v>728</v>
      </c>
      <c r="U17" s="377" t="s">
        <v>200</v>
      </c>
      <c r="V17" s="377" t="s">
        <v>1872</v>
      </c>
      <c r="W17" s="213">
        <v>46533</v>
      </c>
      <c r="X17" s="208" t="s">
        <v>865</v>
      </c>
      <c r="Y17" s="408">
        <v>4.95</v>
      </c>
      <c r="Z17" s="214"/>
      <c r="AA17" s="201">
        <v>80</v>
      </c>
      <c r="AB17" s="201">
        <v>80</v>
      </c>
      <c r="AC17" s="201">
        <v>105</v>
      </c>
      <c r="AD17" s="201">
        <v>120</v>
      </c>
      <c r="AE17" s="208" t="s">
        <v>423</v>
      </c>
      <c r="AF17" s="208" t="s">
        <v>423</v>
      </c>
      <c r="AG17" s="284" t="s">
        <v>423</v>
      </c>
      <c r="AH17" s="284">
        <v>1</v>
      </c>
      <c r="AI17" s="211"/>
      <c r="AJ17" s="208"/>
      <c r="AK17" s="208"/>
      <c r="AL17" s="201"/>
      <c r="AM17" s="237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</row>
    <row r="18" spans="1:123" s="216" customFormat="1" ht="12.75" customHeight="1" x14ac:dyDescent="0.2">
      <c r="A18" s="200">
        <v>17</v>
      </c>
      <c r="B18" s="201" t="s">
        <v>427</v>
      </c>
      <c r="C18" s="228" t="s">
        <v>3660</v>
      </c>
      <c r="D18" s="201"/>
      <c r="E18" s="201" t="s">
        <v>2432</v>
      </c>
      <c r="F18" s="201"/>
      <c r="G18" s="203" t="s">
        <v>4478</v>
      </c>
      <c r="H18" s="391"/>
      <c r="I18" s="202" t="s">
        <v>800</v>
      </c>
      <c r="J18" s="201"/>
      <c r="K18" s="201" t="s">
        <v>4480</v>
      </c>
      <c r="L18" s="206">
        <v>44788</v>
      </c>
      <c r="M18" s="207">
        <v>46219</v>
      </c>
      <c r="N18" s="220" t="s">
        <v>421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2231</v>
      </c>
      <c r="T18" s="201" t="s">
        <v>421</v>
      </c>
      <c r="U18" s="377" t="s">
        <v>1278</v>
      </c>
      <c r="V18" s="377" t="s">
        <v>1278</v>
      </c>
      <c r="W18" s="213">
        <f>M18</f>
        <v>46219</v>
      </c>
      <c r="X18" s="208" t="s">
        <v>865</v>
      </c>
      <c r="Y18" s="408">
        <v>2.81</v>
      </c>
      <c r="Z18" s="214"/>
      <c r="AA18" s="201">
        <v>72</v>
      </c>
      <c r="AB18" s="201"/>
      <c r="AC18" s="201">
        <v>122</v>
      </c>
      <c r="AD18" s="201"/>
      <c r="AE18" s="208" t="s">
        <v>423</v>
      </c>
      <c r="AF18" s="208" t="s">
        <v>423</v>
      </c>
      <c r="AG18" s="208" t="s">
        <v>423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427</v>
      </c>
      <c r="C19" s="121" t="s">
        <v>1664</v>
      </c>
      <c r="D19" s="111"/>
      <c r="E19" s="121" t="s">
        <v>1755</v>
      </c>
      <c r="F19" s="121"/>
      <c r="G19" s="129" t="s">
        <v>3991</v>
      </c>
      <c r="H19" s="389"/>
      <c r="I19" s="258" t="s">
        <v>1071</v>
      </c>
      <c r="J19" s="121"/>
      <c r="K19" s="121" t="s">
        <v>3213</v>
      </c>
      <c r="L19" s="137">
        <v>44545</v>
      </c>
      <c r="M19" s="138">
        <v>45266</v>
      </c>
      <c r="N19" s="117" t="s">
        <v>421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2001</v>
      </c>
      <c r="T19" s="121" t="s">
        <v>728</v>
      </c>
      <c r="U19" s="244" t="s">
        <v>200</v>
      </c>
      <c r="V19" s="244" t="s">
        <v>8</v>
      </c>
      <c r="W19" s="105">
        <f>M19</f>
        <v>45266</v>
      </c>
      <c r="X19" s="162" t="s">
        <v>583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427</v>
      </c>
      <c r="C20" s="111" t="s">
        <v>3542</v>
      </c>
      <c r="D20" s="111"/>
      <c r="E20" s="85" t="s">
        <v>3308</v>
      </c>
      <c r="F20" s="111"/>
      <c r="G20" s="112" t="s">
        <v>3543</v>
      </c>
      <c r="H20" s="389"/>
      <c r="I20" s="111" t="s">
        <v>1071</v>
      </c>
      <c r="J20" s="111"/>
      <c r="K20" s="111" t="s">
        <v>3544</v>
      </c>
      <c r="L20" s="115">
        <v>44250</v>
      </c>
      <c r="M20" s="87">
        <v>46434</v>
      </c>
      <c r="N20" s="117" t="s">
        <v>421</v>
      </c>
      <c r="O20" s="131">
        <f t="shared" si="6"/>
        <v>46434</v>
      </c>
      <c r="P20" s="104">
        <v>21067</v>
      </c>
      <c r="Q20" s="104">
        <v>2020</v>
      </c>
      <c r="R20" s="105">
        <v>45704</v>
      </c>
      <c r="S20" s="121" t="s">
        <v>2001</v>
      </c>
      <c r="T20" s="121" t="s">
        <v>421</v>
      </c>
      <c r="U20" s="244" t="s">
        <v>738</v>
      </c>
      <c r="V20" s="244" t="s">
        <v>350</v>
      </c>
      <c r="W20" s="135">
        <f t="shared" si="5"/>
        <v>46434</v>
      </c>
      <c r="X20" s="162" t="s">
        <v>865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428</v>
      </c>
      <c r="C21" s="111" t="s">
        <v>4307</v>
      </c>
      <c r="D21" s="111" t="s">
        <v>3549</v>
      </c>
      <c r="E21" s="111" t="s">
        <v>3309</v>
      </c>
      <c r="F21" s="111"/>
      <c r="G21" s="112" t="s">
        <v>3548</v>
      </c>
      <c r="H21" s="389"/>
      <c r="I21" s="111" t="s">
        <v>1071</v>
      </c>
      <c r="J21" s="111"/>
      <c r="K21" s="111" t="s">
        <v>3547</v>
      </c>
      <c r="L21" s="115">
        <v>44160</v>
      </c>
      <c r="M21" s="87">
        <v>46492</v>
      </c>
      <c r="N21" s="117" t="s">
        <v>421</v>
      </c>
      <c r="O21" s="131">
        <f t="shared" si="6"/>
        <v>46492</v>
      </c>
      <c r="P21" s="104">
        <v>21072</v>
      </c>
      <c r="Q21" s="104">
        <v>2020</v>
      </c>
      <c r="R21" s="105">
        <v>45762</v>
      </c>
      <c r="S21" s="121" t="s">
        <v>727</v>
      </c>
      <c r="T21" s="121" t="s">
        <v>421</v>
      </c>
      <c r="U21" s="244" t="s">
        <v>49</v>
      </c>
      <c r="V21" s="244" t="s">
        <v>658</v>
      </c>
      <c r="W21" s="135">
        <f t="shared" si="5"/>
        <v>46492</v>
      </c>
      <c r="X21" s="162" t="s">
        <v>201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423</v>
      </c>
      <c r="AF21" s="162" t="s">
        <v>423</v>
      </c>
      <c r="AG21" s="162" t="s">
        <v>423</v>
      </c>
      <c r="AH21" s="162">
        <v>1</v>
      </c>
      <c r="AI21" s="121"/>
      <c r="AJ21" s="162"/>
      <c r="AK21" s="162"/>
      <c r="AL21" s="121" t="s">
        <v>4767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427</v>
      </c>
      <c r="C22" s="110" t="s">
        <v>4010</v>
      </c>
      <c r="D22" s="111"/>
      <c r="E22" s="111" t="s">
        <v>2209</v>
      </c>
      <c r="F22" s="111"/>
      <c r="G22" s="112" t="s">
        <v>6442</v>
      </c>
      <c r="H22" s="389"/>
      <c r="I22" s="111" t="s">
        <v>174</v>
      </c>
      <c r="J22" s="111"/>
      <c r="K22" s="111" t="s">
        <v>6443</v>
      </c>
      <c r="L22" s="115">
        <v>44636</v>
      </c>
      <c r="M22" s="87">
        <v>46444</v>
      </c>
      <c r="N22" s="117" t="s">
        <v>421</v>
      </c>
      <c r="O22" s="131">
        <f>M22</f>
        <v>46444</v>
      </c>
      <c r="P22" s="104">
        <v>22216</v>
      </c>
      <c r="Q22" s="104">
        <v>2022</v>
      </c>
      <c r="R22" s="105">
        <v>45714</v>
      </c>
      <c r="S22" s="121" t="s">
        <v>3071</v>
      </c>
      <c r="T22" s="121" t="s">
        <v>421</v>
      </c>
      <c r="U22" s="244" t="s">
        <v>6444</v>
      </c>
      <c r="V22" s="244" t="s">
        <v>6444</v>
      </c>
      <c r="W22" s="135">
        <f>M22</f>
        <v>46444</v>
      </c>
      <c r="X22" s="162" t="s">
        <v>865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427</v>
      </c>
      <c r="C23" s="202" t="s">
        <v>1280</v>
      </c>
      <c r="D23" s="201"/>
      <c r="E23" s="201" t="s">
        <v>1133</v>
      </c>
      <c r="F23" s="201"/>
      <c r="G23" s="203" t="s">
        <v>5645</v>
      </c>
      <c r="H23" s="391"/>
      <c r="I23" s="201" t="s">
        <v>1071</v>
      </c>
      <c r="J23" s="201"/>
      <c r="K23" s="201" t="s">
        <v>5625</v>
      </c>
      <c r="L23" s="206">
        <v>45365</v>
      </c>
      <c r="M23" s="207">
        <v>45720</v>
      </c>
      <c r="N23" s="208" t="s">
        <v>421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2001</v>
      </c>
      <c r="T23" s="201" t="s">
        <v>728</v>
      </c>
      <c r="U23" s="377" t="s">
        <v>200</v>
      </c>
      <c r="V23" s="377" t="s">
        <v>136</v>
      </c>
      <c r="W23" s="213">
        <f>O23</f>
        <v>45720</v>
      </c>
      <c r="X23" s="208" t="s">
        <v>865</v>
      </c>
      <c r="Y23" s="408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4"/>
      <c r="AK23" s="284"/>
      <c r="AL23" s="201"/>
      <c r="AM23" s="237"/>
      <c r="AN23" s="228"/>
      <c r="AO23" s="202"/>
      <c r="AP23" s="227"/>
      <c r="AQ23" s="217"/>
      <c r="AR23" s="202"/>
      <c r="AS23" s="201"/>
      <c r="AT23" s="202"/>
      <c r="AU23" s="468"/>
      <c r="AV23" s="218"/>
      <c r="AW23" s="549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36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427</v>
      </c>
      <c r="C24" s="111" t="s">
        <v>241</v>
      </c>
      <c r="D24" s="111"/>
      <c r="E24" s="111" t="s">
        <v>3310</v>
      </c>
      <c r="F24" s="111"/>
      <c r="G24" s="112" t="s">
        <v>661</v>
      </c>
      <c r="H24" s="389"/>
      <c r="I24" s="111" t="s">
        <v>666</v>
      </c>
      <c r="J24" s="111"/>
      <c r="K24" s="111" t="s">
        <v>1685</v>
      </c>
      <c r="L24" s="115">
        <v>39903</v>
      </c>
      <c r="M24" s="116">
        <v>46165</v>
      </c>
      <c r="N24" s="117" t="s">
        <v>421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14</v>
      </c>
      <c r="T24" s="121" t="s">
        <v>421</v>
      </c>
      <c r="U24" s="376" t="s">
        <v>5898</v>
      </c>
      <c r="V24" s="244" t="s">
        <v>5899</v>
      </c>
      <c r="W24" s="145">
        <f t="shared" ref="W24:W35" si="7">M24</f>
        <v>46165</v>
      </c>
      <c r="X24" s="357" t="s">
        <v>865</v>
      </c>
      <c r="Y24" s="407">
        <v>5.4</v>
      </c>
      <c r="Z24" s="136"/>
      <c r="AA24" s="120">
        <v>75</v>
      </c>
      <c r="AB24" s="120"/>
      <c r="AC24" s="120">
        <v>95</v>
      </c>
      <c r="AD24" s="120"/>
      <c r="AE24" s="357">
        <v>22</v>
      </c>
      <c r="AF24" s="357">
        <v>36</v>
      </c>
      <c r="AG24" s="357">
        <v>48</v>
      </c>
      <c r="AH24" s="357">
        <v>1</v>
      </c>
      <c r="AI24" s="120"/>
      <c r="AJ24" s="357"/>
      <c r="AK24" s="357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427</v>
      </c>
      <c r="C25" s="111" t="s">
        <v>2922</v>
      </c>
      <c r="D25" s="111"/>
      <c r="E25" s="111" t="s">
        <v>794</v>
      </c>
      <c r="F25" s="111"/>
      <c r="G25" s="112" t="s">
        <v>4197</v>
      </c>
      <c r="H25" s="389"/>
      <c r="I25" s="111" t="s">
        <v>1071</v>
      </c>
      <c r="J25" s="111"/>
      <c r="K25" s="111" t="s">
        <v>4198</v>
      </c>
      <c r="L25" s="115">
        <v>44671</v>
      </c>
      <c r="M25" s="87">
        <v>45383</v>
      </c>
      <c r="N25" s="117" t="s">
        <v>421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727</v>
      </c>
      <c r="T25" s="121" t="s">
        <v>728</v>
      </c>
      <c r="U25" s="244" t="s">
        <v>200</v>
      </c>
      <c r="V25" s="244" t="s">
        <v>491</v>
      </c>
      <c r="W25" s="135">
        <f>M25</f>
        <v>45383</v>
      </c>
      <c r="X25" s="162" t="s">
        <v>201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423</v>
      </c>
      <c r="AF25" s="162" t="s">
        <v>423</v>
      </c>
      <c r="AG25" s="162" t="s">
        <v>423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427</v>
      </c>
      <c r="C26" s="111" t="s">
        <v>216</v>
      </c>
      <c r="D26" s="111"/>
      <c r="E26" s="111" t="s">
        <v>3311</v>
      </c>
      <c r="F26" s="111"/>
      <c r="G26" s="112" t="s">
        <v>664</v>
      </c>
      <c r="H26" s="389"/>
      <c r="I26" s="111" t="s">
        <v>666</v>
      </c>
      <c r="J26" s="111"/>
      <c r="K26" s="111" t="s">
        <v>493</v>
      </c>
      <c r="L26" s="115">
        <v>39983</v>
      </c>
      <c r="M26" s="87">
        <v>46404</v>
      </c>
      <c r="N26" s="117" t="s">
        <v>421</v>
      </c>
      <c r="O26" s="130">
        <f>M26</f>
        <v>46404</v>
      </c>
      <c r="P26" s="118">
        <v>20091</v>
      </c>
      <c r="Q26" s="118">
        <v>2007</v>
      </c>
      <c r="R26" s="119">
        <v>45674</v>
      </c>
      <c r="S26" s="120" t="s">
        <v>810</v>
      </c>
      <c r="T26" s="121" t="s">
        <v>421</v>
      </c>
      <c r="U26" s="376" t="s">
        <v>200</v>
      </c>
      <c r="V26" s="376" t="s">
        <v>3021</v>
      </c>
      <c r="W26" s="145">
        <f t="shared" si="7"/>
        <v>46404</v>
      </c>
      <c r="X26" s="357" t="s">
        <v>583</v>
      </c>
      <c r="Y26" s="407">
        <v>6.1</v>
      </c>
      <c r="Z26" s="136"/>
      <c r="AA26" s="120">
        <v>95</v>
      </c>
      <c r="AB26" s="120"/>
      <c r="AC26" s="120">
        <v>115</v>
      </c>
      <c r="AD26" s="120"/>
      <c r="AE26" s="357">
        <v>23</v>
      </c>
      <c r="AF26" s="357">
        <v>38</v>
      </c>
      <c r="AG26" s="357">
        <v>55</v>
      </c>
      <c r="AH26" s="357">
        <v>1</v>
      </c>
      <c r="AI26" s="120"/>
      <c r="AJ26" s="357"/>
      <c r="AK26" s="357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427</v>
      </c>
      <c r="C27" s="134" t="s">
        <v>2937</v>
      </c>
      <c r="D27" s="111"/>
      <c r="E27" s="111" t="s">
        <v>1196</v>
      </c>
      <c r="F27" s="111"/>
      <c r="G27" s="112" t="s">
        <v>2938</v>
      </c>
      <c r="H27" s="389"/>
      <c r="I27" s="111" t="s">
        <v>1352</v>
      </c>
      <c r="J27" s="111"/>
      <c r="K27" s="111" t="s">
        <v>1732</v>
      </c>
      <c r="L27" s="115">
        <v>43728</v>
      </c>
      <c r="M27" s="87">
        <v>46260</v>
      </c>
      <c r="N27" s="117" t="s">
        <v>421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14</v>
      </c>
      <c r="T27" s="121" t="s">
        <v>421</v>
      </c>
      <c r="U27" s="244" t="s">
        <v>833</v>
      </c>
      <c r="V27" s="244" t="s">
        <v>6087</v>
      </c>
      <c r="W27" s="135">
        <v>46260</v>
      </c>
      <c r="X27" s="162" t="s">
        <v>865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423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427</v>
      </c>
      <c r="C28" s="111" t="s">
        <v>606</v>
      </c>
      <c r="D28" s="111"/>
      <c r="E28" s="85" t="s">
        <v>3312</v>
      </c>
      <c r="F28" s="111"/>
      <c r="G28" s="112" t="s">
        <v>395</v>
      </c>
      <c r="H28" s="389"/>
      <c r="I28" s="111" t="s">
        <v>1228</v>
      </c>
      <c r="J28" s="111"/>
      <c r="K28" s="111" t="s">
        <v>161</v>
      </c>
      <c r="L28" s="115">
        <v>39903</v>
      </c>
      <c r="M28" s="116">
        <v>46033</v>
      </c>
      <c r="N28" s="117" t="s">
        <v>421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5004</v>
      </c>
      <c r="T28" s="121" t="s">
        <v>421</v>
      </c>
      <c r="U28" s="244" t="s">
        <v>833</v>
      </c>
      <c r="V28" s="244" t="s">
        <v>5440</v>
      </c>
      <c r="W28" s="145">
        <f t="shared" si="7"/>
        <v>46033</v>
      </c>
      <c r="X28" s="357" t="s">
        <v>422</v>
      </c>
      <c r="Y28" s="407">
        <v>5.4</v>
      </c>
      <c r="Z28" s="136"/>
      <c r="AA28" s="120">
        <v>80</v>
      </c>
      <c r="AB28" s="120"/>
      <c r="AC28" s="120">
        <v>100</v>
      </c>
      <c r="AD28" s="120"/>
      <c r="AE28" s="357">
        <v>24</v>
      </c>
      <c r="AF28" s="357">
        <v>38</v>
      </c>
      <c r="AG28" s="357">
        <v>55</v>
      </c>
      <c r="AH28" s="357">
        <v>1</v>
      </c>
      <c r="AI28" s="120"/>
      <c r="AJ28" s="357"/>
      <c r="AK28" s="357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427</v>
      </c>
      <c r="C29" s="212" t="s">
        <v>1948</v>
      </c>
      <c r="E29" s="212" t="s">
        <v>1126</v>
      </c>
      <c r="G29" s="374" t="s">
        <v>5681</v>
      </c>
      <c r="H29" s="401"/>
      <c r="I29" s="202" t="s">
        <v>1294</v>
      </c>
      <c r="K29" s="212" t="s">
        <v>3186</v>
      </c>
      <c r="L29" s="282">
        <v>45377</v>
      </c>
      <c r="M29" s="375">
        <v>46092</v>
      </c>
      <c r="N29" s="220" t="s">
        <v>421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14</v>
      </c>
      <c r="T29" s="201" t="s">
        <v>728</v>
      </c>
      <c r="U29" s="377" t="s">
        <v>200</v>
      </c>
      <c r="V29" s="377" t="s">
        <v>136</v>
      </c>
      <c r="W29" s="213">
        <f t="shared" si="7"/>
        <v>46092</v>
      </c>
      <c r="X29" s="208" t="s">
        <v>865</v>
      </c>
      <c r="Y29" s="408">
        <v>5.5</v>
      </c>
      <c r="Z29" s="214"/>
      <c r="AA29" s="201">
        <v>90</v>
      </c>
      <c r="AB29" s="201"/>
      <c r="AC29" s="201">
        <v>112</v>
      </c>
      <c r="AD29" s="201"/>
      <c r="AE29" s="208" t="s">
        <v>3487</v>
      </c>
      <c r="AF29" s="208" t="s">
        <v>3488</v>
      </c>
      <c r="AG29" s="208" t="s">
        <v>3708</v>
      </c>
      <c r="AH29" s="208">
        <v>1</v>
      </c>
      <c r="AI29" s="201"/>
      <c r="AJ29" s="208"/>
      <c r="AK29" s="208"/>
      <c r="AL29" s="201"/>
      <c r="AM29" s="237"/>
      <c r="CM29" s="428"/>
    </row>
    <row r="30" spans="1:123" ht="12.75" customHeight="1" x14ac:dyDescent="0.2">
      <c r="A30" s="110">
        <v>29</v>
      </c>
      <c r="B30" s="110" t="s">
        <v>428</v>
      </c>
      <c r="C30" s="110" t="s">
        <v>1213</v>
      </c>
      <c r="D30" s="111" t="s">
        <v>3158</v>
      </c>
      <c r="E30" s="111" t="s">
        <v>179</v>
      </c>
      <c r="F30" s="111" t="s">
        <v>180</v>
      </c>
      <c r="G30" s="112" t="s">
        <v>181</v>
      </c>
      <c r="H30" s="389" t="s">
        <v>1351</v>
      </c>
      <c r="I30" s="111" t="s">
        <v>12</v>
      </c>
      <c r="J30" s="111" t="s">
        <v>182</v>
      </c>
      <c r="K30" s="85" t="s">
        <v>183</v>
      </c>
      <c r="L30" s="115">
        <v>41493</v>
      </c>
      <c r="M30" s="116">
        <v>46193</v>
      </c>
      <c r="N30" s="117" t="s">
        <v>421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298</v>
      </c>
      <c r="T30" s="121" t="s">
        <v>113</v>
      </c>
      <c r="U30" s="376" t="s">
        <v>5989</v>
      </c>
      <c r="V30" s="376" t="s">
        <v>5990</v>
      </c>
      <c r="W30" s="145">
        <f t="shared" si="7"/>
        <v>46193</v>
      </c>
      <c r="X30" s="357" t="s">
        <v>129</v>
      </c>
      <c r="Y30" s="407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57">
        <v>21</v>
      </c>
      <c r="AF30" s="357">
        <v>37</v>
      </c>
      <c r="AG30" s="357">
        <v>50</v>
      </c>
      <c r="AH30" s="357">
        <v>1</v>
      </c>
      <c r="AI30" s="119">
        <v>41493</v>
      </c>
      <c r="AJ30" s="357">
        <v>2013</v>
      </c>
      <c r="AK30" s="357" t="s">
        <v>612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428</v>
      </c>
      <c r="C31" s="121" t="s">
        <v>1945</v>
      </c>
      <c r="D31" s="121"/>
      <c r="E31" s="121" t="s">
        <v>3120</v>
      </c>
      <c r="F31" s="121"/>
      <c r="G31" s="129" t="s">
        <v>4310</v>
      </c>
      <c r="H31" s="390"/>
      <c r="I31" s="110" t="s">
        <v>1294</v>
      </c>
      <c r="J31" s="110"/>
      <c r="K31" s="121" t="s">
        <v>3710</v>
      </c>
      <c r="L31" s="137">
        <v>44715</v>
      </c>
      <c r="M31" s="138">
        <v>46063</v>
      </c>
      <c r="N31" s="117" t="s">
        <v>421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168</v>
      </c>
      <c r="T31" s="121" t="s">
        <v>421</v>
      </c>
      <c r="U31" s="244" t="s">
        <v>5524</v>
      </c>
      <c r="V31" s="244" t="s">
        <v>5525</v>
      </c>
      <c r="W31" s="135">
        <f>M31</f>
        <v>46063</v>
      </c>
      <c r="X31" s="162" t="s">
        <v>865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3513</v>
      </c>
      <c r="AF31" s="162" t="s">
        <v>3488</v>
      </c>
      <c r="AG31" s="162" t="s">
        <v>3514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427</v>
      </c>
      <c r="C32" s="202" t="s">
        <v>2505</v>
      </c>
      <c r="D32" s="202"/>
      <c r="E32" s="202" t="s">
        <v>2070</v>
      </c>
      <c r="F32" s="202"/>
      <c r="G32" s="227" t="s">
        <v>5426</v>
      </c>
      <c r="H32" s="392"/>
      <c r="I32" s="202" t="s">
        <v>174</v>
      </c>
      <c r="J32" s="202"/>
      <c r="K32" s="228" t="s">
        <v>3685</v>
      </c>
      <c r="L32" s="218">
        <v>45307</v>
      </c>
      <c r="M32" s="219">
        <v>46028</v>
      </c>
      <c r="N32" s="220" t="s">
        <v>421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2231</v>
      </c>
      <c r="T32" s="201" t="s">
        <v>728</v>
      </c>
      <c r="U32" s="377" t="s">
        <v>200</v>
      </c>
      <c r="V32" s="377" t="s">
        <v>533</v>
      </c>
      <c r="W32" s="213">
        <f>M32</f>
        <v>46028</v>
      </c>
      <c r="X32" s="208" t="s">
        <v>865</v>
      </c>
      <c r="Y32" s="408">
        <v>5.2</v>
      </c>
      <c r="Z32" s="214"/>
      <c r="AA32" s="201">
        <v>75</v>
      </c>
      <c r="AB32" s="201"/>
      <c r="AC32" s="201">
        <v>95</v>
      </c>
      <c r="AD32" s="201"/>
      <c r="AE32" s="208" t="s">
        <v>423</v>
      </c>
      <c r="AF32" s="208" t="s">
        <v>423</v>
      </c>
      <c r="AG32" s="208" t="s">
        <v>423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427</v>
      </c>
      <c r="C33" s="110" t="s">
        <v>1915</v>
      </c>
      <c r="D33" s="111"/>
      <c r="E33" s="85" t="s">
        <v>2016</v>
      </c>
      <c r="F33" s="111"/>
      <c r="G33" s="112" t="s">
        <v>3845</v>
      </c>
      <c r="H33" s="389"/>
      <c r="I33" s="111" t="s">
        <v>1071</v>
      </c>
      <c r="J33" s="111"/>
      <c r="K33" s="111" t="s">
        <v>3157</v>
      </c>
      <c r="L33" s="115">
        <v>44424</v>
      </c>
      <c r="M33" s="87">
        <v>46591</v>
      </c>
      <c r="N33" s="117" t="s">
        <v>421</v>
      </c>
      <c r="O33" s="133">
        <f>M33</f>
        <v>46591</v>
      </c>
      <c r="P33" s="104">
        <v>21465</v>
      </c>
      <c r="Q33" s="104">
        <v>2021</v>
      </c>
      <c r="R33" s="105">
        <v>45861</v>
      </c>
      <c r="S33" s="121" t="s">
        <v>5066</v>
      </c>
      <c r="T33" s="121" t="s">
        <v>421</v>
      </c>
      <c r="U33" s="244" t="s">
        <v>4783</v>
      </c>
      <c r="V33" s="244" t="s">
        <v>66</v>
      </c>
      <c r="W33" s="135">
        <f>M33</f>
        <v>46591</v>
      </c>
      <c r="X33" s="162" t="s">
        <v>865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423</v>
      </c>
      <c r="AF33" s="162" t="s">
        <v>423</v>
      </c>
      <c r="AG33" s="162" t="s">
        <v>423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427</v>
      </c>
      <c r="C34" s="202" t="s">
        <v>2855</v>
      </c>
      <c r="D34" s="202"/>
      <c r="E34" s="228" t="s">
        <v>2475</v>
      </c>
      <c r="F34" s="202"/>
      <c r="G34" s="227" t="s">
        <v>4481</v>
      </c>
      <c r="H34" s="392"/>
      <c r="I34" s="202" t="s">
        <v>631</v>
      </c>
      <c r="J34" s="202"/>
      <c r="K34" s="201" t="s">
        <v>3027</v>
      </c>
      <c r="L34" s="206">
        <v>44788</v>
      </c>
      <c r="M34" s="207">
        <v>46285</v>
      </c>
      <c r="N34" s="208" t="s">
        <v>421</v>
      </c>
      <c r="O34" s="209">
        <f>M34</f>
        <v>46285</v>
      </c>
      <c r="P34" s="210">
        <v>22543</v>
      </c>
      <c r="Q34" s="210">
        <v>2021</v>
      </c>
      <c r="R34" s="211">
        <v>45555</v>
      </c>
      <c r="S34" s="212" t="s">
        <v>2231</v>
      </c>
      <c r="T34" s="212" t="s">
        <v>421</v>
      </c>
      <c r="U34" s="377" t="s">
        <v>442</v>
      </c>
      <c r="V34" s="377" t="s">
        <v>1155</v>
      </c>
      <c r="W34" s="213">
        <f>M34</f>
        <v>46285</v>
      </c>
      <c r="X34" s="208" t="s">
        <v>865</v>
      </c>
      <c r="Y34" s="408">
        <v>4.95</v>
      </c>
      <c r="Z34" s="214"/>
      <c r="AA34" s="201">
        <v>92</v>
      </c>
      <c r="AB34" s="201"/>
      <c r="AC34" s="201">
        <v>114</v>
      </c>
      <c r="AD34" s="201"/>
      <c r="AE34" s="208" t="s">
        <v>423</v>
      </c>
      <c r="AF34" s="208" t="s">
        <v>423</v>
      </c>
      <c r="AG34" s="284" t="s">
        <v>423</v>
      </c>
      <c r="AH34" s="284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428</v>
      </c>
      <c r="C35" s="110" t="s">
        <v>3175</v>
      </c>
      <c r="D35" s="111"/>
      <c r="E35" s="111" t="s">
        <v>2036</v>
      </c>
      <c r="F35" s="111"/>
      <c r="G35" s="112" t="s">
        <v>3174</v>
      </c>
      <c r="H35" s="390"/>
      <c r="I35" s="111" t="s">
        <v>12</v>
      </c>
      <c r="J35" s="110"/>
      <c r="K35" s="202" t="s">
        <v>6569</v>
      </c>
      <c r="L35" s="115">
        <v>43965</v>
      </c>
      <c r="M35" s="87">
        <v>46288</v>
      </c>
      <c r="N35" s="117" t="s">
        <v>421</v>
      </c>
      <c r="O35" s="131">
        <f t="shared" si="6"/>
        <v>46288</v>
      </c>
      <c r="P35" s="104">
        <v>22388</v>
      </c>
      <c r="Q35" s="104">
        <v>2020</v>
      </c>
      <c r="R35" s="119">
        <v>45558</v>
      </c>
      <c r="S35" s="121" t="s">
        <v>2001</v>
      </c>
      <c r="T35" s="121" t="s">
        <v>420</v>
      </c>
      <c r="U35" s="244" t="s">
        <v>637</v>
      </c>
      <c r="V35" s="244" t="s">
        <v>2240</v>
      </c>
      <c r="W35" s="135">
        <f t="shared" si="7"/>
        <v>46288</v>
      </c>
      <c r="X35" s="162" t="s">
        <v>21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57"/>
      <c r="AK35" s="357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427</v>
      </c>
      <c r="C36" s="110" t="s">
        <v>2017</v>
      </c>
      <c r="D36" s="111"/>
      <c r="E36" s="85" t="s">
        <v>2018</v>
      </c>
      <c r="F36" s="111"/>
      <c r="G36" s="112" t="s">
        <v>2019</v>
      </c>
      <c r="H36" s="389"/>
      <c r="I36" s="111" t="s">
        <v>631</v>
      </c>
      <c r="J36" s="111"/>
      <c r="K36" s="111" t="s">
        <v>503</v>
      </c>
      <c r="L36" s="115">
        <v>42895</v>
      </c>
      <c r="M36" s="87">
        <v>46457</v>
      </c>
      <c r="N36" s="117" t="s">
        <v>421</v>
      </c>
      <c r="O36" s="133">
        <f>M36</f>
        <v>46457</v>
      </c>
      <c r="P36" s="104">
        <v>19131</v>
      </c>
      <c r="Q36" s="104">
        <v>2015</v>
      </c>
      <c r="R36" s="105">
        <v>45727</v>
      </c>
      <c r="S36" s="121" t="s">
        <v>14</v>
      </c>
      <c r="T36" s="121" t="s">
        <v>421</v>
      </c>
      <c r="U36" s="244" t="s">
        <v>5046</v>
      </c>
      <c r="V36" s="244" t="s">
        <v>6468</v>
      </c>
      <c r="W36" s="135">
        <f t="shared" ref="W36:W42" si="8">M36</f>
        <v>46457</v>
      </c>
      <c r="X36" s="162" t="s">
        <v>865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427</v>
      </c>
      <c r="C37" s="212" t="s">
        <v>4746</v>
      </c>
      <c r="E37" s="212" t="s">
        <v>2601</v>
      </c>
      <c r="G37" s="212" t="s">
        <v>5063</v>
      </c>
      <c r="H37" s="401"/>
      <c r="I37" s="212" t="s">
        <v>174</v>
      </c>
      <c r="K37" s="202" t="s">
        <v>4274</v>
      </c>
      <c r="L37" s="282">
        <v>45107</v>
      </c>
      <c r="M37" s="207">
        <v>46575</v>
      </c>
      <c r="N37" s="284" t="s">
        <v>421</v>
      </c>
      <c r="O37" s="282">
        <f>M37</f>
        <v>46575</v>
      </c>
      <c r="P37" s="212">
        <v>23369</v>
      </c>
      <c r="Q37" s="212">
        <v>2023</v>
      </c>
      <c r="R37" s="223">
        <v>45845</v>
      </c>
      <c r="S37" s="201" t="s">
        <v>102</v>
      </c>
      <c r="T37" s="212" t="s">
        <v>421</v>
      </c>
      <c r="U37" s="285">
        <v>135</v>
      </c>
      <c r="V37" s="285">
        <v>135</v>
      </c>
      <c r="W37" s="223">
        <f t="shared" si="8"/>
        <v>46575</v>
      </c>
      <c r="X37" s="208" t="s">
        <v>865</v>
      </c>
      <c r="Y37" s="464">
        <v>4.2699999999999996</v>
      </c>
      <c r="AA37" s="212">
        <v>85</v>
      </c>
      <c r="AC37" s="212">
        <v>105</v>
      </c>
      <c r="AE37" s="284" t="s">
        <v>423</v>
      </c>
      <c r="AF37" s="284" t="s">
        <v>423</v>
      </c>
      <c r="AG37" s="284" t="s">
        <v>423</v>
      </c>
      <c r="AH37" s="284">
        <v>1</v>
      </c>
      <c r="AJ37" s="284"/>
      <c r="AK37" s="284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427</v>
      </c>
      <c r="C38" s="110" t="s">
        <v>2125</v>
      </c>
      <c r="D38" s="121"/>
      <c r="E38" s="121" t="s">
        <v>2214</v>
      </c>
      <c r="F38" s="121"/>
      <c r="G38" s="129" t="s">
        <v>2215</v>
      </c>
      <c r="H38" s="390"/>
      <c r="I38" s="121" t="s">
        <v>174</v>
      </c>
      <c r="J38" s="121"/>
      <c r="K38" s="121" t="s">
        <v>856</v>
      </c>
      <c r="L38" s="115">
        <v>43144</v>
      </c>
      <c r="M38" s="116">
        <v>45983</v>
      </c>
      <c r="N38" s="117" t="s">
        <v>421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102</v>
      </c>
      <c r="T38" s="121" t="s">
        <v>421</v>
      </c>
      <c r="U38" s="376" t="s">
        <v>909</v>
      </c>
      <c r="V38" s="376" t="s">
        <v>568</v>
      </c>
      <c r="W38" s="145">
        <f t="shared" si="8"/>
        <v>45983</v>
      </c>
      <c r="X38" s="357" t="s">
        <v>583</v>
      </c>
      <c r="Y38" s="407">
        <v>5.3</v>
      </c>
      <c r="Z38" s="136"/>
      <c r="AA38" s="120">
        <v>75</v>
      </c>
      <c r="AB38" s="120"/>
      <c r="AC38" s="120">
        <v>95</v>
      </c>
      <c r="AD38" s="120"/>
      <c r="AE38" s="357">
        <v>24</v>
      </c>
      <c r="AF38" s="357">
        <v>38</v>
      </c>
      <c r="AG38" s="357">
        <v>58</v>
      </c>
      <c r="AH38" s="357">
        <v>1</v>
      </c>
      <c r="AI38" s="119"/>
      <c r="AJ38" s="357"/>
      <c r="AK38" s="357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427</v>
      </c>
      <c r="C39" s="110" t="s">
        <v>1647</v>
      </c>
      <c r="D39" s="111"/>
      <c r="E39" s="111" t="s">
        <v>1888</v>
      </c>
      <c r="F39" s="111"/>
      <c r="G39" s="112" t="s">
        <v>2744</v>
      </c>
      <c r="H39" s="389"/>
      <c r="I39" s="111" t="s">
        <v>265</v>
      </c>
      <c r="J39" s="111"/>
      <c r="K39" s="121" t="s">
        <v>6563</v>
      </c>
      <c r="L39" s="137">
        <v>43563</v>
      </c>
      <c r="M39" s="149">
        <v>46465</v>
      </c>
      <c r="N39" s="117" t="s">
        <v>421</v>
      </c>
      <c r="O39" s="130">
        <f t="shared" ref="O39:O46" si="10">M39</f>
        <v>46465</v>
      </c>
      <c r="P39" s="118">
        <v>19164</v>
      </c>
      <c r="Q39" s="118">
        <v>2019</v>
      </c>
      <c r="R39" s="119">
        <v>45735</v>
      </c>
      <c r="S39" s="120" t="s">
        <v>3071</v>
      </c>
      <c r="T39" s="121" t="s">
        <v>421</v>
      </c>
      <c r="U39" s="376" t="s">
        <v>323</v>
      </c>
      <c r="V39" s="376" t="s">
        <v>6564</v>
      </c>
      <c r="W39" s="145">
        <f t="shared" si="8"/>
        <v>46465</v>
      </c>
      <c r="X39" s="357" t="s">
        <v>865</v>
      </c>
      <c r="Y39" s="407">
        <v>5.4</v>
      </c>
      <c r="Z39" s="136"/>
      <c r="AA39" s="120">
        <v>80</v>
      </c>
      <c r="AB39" s="120"/>
      <c r="AC39" s="120">
        <v>100</v>
      </c>
      <c r="AD39" s="120"/>
      <c r="AE39" s="357">
        <v>24</v>
      </c>
      <c r="AF39" s="357">
        <v>39</v>
      </c>
      <c r="AG39" s="357">
        <v>54</v>
      </c>
      <c r="AH39" s="357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427</v>
      </c>
      <c r="C40" s="144" t="s">
        <v>3191</v>
      </c>
      <c r="D40" s="121"/>
      <c r="E40" s="121" t="s">
        <v>2226</v>
      </c>
      <c r="F40" s="121"/>
      <c r="G40" s="129" t="s">
        <v>4199</v>
      </c>
      <c r="H40" s="390"/>
      <c r="I40" s="111" t="s">
        <v>1071</v>
      </c>
      <c r="J40" s="121"/>
      <c r="K40" s="121" t="s">
        <v>4200</v>
      </c>
      <c r="L40" s="115">
        <v>44671</v>
      </c>
      <c r="M40" s="87">
        <v>45395</v>
      </c>
      <c r="N40" s="117" t="s">
        <v>421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727</v>
      </c>
      <c r="T40" s="121" t="s">
        <v>728</v>
      </c>
      <c r="U40" s="244" t="s">
        <v>200</v>
      </c>
      <c r="V40" s="244" t="s">
        <v>491</v>
      </c>
      <c r="W40" s="135">
        <f t="shared" si="8"/>
        <v>45395</v>
      </c>
      <c r="X40" s="162" t="s">
        <v>201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423</v>
      </c>
      <c r="AF40" s="162" t="s">
        <v>423</v>
      </c>
      <c r="AG40" s="162" t="s">
        <v>423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427</v>
      </c>
      <c r="C41" s="200" t="s">
        <v>5683</v>
      </c>
      <c r="D41" s="202"/>
      <c r="E41" s="228" t="s">
        <v>1778</v>
      </c>
      <c r="F41" s="202"/>
      <c r="G41" s="227" t="s">
        <v>5684</v>
      </c>
      <c r="H41" s="392"/>
      <c r="I41" s="202" t="s">
        <v>174</v>
      </c>
      <c r="J41" s="552"/>
      <c r="K41" s="202" t="s">
        <v>5678</v>
      </c>
      <c r="L41" s="218">
        <v>45377</v>
      </c>
      <c r="M41" s="219">
        <v>46073</v>
      </c>
      <c r="N41" s="220" t="s">
        <v>421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2616</v>
      </c>
      <c r="T41" s="201" t="s">
        <v>728</v>
      </c>
      <c r="U41" s="377" t="s">
        <v>200</v>
      </c>
      <c r="V41" s="377" t="s">
        <v>200</v>
      </c>
      <c r="W41" s="213">
        <f t="shared" si="8"/>
        <v>46073</v>
      </c>
      <c r="X41" s="208" t="s">
        <v>865</v>
      </c>
      <c r="Y41" s="408">
        <v>3.72</v>
      </c>
      <c r="Z41" s="214"/>
      <c r="AA41" s="201">
        <v>85</v>
      </c>
      <c r="AB41" s="201"/>
      <c r="AC41" s="201">
        <v>105</v>
      </c>
      <c r="AD41" s="201"/>
      <c r="AE41" s="208" t="s">
        <v>423</v>
      </c>
      <c r="AF41" s="208" t="s">
        <v>423</v>
      </c>
      <c r="AG41" s="208" t="s">
        <v>423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428</v>
      </c>
      <c r="C42" s="111" t="s">
        <v>4148</v>
      </c>
      <c r="D42" s="111" t="s">
        <v>4316</v>
      </c>
      <c r="E42" s="85" t="s">
        <v>3019</v>
      </c>
      <c r="F42" s="111" t="s">
        <v>4317</v>
      </c>
      <c r="G42" s="112" t="s">
        <v>4318</v>
      </c>
      <c r="H42" s="389" t="s">
        <v>4319</v>
      </c>
      <c r="I42" s="111" t="s">
        <v>1352</v>
      </c>
      <c r="J42" s="111" t="s">
        <v>3734</v>
      </c>
      <c r="K42" s="111" t="s">
        <v>4320</v>
      </c>
      <c r="L42" s="115">
        <v>44715</v>
      </c>
      <c r="M42" s="87">
        <v>45441</v>
      </c>
      <c r="N42" s="117" t="s">
        <v>421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2069</v>
      </c>
      <c r="T42" s="121" t="s">
        <v>2193</v>
      </c>
      <c r="U42" s="244" t="s">
        <v>200</v>
      </c>
      <c r="V42" s="244" t="s">
        <v>200</v>
      </c>
      <c r="W42" s="135">
        <f t="shared" si="8"/>
        <v>45441</v>
      </c>
      <c r="X42" s="162" t="s">
        <v>21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423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421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427</v>
      </c>
      <c r="C43" s="469" t="s">
        <v>5702</v>
      </c>
      <c r="D43" s="202"/>
      <c r="E43" s="202" t="s">
        <v>1887</v>
      </c>
      <c r="F43" s="202"/>
      <c r="G43" s="227" t="s">
        <v>5703</v>
      </c>
      <c r="H43" s="392"/>
      <c r="I43" s="202" t="s">
        <v>77</v>
      </c>
      <c r="J43" s="202"/>
      <c r="K43" s="201" t="s">
        <v>5701</v>
      </c>
      <c r="L43" s="206">
        <v>45385</v>
      </c>
      <c r="M43" s="207">
        <v>46109</v>
      </c>
      <c r="N43" s="220" t="s">
        <v>421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810</v>
      </c>
      <c r="T43" s="201" t="s">
        <v>728</v>
      </c>
      <c r="U43" s="377" t="s">
        <v>200</v>
      </c>
      <c r="V43" s="377" t="s">
        <v>200</v>
      </c>
      <c r="W43" s="213">
        <v>46109</v>
      </c>
      <c r="X43" s="208" t="s">
        <v>865</v>
      </c>
      <c r="Y43" s="408">
        <v>4.5</v>
      </c>
      <c r="Z43" s="214"/>
      <c r="AA43" s="201">
        <v>75</v>
      </c>
      <c r="AB43" s="201"/>
      <c r="AC43" s="201">
        <v>100</v>
      </c>
      <c r="AD43" s="201"/>
      <c r="AE43" s="208" t="s">
        <v>423</v>
      </c>
      <c r="AF43" s="208" t="s">
        <v>423</v>
      </c>
      <c r="AG43" s="208" t="s">
        <v>423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427</v>
      </c>
      <c r="C44" s="111" t="s">
        <v>3301</v>
      </c>
      <c r="D44" s="111"/>
      <c r="E44" s="85" t="s">
        <v>3313</v>
      </c>
      <c r="F44" s="111"/>
      <c r="G44" s="112" t="s">
        <v>3550</v>
      </c>
      <c r="H44" s="389"/>
      <c r="I44" s="111" t="s">
        <v>174</v>
      </c>
      <c r="J44" s="111"/>
      <c r="K44" s="111" t="s">
        <v>6435</v>
      </c>
      <c r="L44" s="115">
        <v>44252</v>
      </c>
      <c r="M44" s="87">
        <v>46436</v>
      </c>
      <c r="N44" s="117" t="s">
        <v>421</v>
      </c>
      <c r="O44" s="131">
        <f t="shared" si="10"/>
        <v>46436</v>
      </c>
      <c r="P44" s="104">
        <v>21074</v>
      </c>
      <c r="Q44" s="104">
        <v>2021</v>
      </c>
      <c r="R44" s="105">
        <v>45706</v>
      </c>
      <c r="S44" s="121" t="s">
        <v>3071</v>
      </c>
      <c r="T44" s="121" t="s">
        <v>421</v>
      </c>
      <c r="U44" s="244" t="s">
        <v>6433</v>
      </c>
      <c r="V44" s="244" t="s">
        <v>6434</v>
      </c>
      <c r="W44" s="135">
        <f>M44</f>
        <v>46436</v>
      </c>
      <c r="X44" s="162" t="s">
        <v>583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216" customFormat="1" ht="12.75" customHeight="1" x14ac:dyDescent="0.2">
      <c r="A45" s="200">
        <v>44</v>
      </c>
      <c r="B45" s="200" t="s">
        <v>427</v>
      </c>
      <c r="C45" s="200" t="s">
        <v>4746</v>
      </c>
      <c r="D45" s="200"/>
      <c r="E45" s="202" t="s">
        <v>2126</v>
      </c>
      <c r="F45" s="202"/>
      <c r="G45" s="227" t="s">
        <v>6217</v>
      </c>
      <c r="H45" s="392"/>
      <c r="I45" s="200" t="s">
        <v>174</v>
      </c>
      <c r="J45" s="200"/>
      <c r="K45" s="201" t="s">
        <v>3793</v>
      </c>
      <c r="L45" s="206">
        <v>45566</v>
      </c>
      <c r="M45" s="207">
        <v>46291</v>
      </c>
      <c r="N45" s="208" t="s">
        <v>421</v>
      </c>
      <c r="O45" s="221">
        <f>M45</f>
        <v>46291</v>
      </c>
      <c r="P45" s="222">
        <v>24623</v>
      </c>
      <c r="Q45" s="222">
        <v>2023</v>
      </c>
      <c r="R45" s="211">
        <v>45561</v>
      </c>
      <c r="S45" s="201" t="s">
        <v>102</v>
      </c>
      <c r="T45" s="201" t="s">
        <v>728</v>
      </c>
      <c r="U45" s="377" t="s">
        <v>200</v>
      </c>
      <c r="V45" s="377" t="s">
        <v>533</v>
      </c>
      <c r="W45" s="213">
        <f>O45</f>
        <v>46291</v>
      </c>
      <c r="X45" s="208" t="s">
        <v>865</v>
      </c>
      <c r="Y45" s="408">
        <v>4.2699999999999996</v>
      </c>
      <c r="Z45" s="214"/>
      <c r="AA45" s="201">
        <v>85</v>
      </c>
      <c r="AB45" s="201"/>
      <c r="AC45" s="201">
        <v>105</v>
      </c>
      <c r="AD45" s="201"/>
      <c r="AE45" s="208" t="s">
        <v>423</v>
      </c>
      <c r="AF45" s="208" t="s">
        <v>423</v>
      </c>
      <c r="AG45" s="208" t="s">
        <v>423</v>
      </c>
      <c r="AH45" s="208">
        <v>1</v>
      </c>
      <c r="AI45" s="211"/>
      <c r="AJ45" s="208"/>
      <c r="AK45" s="208"/>
      <c r="AL45" s="201"/>
      <c r="AM45" s="237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</row>
    <row r="46" spans="1:91" s="216" customFormat="1" ht="12.75" customHeight="1" x14ac:dyDescent="0.2">
      <c r="A46" s="200">
        <v>45</v>
      </c>
      <c r="B46" s="200" t="s">
        <v>427</v>
      </c>
      <c r="C46" s="202" t="s">
        <v>5097</v>
      </c>
      <c r="D46" s="202"/>
      <c r="E46" s="202" t="s">
        <v>3314</v>
      </c>
      <c r="F46" s="202"/>
      <c r="G46" s="227" t="s">
        <v>5095</v>
      </c>
      <c r="H46" s="392"/>
      <c r="I46" s="202" t="s">
        <v>4187</v>
      </c>
      <c r="J46" s="201"/>
      <c r="K46" s="212" t="s">
        <v>5096</v>
      </c>
      <c r="L46" s="206">
        <v>45125</v>
      </c>
      <c r="M46" s="219">
        <v>45837</v>
      </c>
      <c r="N46" s="220" t="s">
        <v>421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2001</v>
      </c>
      <c r="T46" s="201" t="s">
        <v>728</v>
      </c>
      <c r="U46" s="377" t="s">
        <v>200</v>
      </c>
      <c r="V46" s="377" t="s">
        <v>200</v>
      </c>
      <c r="W46" s="213">
        <v>45837</v>
      </c>
      <c r="X46" s="208" t="s">
        <v>865</v>
      </c>
      <c r="Y46" s="408">
        <v>5.8</v>
      </c>
      <c r="Z46" s="214"/>
      <c r="AA46" s="201">
        <v>85</v>
      </c>
      <c r="AB46" s="201"/>
      <c r="AC46" s="201">
        <v>105</v>
      </c>
      <c r="AD46" s="201"/>
      <c r="AE46" s="208" t="s">
        <v>423</v>
      </c>
      <c r="AF46" s="208" t="s">
        <v>423</v>
      </c>
      <c r="AG46" s="208" t="s">
        <v>423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427</v>
      </c>
      <c r="C47" s="200" t="s">
        <v>5906</v>
      </c>
      <c r="D47" s="202"/>
      <c r="E47" s="202" t="s">
        <v>114</v>
      </c>
      <c r="F47" s="202"/>
      <c r="G47" s="227" t="s">
        <v>5907</v>
      </c>
      <c r="H47" s="392"/>
      <c r="I47" s="202" t="s">
        <v>5908</v>
      </c>
      <c r="J47" s="202"/>
      <c r="K47" s="202" t="s">
        <v>3028</v>
      </c>
      <c r="L47" s="218">
        <v>45446</v>
      </c>
      <c r="M47" s="219">
        <v>46168</v>
      </c>
      <c r="N47" s="220" t="s">
        <v>421</v>
      </c>
      <c r="O47" s="221">
        <f t="shared" ref="O47:O53" si="11">M47</f>
        <v>46168</v>
      </c>
      <c r="P47" s="222">
        <v>24394</v>
      </c>
      <c r="Q47" s="222">
        <v>2022</v>
      </c>
      <c r="R47" s="211">
        <v>45438</v>
      </c>
      <c r="S47" s="201" t="s">
        <v>5909</v>
      </c>
      <c r="T47" s="201" t="s">
        <v>728</v>
      </c>
      <c r="U47" s="377" t="s">
        <v>200</v>
      </c>
      <c r="V47" s="377" t="s">
        <v>200</v>
      </c>
      <c r="W47" s="213">
        <f>M47</f>
        <v>46168</v>
      </c>
      <c r="X47" s="208" t="s">
        <v>423</v>
      </c>
      <c r="Y47" s="408">
        <v>6.4</v>
      </c>
      <c r="Z47" s="214"/>
      <c r="AA47" s="201">
        <v>70</v>
      </c>
      <c r="AB47" s="201"/>
      <c r="AC47" s="201">
        <v>115</v>
      </c>
      <c r="AD47" s="201"/>
      <c r="AE47" s="208" t="s">
        <v>423</v>
      </c>
      <c r="AF47" s="208" t="s">
        <v>4180</v>
      </c>
      <c r="AG47" s="208" t="s">
        <v>5910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427</v>
      </c>
      <c r="C48" s="201" t="s">
        <v>4993</v>
      </c>
      <c r="D48" s="201"/>
      <c r="E48" s="201" t="s">
        <v>802</v>
      </c>
      <c r="F48" s="201"/>
      <c r="G48" s="203" t="s">
        <v>5425</v>
      </c>
      <c r="H48" s="391"/>
      <c r="I48" s="228" t="s">
        <v>631</v>
      </c>
      <c r="J48" s="201"/>
      <c r="K48" s="201" t="s">
        <v>5418</v>
      </c>
      <c r="L48" s="206">
        <v>45307</v>
      </c>
      <c r="M48" s="207">
        <v>46027</v>
      </c>
      <c r="N48" s="220" t="s">
        <v>421</v>
      </c>
      <c r="O48" s="221">
        <f t="shared" si="11"/>
        <v>46027</v>
      </c>
      <c r="P48" s="222">
        <v>24018</v>
      </c>
      <c r="Q48" s="222">
        <v>2023</v>
      </c>
      <c r="R48" s="211">
        <v>45296</v>
      </c>
      <c r="S48" s="201" t="s">
        <v>2231</v>
      </c>
      <c r="T48" s="201" t="s">
        <v>728</v>
      </c>
      <c r="U48" s="377" t="s">
        <v>200</v>
      </c>
      <c r="V48" s="377" t="s">
        <v>1</v>
      </c>
      <c r="W48" s="213">
        <f t="shared" ref="W48:W54" si="12">M48</f>
        <v>46027</v>
      </c>
      <c r="X48" s="208" t="s">
        <v>201</v>
      </c>
      <c r="Y48" s="408">
        <v>4.5</v>
      </c>
      <c r="Z48" s="214"/>
      <c r="AA48" s="201">
        <v>60</v>
      </c>
      <c r="AB48" s="201"/>
      <c r="AC48" s="201">
        <v>95</v>
      </c>
      <c r="AD48" s="201"/>
      <c r="AE48" s="208" t="s">
        <v>423</v>
      </c>
      <c r="AF48" s="208" t="s">
        <v>423</v>
      </c>
      <c r="AG48" s="208" t="s">
        <v>423</v>
      </c>
      <c r="AH48" s="208">
        <v>1</v>
      </c>
      <c r="AI48" s="201"/>
      <c r="AJ48" s="208"/>
      <c r="AK48" s="208"/>
      <c r="AL48" s="201"/>
      <c r="AM48" s="237"/>
      <c r="CM48" s="428"/>
    </row>
    <row r="49" spans="1:123" s="157" customFormat="1" ht="12.75" customHeight="1" x14ac:dyDescent="0.2">
      <c r="A49" s="110">
        <v>48</v>
      </c>
      <c r="B49" s="121" t="s">
        <v>427</v>
      </c>
      <c r="C49" s="121" t="s">
        <v>3152</v>
      </c>
      <c r="D49" s="121"/>
      <c r="E49" s="121" t="s">
        <v>47</v>
      </c>
      <c r="F49" s="121"/>
      <c r="G49" s="129" t="s">
        <v>3153</v>
      </c>
      <c r="H49" s="390"/>
      <c r="I49" s="121" t="s">
        <v>2707</v>
      </c>
      <c r="J49" s="121"/>
      <c r="K49" s="121" t="s">
        <v>399</v>
      </c>
      <c r="L49" s="137">
        <v>43941</v>
      </c>
      <c r="M49" s="138">
        <v>46121</v>
      </c>
      <c r="N49" s="162" t="s">
        <v>421</v>
      </c>
      <c r="O49" s="131">
        <f t="shared" si="11"/>
        <v>46121</v>
      </c>
      <c r="P49" s="104">
        <v>20341</v>
      </c>
      <c r="Q49" s="104">
        <v>2020</v>
      </c>
      <c r="R49" s="105">
        <v>45391</v>
      </c>
      <c r="S49" s="121" t="s">
        <v>3071</v>
      </c>
      <c r="T49" s="121" t="s">
        <v>421</v>
      </c>
      <c r="U49" s="244" t="s">
        <v>533</v>
      </c>
      <c r="V49" s="244" t="s">
        <v>3955</v>
      </c>
      <c r="W49" s="135">
        <f t="shared" si="12"/>
        <v>46121</v>
      </c>
      <c r="X49" s="162" t="s">
        <v>583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423</v>
      </c>
      <c r="AF49" s="162" t="s">
        <v>423</v>
      </c>
      <c r="AG49" s="162" t="s">
        <v>423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216" customFormat="1" ht="12.75" customHeight="1" x14ac:dyDescent="0.2">
      <c r="A50" s="200">
        <v>49</v>
      </c>
      <c r="B50" s="200" t="s">
        <v>427</v>
      </c>
      <c r="C50" s="202" t="s">
        <v>6200</v>
      </c>
      <c r="D50" s="202"/>
      <c r="E50" s="202" t="s">
        <v>3315</v>
      </c>
      <c r="F50" s="202"/>
      <c r="G50" s="227" t="s">
        <v>6216</v>
      </c>
      <c r="H50" s="392"/>
      <c r="I50" s="202" t="s">
        <v>255</v>
      </c>
      <c r="J50" s="202"/>
      <c r="K50" s="202" t="s">
        <v>6212</v>
      </c>
      <c r="L50" s="218">
        <v>45566</v>
      </c>
      <c r="M50" s="219">
        <v>46292</v>
      </c>
      <c r="N50" s="220" t="s">
        <v>421</v>
      </c>
      <c r="O50" s="221">
        <f t="shared" si="11"/>
        <v>46292</v>
      </c>
      <c r="P50" s="222">
        <v>24622</v>
      </c>
      <c r="Q50" s="222">
        <v>2024</v>
      </c>
      <c r="R50" s="211">
        <v>45562</v>
      </c>
      <c r="S50" s="201" t="s">
        <v>691</v>
      </c>
      <c r="T50" s="201" t="s">
        <v>728</v>
      </c>
      <c r="U50" s="377" t="s">
        <v>200</v>
      </c>
      <c r="V50" s="377" t="s">
        <v>200</v>
      </c>
      <c r="W50" s="213">
        <f>O50</f>
        <v>46292</v>
      </c>
      <c r="X50" s="208" t="s">
        <v>5254</v>
      </c>
      <c r="Y50" s="408">
        <v>5</v>
      </c>
      <c r="Z50" s="214"/>
      <c r="AA50" s="201">
        <v>80</v>
      </c>
      <c r="AB50" s="201"/>
      <c r="AC50" s="201">
        <v>105</v>
      </c>
      <c r="AD50" s="201"/>
      <c r="AE50" s="208" t="s">
        <v>423</v>
      </c>
      <c r="AF50" s="208">
        <v>38</v>
      </c>
      <c r="AG50" s="208">
        <v>50</v>
      </c>
      <c r="AH50" s="208">
        <v>1</v>
      </c>
      <c r="AI50" s="201"/>
      <c r="AJ50" s="208"/>
      <c r="AK50" s="208"/>
      <c r="AL50" s="488"/>
      <c r="AM50" s="237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</row>
    <row r="51" spans="1:123" s="216" customFormat="1" ht="12.75" customHeight="1" x14ac:dyDescent="0.2">
      <c r="A51" s="200">
        <v>50</v>
      </c>
      <c r="B51" s="200" t="s">
        <v>427</v>
      </c>
      <c r="C51" s="200" t="s">
        <v>5432</v>
      </c>
      <c r="D51" s="202"/>
      <c r="E51" s="202" t="s">
        <v>2935</v>
      </c>
      <c r="F51" s="202"/>
      <c r="G51" s="227" t="s">
        <v>5431</v>
      </c>
      <c r="H51" s="392"/>
      <c r="I51" s="202" t="s">
        <v>174</v>
      </c>
      <c r="J51" s="202"/>
      <c r="K51" s="202" t="s">
        <v>5422</v>
      </c>
      <c r="L51" s="218">
        <v>45308</v>
      </c>
      <c r="M51" s="219">
        <v>46032</v>
      </c>
      <c r="N51" s="220" t="s">
        <v>421</v>
      </c>
      <c r="O51" s="221">
        <f t="shared" si="11"/>
        <v>46032</v>
      </c>
      <c r="P51" s="222">
        <v>24024</v>
      </c>
      <c r="Q51" s="222">
        <v>2023</v>
      </c>
      <c r="R51" s="211">
        <v>45301</v>
      </c>
      <c r="S51" s="201" t="s">
        <v>102</v>
      </c>
      <c r="T51" s="201" t="s">
        <v>728</v>
      </c>
      <c r="U51" s="377" t="s">
        <v>200</v>
      </c>
      <c r="V51" s="377" t="s">
        <v>200</v>
      </c>
      <c r="W51" s="213">
        <f t="shared" si="12"/>
        <v>46032</v>
      </c>
      <c r="X51" s="208" t="s">
        <v>583</v>
      </c>
      <c r="Y51" s="408">
        <v>4.45</v>
      </c>
      <c r="Z51" s="214"/>
      <c r="AA51" s="201">
        <v>55</v>
      </c>
      <c r="AB51" s="201"/>
      <c r="AC51" s="201">
        <v>70</v>
      </c>
      <c r="AD51" s="201"/>
      <c r="AE51" s="208" t="s">
        <v>423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427</v>
      </c>
      <c r="C52" s="212" t="s">
        <v>4482</v>
      </c>
      <c r="D52" s="212"/>
      <c r="E52" s="212" t="s">
        <v>2487</v>
      </c>
      <c r="F52" s="212"/>
      <c r="G52" s="374" t="s">
        <v>4483</v>
      </c>
      <c r="H52" s="401"/>
      <c r="I52" s="212" t="s">
        <v>800</v>
      </c>
      <c r="J52" s="212"/>
      <c r="K52" s="212" t="s">
        <v>4484</v>
      </c>
      <c r="L52" s="282">
        <v>44788</v>
      </c>
      <c r="M52" s="375">
        <v>46072</v>
      </c>
      <c r="N52" s="220" t="s">
        <v>421</v>
      </c>
      <c r="O52" s="221">
        <f t="shared" si="11"/>
        <v>46072</v>
      </c>
      <c r="P52" s="222">
        <v>22544</v>
      </c>
      <c r="Q52" s="222">
        <v>2021</v>
      </c>
      <c r="R52" s="211">
        <v>45341</v>
      </c>
      <c r="S52" s="201" t="s">
        <v>2231</v>
      </c>
      <c r="T52" s="201" t="s">
        <v>421</v>
      </c>
      <c r="U52" s="377" t="s">
        <v>2621</v>
      </c>
      <c r="V52" s="377" t="s">
        <v>632</v>
      </c>
      <c r="W52" s="213">
        <f t="shared" si="12"/>
        <v>46072</v>
      </c>
      <c r="X52" s="208" t="s">
        <v>201</v>
      </c>
      <c r="Y52" s="408">
        <v>4.29</v>
      </c>
      <c r="Z52" s="214"/>
      <c r="AA52" s="201">
        <v>60</v>
      </c>
      <c r="AB52" s="201"/>
      <c r="AC52" s="201">
        <v>78</v>
      </c>
      <c r="AD52" s="201"/>
      <c r="AE52" s="208" t="s">
        <v>423</v>
      </c>
      <c r="AF52" s="208" t="s">
        <v>423</v>
      </c>
      <c r="AG52" s="208" t="s">
        <v>423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427</v>
      </c>
      <c r="C53" s="144" t="s">
        <v>4657</v>
      </c>
      <c r="D53" s="121"/>
      <c r="E53" s="85" t="s">
        <v>2496</v>
      </c>
      <c r="F53" s="111"/>
      <c r="G53" s="112" t="s">
        <v>4658</v>
      </c>
      <c r="H53" s="389"/>
      <c r="I53" s="111" t="s">
        <v>734</v>
      </c>
      <c r="J53" s="121"/>
      <c r="K53" s="111" t="s">
        <v>4659</v>
      </c>
      <c r="L53" s="115">
        <v>44888</v>
      </c>
      <c r="M53" s="87">
        <v>46342</v>
      </c>
      <c r="N53" s="117" t="s">
        <v>421</v>
      </c>
      <c r="O53" s="131">
        <f t="shared" si="11"/>
        <v>46342</v>
      </c>
      <c r="P53" s="104">
        <v>22703</v>
      </c>
      <c r="Q53" s="104">
        <v>2015</v>
      </c>
      <c r="R53" s="105">
        <v>45612</v>
      </c>
      <c r="S53" s="121" t="s">
        <v>2616</v>
      </c>
      <c r="T53" s="121" t="s">
        <v>421</v>
      </c>
      <c r="U53" s="244" t="s">
        <v>318</v>
      </c>
      <c r="V53" s="244" t="s">
        <v>234</v>
      </c>
      <c r="W53" s="135">
        <f t="shared" si="12"/>
        <v>46342</v>
      </c>
      <c r="X53" s="162" t="s">
        <v>201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423</v>
      </c>
      <c r="AF53" s="162" t="s">
        <v>423</v>
      </c>
      <c r="AG53" s="162" t="s">
        <v>423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428</v>
      </c>
      <c r="C54" s="85" t="s">
        <v>1293</v>
      </c>
      <c r="D54" s="111" t="s">
        <v>44</v>
      </c>
      <c r="E54" s="111" t="s">
        <v>1354</v>
      </c>
      <c r="F54" s="111" t="s">
        <v>5034</v>
      </c>
      <c r="G54" s="113" t="s">
        <v>3846</v>
      </c>
      <c r="H54" s="389" t="s">
        <v>782</v>
      </c>
      <c r="I54" s="85" t="s">
        <v>1071</v>
      </c>
      <c r="J54" s="111" t="s">
        <v>823</v>
      </c>
      <c r="K54" s="111" t="s">
        <v>3847</v>
      </c>
      <c r="L54" s="115">
        <v>44425</v>
      </c>
      <c r="M54" s="87">
        <v>46510</v>
      </c>
      <c r="N54" s="117" t="s">
        <v>421</v>
      </c>
      <c r="O54" s="131">
        <f t="shared" ref="O54:O58" si="13">M54</f>
        <v>46510</v>
      </c>
      <c r="P54" s="104">
        <v>23338</v>
      </c>
      <c r="Q54" s="104">
        <v>2021</v>
      </c>
      <c r="R54" s="105">
        <v>45780</v>
      </c>
      <c r="S54" s="121" t="s">
        <v>14</v>
      </c>
      <c r="T54" s="121" t="s">
        <v>1870</v>
      </c>
      <c r="U54" s="244" t="s">
        <v>6636</v>
      </c>
      <c r="V54" s="244" t="s">
        <v>6637</v>
      </c>
      <c r="W54" s="135">
        <f t="shared" si="12"/>
        <v>46510</v>
      </c>
      <c r="X54" s="162" t="s">
        <v>865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421</v>
      </c>
      <c r="AL54" s="121"/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427</v>
      </c>
      <c r="C55" s="110" t="s">
        <v>1810</v>
      </c>
      <c r="D55" s="111"/>
      <c r="E55" s="85" t="s">
        <v>1811</v>
      </c>
      <c r="F55" s="111"/>
      <c r="G55" s="112" t="s">
        <v>1812</v>
      </c>
      <c r="H55" s="389"/>
      <c r="I55" s="111" t="s">
        <v>631</v>
      </c>
      <c r="J55" s="111"/>
      <c r="K55" s="121" t="s">
        <v>2863</v>
      </c>
      <c r="L55" s="137">
        <v>42752</v>
      </c>
      <c r="M55" s="149">
        <v>46061</v>
      </c>
      <c r="N55" s="162" t="s">
        <v>421</v>
      </c>
      <c r="O55" s="168">
        <f t="shared" si="13"/>
        <v>46061</v>
      </c>
      <c r="P55" s="169">
        <v>22048</v>
      </c>
      <c r="Q55" s="169">
        <v>2016</v>
      </c>
      <c r="R55" s="119">
        <v>45330</v>
      </c>
      <c r="S55" s="156" t="s">
        <v>2231</v>
      </c>
      <c r="T55" s="144" t="s">
        <v>421</v>
      </c>
      <c r="U55" s="376" t="s">
        <v>532</v>
      </c>
      <c r="V55" s="376" t="s">
        <v>2745</v>
      </c>
      <c r="W55" s="145">
        <f t="shared" ref="W55:W58" si="14">M55</f>
        <v>46061</v>
      </c>
      <c r="X55" s="357" t="s">
        <v>865</v>
      </c>
      <c r="Y55" s="407">
        <v>5.15</v>
      </c>
      <c r="Z55" s="136"/>
      <c r="AA55" s="120">
        <v>95</v>
      </c>
      <c r="AB55" s="120"/>
      <c r="AC55" s="120">
        <v>125</v>
      </c>
      <c r="AD55" s="120"/>
      <c r="AE55" s="357" t="s">
        <v>423</v>
      </c>
      <c r="AF55" s="357" t="s">
        <v>423</v>
      </c>
      <c r="AG55" s="365" t="s">
        <v>423</v>
      </c>
      <c r="AH55" s="365">
        <v>1</v>
      </c>
      <c r="AI55" s="120"/>
      <c r="AJ55" s="357"/>
      <c r="AK55" s="357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216" customFormat="1" ht="12.75" customHeight="1" x14ac:dyDescent="0.2">
      <c r="A56" s="200">
        <v>55</v>
      </c>
      <c r="B56" s="201" t="s">
        <v>427</v>
      </c>
      <c r="C56" s="201" t="s">
        <v>6516</v>
      </c>
      <c r="D56" s="201"/>
      <c r="E56" s="201" t="s">
        <v>1355</v>
      </c>
      <c r="F56" s="201"/>
      <c r="G56" s="203" t="s">
        <v>6517</v>
      </c>
      <c r="H56" s="391"/>
      <c r="I56" s="202" t="s">
        <v>631</v>
      </c>
      <c r="J56" s="201"/>
      <c r="K56" s="201" t="s">
        <v>1522</v>
      </c>
      <c r="L56" s="206">
        <v>45742</v>
      </c>
      <c r="M56" s="207">
        <v>46464</v>
      </c>
      <c r="N56" s="220" t="s">
        <v>421</v>
      </c>
      <c r="O56" s="221">
        <f>M56</f>
        <v>46464</v>
      </c>
      <c r="P56" s="222">
        <v>25168</v>
      </c>
      <c r="Q56" s="222">
        <v>2023</v>
      </c>
      <c r="R56" s="211">
        <v>45734</v>
      </c>
      <c r="S56" s="201" t="s">
        <v>2231</v>
      </c>
      <c r="T56" s="201" t="s">
        <v>728</v>
      </c>
      <c r="U56" s="377" t="s">
        <v>200</v>
      </c>
      <c r="V56" s="377" t="s">
        <v>964</v>
      </c>
      <c r="W56" s="213">
        <v>46464</v>
      </c>
      <c r="X56" s="208" t="s">
        <v>583</v>
      </c>
      <c r="Y56" s="408">
        <v>4.2</v>
      </c>
      <c r="Z56" s="214"/>
      <c r="AA56" s="201">
        <v>70</v>
      </c>
      <c r="AB56" s="201"/>
      <c r="AC56" s="201">
        <v>88</v>
      </c>
      <c r="AD56" s="201"/>
      <c r="AE56" s="208" t="s">
        <v>423</v>
      </c>
      <c r="AF56" s="208" t="s">
        <v>423</v>
      </c>
      <c r="AG56" s="208" t="s">
        <v>423</v>
      </c>
      <c r="AH56" s="208">
        <v>1</v>
      </c>
      <c r="AI56" s="201"/>
      <c r="AJ56" s="208"/>
      <c r="AK56" s="208"/>
      <c r="AL56" s="201"/>
      <c r="AM56" s="237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</row>
    <row r="57" spans="1:123" s="157" customFormat="1" ht="12.75" customHeight="1" x14ac:dyDescent="0.2">
      <c r="A57" s="110">
        <v>56</v>
      </c>
      <c r="B57" s="110" t="s">
        <v>427</v>
      </c>
      <c r="C57" s="144" t="s">
        <v>575</v>
      </c>
      <c r="D57" s="121"/>
      <c r="E57" s="121" t="s">
        <v>560</v>
      </c>
      <c r="F57" s="121"/>
      <c r="G57" s="129" t="s">
        <v>3132</v>
      </c>
      <c r="H57" s="390"/>
      <c r="I57" s="111" t="s">
        <v>666</v>
      </c>
      <c r="J57" s="121"/>
      <c r="K57" s="121" t="s">
        <v>6110</v>
      </c>
      <c r="L57" s="137">
        <v>43922</v>
      </c>
      <c r="M57" s="166">
        <v>46113</v>
      </c>
      <c r="N57" s="117" t="s">
        <v>421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691</v>
      </c>
      <c r="T57" s="121" t="s">
        <v>420</v>
      </c>
      <c r="U57" s="244" t="s">
        <v>615</v>
      </c>
      <c r="V57" s="244" t="s">
        <v>532</v>
      </c>
      <c r="W57" s="135">
        <f>M57</f>
        <v>46113</v>
      </c>
      <c r="X57" s="162" t="s">
        <v>201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423</v>
      </c>
      <c r="AF57" s="162" t="s">
        <v>423</v>
      </c>
      <c r="AG57" s="162" t="s">
        <v>423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427</v>
      </c>
      <c r="C58" s="144" t="s">
        <v>1884</v>
      </c>
      <c r="D58" s="144"/>
      <c r="E58" s="144" t="s">
        <v>1001</v>
      </c>
      <c r="F58" s="144"/>
      <c r="G58" s="164" t="s">
        <v>1885</v>
      </c>
      <c r="H58" s="393"/>
      <c r="I58" s="121" t="s">
        <v>1294</v>
      </c>
      <c r="J58" s="121"/>
      <c r="K58" s="144" t="s">
        <v>2978</v>
      </c>
      <c r="L58" s="165">
        <v>42809</v>
      </c>
      <c r="M58" s="166">
        <v>46471</v>
      </c>
      <c r="N58" s="175" t="s">
        <v>421</v>
      </c>
      <c r="O58" s="163">
        <f t="shared" si="13"/>
        <v>46471</v>
      </c>
      <c r="P58" s="144">
        <v>20728</v>
      </c>
      <c r="Q58" s="144">
        <v>2017</v>
      </c>
      <c r="R58" s="119">
        <v>45741</v>
      </c>
      <c r="S58" s="144" t="s">
        <v>379</v>
      </c>
      <c r="T58" s="144" t="s">
        <v>421</v>
      </c>
      <c r="U58" s="178">
        <v>30</v>
      </c>
      <c r="V58" s="178">
        <v>268</v>
      </c>
      <c r="W58" s="145">
        <f t="shared" si="14"/>
        <v>46471</v>
      </c>
      <c r="X58" s="175" t="s">
        <v>865</v>
      </c>
      <c r="Y58" s="406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427</v>
      </c>
      <c r="C59" s="110" t="s">
        <v>1472</v>
      </c>
      <c r="D59" s="111"/>
      <c r="E59" s="111" t="s">
        <v>450</v>
      </c>
      <c r="F59" s="111"/>
      <c r="G59" s="112" t="s">
        <v>3190</v>
      </c>
      <c r="H59" s="389"/>
      <c r="I59" s="111" t="s">
        <v>265</v>
      </c>
      <c r="J59" s="111"/>
      <c r="K59" s="111" t="s">
        <v>3217</v>
      </c>
      <c r="L59" s="115">
        <v>43972</v>
      </c>
      <c r="M59" s="87">
        <v>46165</v>
      </c>
      <c r="N59" s="117" t="s">
        <v>421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102</v>
      </c>
      <c r="T59" s="121" t="s">
        <v>421</v>
      </c>
      <c r="U59" s="244" t="s">
        <v>629</v>
      </c>
      <c r="V59" s="244" t="s">
        <v>411</v>
      </c>
      <c r="W59" s="135">
        <f>M59</f>
        <v>46165</v>
      </c>
      <c r="X59" s="162" t="s">
        <v>865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421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428</v>
      </c>
      <c r="C60" s="121" t="s">
        <v>1458</v>
      </c>
      <c r="D60" s="111" t="s">
        <v>2543</v>
      </c>
      <c r="E60" s="121" t="s">
        <v>2804</v>
      </c>
      <c r="F60" s="121" t="s">
        <v>2542</v>
      </c>
      <c r="G60" s="129" t="s">
        <v>2805</v>
      </c>
      <c r="H60" s="389" t="s">
        <v>2544</v>
      </c>
      <c r="I60" s="121" t="s">
        <v>625</v>
      </c>
      <c r="J60" s="111" t="s">
        <v>663</v>
      </c>
      <c r="K60" s="121" t="s">
        <v>2806</v>
      </c>
      <c r="L60" s="137">
        <v>43593</v>
      </c>
      <c r="M60" s="138">
        <v>46279</v>
      </c>
      <c r="N60" s="162" t="s">
        <v>421</v>
      </c>
      <c r="O60" s="163">
        <f t="shared" ref="O60:O64" si="15">M60</f>
        <v>46279</v>
      </c>
      <c r="P60" s="174">
        <v>19237</v>
      </c>
      <c r="Q60" s="174">
        <v>2019</v>
      </c>
      <c r="R60" s="161">
        <v>45549</v>
      </c>
      <c r="S60" s="144" t="s">
        <v>298</v>
      </c>
      <c r="T60" s="144" t="s">
        <v>1870</v>
      </c>
      <c r="U60" s="244" t="s">
        <v>6188</v>
      </c>
      <c r="V60" s="244" t="s">
        <v>6189</v>
      </c>
      <c r="W60" s="135">
        <f t="shared" ref="W60:W64" si="16">M60</f>
        <v>46279</v>
      </c>
      <c r="X60" s="162" t="s">
        <v>21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421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427</v>
      </c>
      <c r="C61" s="201" t="s">
        <v>1280</v>
      </c>
      <c r="D61" s="202"/>
      <c r="E61" s="201" t="s">
        <v>353</v>
      </c>
      <c r="F61" s="201"/>
      <c r="G61" s="203" t="s">
        <v>5101</v>
      </c>
      <c r="H61" s="466"/>
      <c r="I61" s="202" t="s">
        <v>1071</v>
      </c>
      <c r="J61" s="202"/>
      <c r="K61" s="201" t="s">
        <v>5107</v>
      </c>
      <c r="L61" s="206">
        <v>45132</v>
      </c>
      <c r="M61" s="207">
        <v>46009</v>
      </c>
      <c r="N61" s="220" t="s">
        <v>421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727</v>
      </c>
      <c r="T61" s="201" t="s">
        <v>421</v>
      </c>
      <c r="U61" s="377" t="s">
        <v>5396</v>
      </c>
      <c r="V61" s="377" t="s">
        <v>5397</v>
      </c>
      <c r="W61" s="213">
        <f>M61</f>
        <v>46009</v>
      </c>
      <c r="X61" s="208" t="s">
        <v>865</v>
      </c>
      <c r="Y61" s="408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421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427</v>
      </c>
      <c r="C62" s="121" t="s">
        <v>3784</v>
      </c>
      <c r="D62" s="121"/>
      <c r="E62" s="121" t="s">
        <v>907</v>
      </c>
      <c r="F62" s="121"/>
      <c r="G62" s="129" t="s">
        <v>3785</v>
      </c>
      <c r="H62" s="390"/>
      <c r="I62" s="121" t="s">
        <v>255</v>
      </c>
      <c r="J62" s="121"/>
      <c r="K62" s="121" t="s">
        <v>3786</v>
      </c>
      <c r="L62" s="137">
        <v>44396</v>
      </c>
      <c r="M62" s="138">
        <v>45124</v>
      </c>
      <c r="N62" s="117" t="s">
        <v>421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691</v>
      </c>
      <c r="T62" s="121" t="s">
        <v>728</v>
      </c>
      <c r="U62" s="244" t="s">
        <v>200</v>
      </c>
      <c r="V62" s="244" t="s">
        <v>200</v>
      </c>
      <c r="W62" s="135">
        <f t="shared" si="16"/>
        <v>45124</v>
      </c>
      <c r="X62" s="162" t="s">
        <v>1346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423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427</v>
      </c>
      <c r="C63" s="200" t="s">
        <v>3777</v>
      </c>
      <c r="D63" s="202"/>
      <c r="E63" s="202" t="s">
        <v>1054</v>
      </c>
      <c r="F63" s="202"/>
      <c r="G63" s="227" t="s">
        <v>5061</v>
      </c>
      <c r="H63" s="392"/>
      <c r="I63" s="202" t="s">
        <v>255</v>
      </c>
      <c r="J63" s="202"/>
      <c r="K63" s="202" t="s">
        <v>5062</v>
      </c>
      <c r="L63" s="218">
        <v>45107</v>
      </c>
      <c r="M63" s="219">
        <v>45820</v>
      </c>
      <c r="N63" s="220" t="s">
        <v>421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3538</v>
      </c>
      <c r="T63" s="201" t="s">
        <v>728</v>
      </c>
      <c r="U63" s="377" t="s">
        <v>200</v>
      </c>
      <c r="V63" s="377" t="s">
        <v>200</v>
      </c>
      <c r="W63" s="213">
        <f t="shared" si="16"/>
        <v>45820</v>
      </c>
      <c r="X63" s="208" t="s">
        <v>865</v>
      </c>
      <c r="Y63" s="408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427</v>
      </c>
      <c r="C64" s="111" t="s">
        <v>4765</v>
      </c>
      <c r="D64" s="111"/>
      <c r="E64" s="111" t="s">
        <v>3316</v>
      </c>
      <c r="F64" s="111"/>
      <c r="G64" s="112" t="s">
        <v>4766</v>
      </c>
      <c r="H64" s="389"/>
      <c r="I64" s="111" t="s">
        <v>4187</v>
      </c>
      <c r="J64" s="111"/>
      <c r="K64" s="111" t="s">
        <v>1358</v>
      </c>
      <c r="L64" s="115">
        <v>45001</v>
      </c>
      <c r="M64" s="87">
        <v>46447</v>
      </c>
      <c r="N64" s="117" t="s">
        <v>421</v>
      </c>
      <c r="O64" s="131">
        <f t="shared" si="15"/>
        <v>46447</v>
      </c>
      <c r="P64" s="104">
        <v>23131</v>
      </c>
      <c r="Q64" s="104">
        <v>2023</v>
      </c>
      <c r="R64" s="105">
        <v>45717</v>
      </c>
      <c r="S64" s="121" t="s">
        <v>2001</v>
      </c>
      <c r="T64" s="121" t="s">
        <v>421</v>
      </c>
      <c r="U64" s="244" t="s">
        <v>6464</v>
      </c>
      <c r="V64" s="244" t="s">
        <v>6464</v>
      </c>
      <c r="W64" s="135">
        <f t="shared" si="16"/>
        <v>46447</v>
      </c>
      <c r="X64" s="162" t="s">
        <v>201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423</v>
      </c>
      <c r="AF64" s="162" t="s">
        <v>423</v>
      </c>
      <c r="AG64" s="162" t="s">
        <v>423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212" customFormat="1" ht="12.75" customHeight="1" x14ac:dyDescent="0.2">
      <c r="A65" s="200">
        <v>64</v>
      </c>
      <c r="B65" s="200" t="s">
        <v>427</v>
      </c>
      <c r="C65" s="202" t="s">
        <v>5064</v>
      </c>
      <c r="D65" s="202"/>
      <c r="E65" s="228" t="s">
        <v>3317</v>
      </c>
      <c r="F65" s="202"/>
      <c r="G65" s="227" t="s">
        <v>6230</v>
      </c>
      <c r="H65" s="392"/>
      <c r="I65" s="202" t="s">
        <v>174</v>
      </c>
      <c r="J65" s="202"/>
      <c r="K65" s="202" t="s">
        <v>3171</v>
      </c>
      <c r="L65" s="218">
        <v>45573</v>
      </c>
      <c r="M65" s="219">
        <v>46294</v>
      </c>
      <c r="N65" s="220" t="s">
        <v>421</v>
      </c>
      <c r="O65" s="221">
        <f>M65</f>
        <v>46294</v>
      </c>
      <c r="P65" s="222">
        <v>24635</v>
      </c>
      <c r="Q65" s="222">
        <v>2024</v>
      </c>
      <c r="R65" s="211">
        <v>45564</v>
      </c>
      <c r="S65" s="201" t="s">
        <v>102</v>
      </c>
      <c r="T65" s="201" t="s">
        <v>728</v>
      </c>
      <c r="U65" s="377" t="s">
        <v>200</v>
      </c>
      <c r="V65" s="377" t="s">
        <v>200</v>
      </c>
      <c r="W65" s="213">
        <v>46294</v>
      </c>
      <c r="X65" s="208" t="s">
        <v>583</v>
      </c>
      <c r="Y65" s="408">
        <v>5.27</v>
      </c>
      <c r="Z65" s="214"/>
      <c r="AA65" s="201">
        <v>100</v>
      </c>
      <c r="AB65" s="201"/>
      <c r="AC65" s="201">
        <v>115</v>
      </c>
      <c r="AD65" s="201"/>
      <c r="AE65" s="208" t="s">
        <v>423</v>
      </c>
      <c r="AF65" s="208" t="s">
        <v>423</v>
      </c>
      <c r="AG65" s="208" t="s">
        <v>423</v>
      </c>
      <c r="AH65" s="208">
        <v>1</v>
      </c>
      <c r="AI65" s="201"/>
      <c r="AJ65" s="208"/>
      <c r="AK65" s="208"/>
      <c r="AL65" s="201"/>
      <c r="AM65" s="237"/>
      <c r="CM65" s="428"/>
    </row>
    <row r="66" spans="1:123" s="216" customFormat="1" ht="12.75" customHeight="1" x14ac:dyDescent="0.2">
      <c r="A66" s="200">
        <v>65</v>
      </c>
      <c r="B66" s="201" t="s">
        <v>427</v>
      </c>
      <c r="C66" s="201" t="s">
        <v>4727</v>
      </c>
      <c r="D66" s="201"/>
      <c r="E66" s="201" t="s">
        <v>2810</v>
      </c>
      <c r="F66" s="201"/>
      <c r="G66" s="203" t="s">
        <v>5059</v>
      </c>
      <c r="H66" s="391"/>
      <c r="I66" s="201" t="s">
        <v>3678</v>
      </c>
      <c r="J66" s="201"/>
      <c r="K66" s="201" t="s">
        <v>5060</v>
      </c>
      <c r="L66" s="206">
        <v>45107</v>
      </c>
      <c r="M66" s="219">
        <v>45838</v>
      </c>
      <c r="N66" s="208" t="s">
        <v>421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14</v>
      </c>
      <c r="T66" s="212" t="s">
        <v>728</v>
      </c>
      <c r="U66" s="377" t="s">
        <v>200</v>
      </c>
      <c r="V66" s="377" t="s">
        <v>200</v>
      </c>
      <c r="W66" s="213">
        <v>45107</v>
      </c>
      <c r="X66" s="208" t="s">
        <v>583</v>
      </c>
      <c r="Y66" s="408">
        <v>4.82</v>
      </c>
      <c r="Z66" s="214"/>
      <c r="AA66" s="201">
        <v>88</v>
      </c>
      <c r="AB66" s="201"/>
      <c r="AC66" s="201">
        <v>104</v>
      </c>
      <c r="AD66" s="201"/>
      <c r="AE66" s="208" t="s">
        <v>423</v>
      </c>
      <c r="AF66" s="208" t="s">
        <v>423</v>
      </c>
      <c r="AG66" s="284" t="s">
        <v>423</v>
      </c>
      <c r="AH66" s="284">
        <v>1</v>
      </c>
      <c r="AI66" s="212"/>
      <c r="AJ66" s="284"/>
      <c r="AK66" s="284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427</v>
      </c>
      <c r="C67" s="111" t="s">
        <v>3558</v>
      </c>
      <c r="D67" s="111"/>
      <c r="E67" s="85" t="s">
        <v>3318</v>
      </c>
      <c r="F67" s="111"/>
      <c r="G67" s="112" t="s">
        <v>3559</v>
      </c>
      <c r="H67" s="389"/>
      <c r="I67" s="121" t="s">
        <v>174</v>
      </c>
      <c r="J67" s="111"/>
      <c r="K67" s="111" t="s">
        <v>3560</v>
      </c>
      <c r="L67" s="115">
        <v>44257</v>
      </c>
      <c r="M67" s="87">
        <v>46375</v>
      </c>
      <c r="N67" s="117" t="s">
        <v>421</v>
      </c>
      <c r="O67" s="131">
        <f>M67</f>
        <v>46375</v>
      </c>
      <c r="P67" s="104">
        <v>21079</v>
      </c>
      <c r="Q67" s="104">
        <v>2021</v>
      </c>
      <c r="R67" s="105">
        <v>45645</v>
      </c>
      <c r="S67" s="121" t="s">
        <v>102</v>
      </c>
      <c r="T67" s="121" t="s">
        <v>421</v>
      </c>
      <c r="U67" s="244" t="s">
        <v>637</v>
      </c>
      <c r="V67" s="244" t="s">
        <v>6338</v>
      </c>
      <c r="W67" s="135">
        <f>M67</f>
        <v>46375</v>
      </c>
      <c r="X67" s="162" t="s">
        <v>583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427</v>
      </c>
      <c r="C68" s="201" t="s">
        <v>5715</v>
      </c>
      <c r="D68" s="201"/>
      <c r="E68" s="201" t="s">
        <v>567</v>
      </c>
      <c r="F68" s="201"/>
      <c r="G68" s="203" t="s">
        <v>5716</v>
      </c>
      <c r="H68" s="391"/>
      <c r="I68" s="202" t="s">
        <v>631</v>
      </c>
      <c r="J68" s="201"/>
      <c r="K68" s="201" t="s">
        <v>3835</v>
      </c>
      <c r="L68" s="206">
        <v>45390</v>
      </c>
      <c r="M68" s="207">
        <v>46096</v>
      </c>
      <c r="N68" s="220" t="s">
        <v>421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727</v>
      </c>
      <c r="T68" s="201" t="s">
        <v>728</v>
      </c>
      <c r="U68" s="377" t="s">
        <v>632</v>
      </c>
      <c r="V68" s="377" t="s">
        <v>632</v>
      </c>
      <c r="W68" s="213">
        <v>46096</v>
      </c>
      <c r="X68" s="208" t="s">
        <v>865</v>
      </c>
      <c r="Y68" s="408">
        <v>6.95</v>
      </c>
      <c r="Z68" s="214"/>
      <c r="AA68" s="201">
        <v>120</v>
      </c>
      <c r="AB68" s="201"/>
      <c r="AC68" s="201">
        <v>225</v>
      </c>
      <c r="AD68" s="201"/>
      <c r="AE68" s="208" t="s">
        <v>423</v>
      </c>
      <c r="AF68" s="208" t="s">
        <v>423</v>
      </c>
      <c r="AG68" s="208" t="s">
        <v>423</v>
      </c>
      <c r="AH68" s="208">
        <v>2</v>
      </c>
      <c r="AI68" s="201"/>
      <c r="AJ68" s="208"/>
      <c r="AK68" s="208"/>
      <c r="AL68" s="201"/>
      <c r="AM68" s="237"/>
      <c r="CM68" s="428"/>
    </row>
    <row r="69" spans="1:123" s="216" customFormat="1" ht="12.75" customHeight="1" x14ac:dyDescent="0.2">
      <c r="A69" s="200">
        <v>68</v>
      </c>
      <c r="B69" s="200" t="s">
        <v>427</v>
      </c>
      <c r="C69" s="202" t="s">
        <v>3789</v>
      </c>
      <c r="D69" s="202"/>
      <c r="E69" s="228" t="s">
        <v>4671</v>
      </c>
      <c r="F69" s="202"/>
      <c r="G69" s="227" t="s">
        <v>4669</v>
      </c>
      <c r="H69" s="392"/>
      <c r="I69" s="202" t="s">
        <v>631</v>
      </c>
      <c r="J69" s="202"/>
      <c r="K69" s="582" t="s">
        <v>6172</v>
      </c>
      <c r="L69" s="218">
        <v>44901</v>
      </c>
      <c r="M69" s="219">
        <v>45622</v>
      </c>
      <c r="N69" s="220" t="s">
        <v>421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2231</v>
      </c>
      <c r="T69" s="201" t="s">
        <v>728</v>
      </c>
      <c r="U69" s="377" t="s">
        <v>200</v>
      </c>
      <c r="V69" s="377" t="s">
        <v>387</v>
      </c>
      <c r="W69" s="213">
        <f>M69</f>
        <v>45622</v>
      </c>
      <c r="X69" s="208" t="s">
        <v>201</v>
      </c>
      <c r="Y69" s="408">
        <v>4.75</v>
      </c>
      <c r="Z69" s="214"/>
      <c r="AA69" s="201">
        <v>70</v>
      </c>
      <c r="AB69" s="201"/>
      <c r="AC69" s="201">
        <v>110</v>
      </c>
      <c r="AD69" s="201"/>
      <c r="AE69" s="208" t="s">
        <v>423</v>
      </c>
      <c r="AF69" s="208" t="s">
        <v>423</v>
      </c>
      <c r="AG69" s="208" t="s">
        <v>423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427</v>
      </c>
      <c r="C70" s="110" t="s">
        <v>342</v>
      </c>
      <c r="D70" s="111"/>
      <c r="E70" s="111" t="s">
        <v>576</v>
      </c>
      <c r="F70" s="111"/>
      <c r="G70" s="112" t="s">
        <v>577</v>
      </c>
      <c r="H70" s="389"/>
      <c r="I70" s="111" t="s">
        <v>1071</v>
      </c>
      <c r="J70" s="111"/>
      <c r="K70" s="111" t="s">
        <v>2373</v>
      </c>
      <c r="L70" s="115">
        <v>41744</v>
      </c>
      <c r="M70" s="87">
        <v>45343</v>
      </c>
      <c r="N70" s="117" t="s">
        <v>421</v>
      </c>
      <c r="O70" s="131">
        <f t="shared" ref="O70:O82" si="17">M70</f>
        <v>45343</v>
      </c>
      <c r="P70" s="104">
        <v>18405</v>
      </c>
      <c r="Q70" s="104">
        <v>2014</v>
      </c>
      <c r="R70" s="119">
        <v>44613</v>
      </c>
      <c r="S70" s="121" t="s">
        <v>727</v>
      </c>
      <c r="T70" s="121" t="s">
        <v>421</v>
      </c>
      <c r="U70" s="244" t="s">
        <v>4149</v>
      </c>
      <c r="V70" s="244" t="s">
        <v>4150</v>
      </c>
      <c r="W70" s="135">
        <f t="shared" ref="W70:W77" si="18">M70</f>
        <v>45343</v>
      </c>
      <c r="X70" s="162" t="s">
        <v>865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427</v>
      </c>
      <c r="C71" s="200" t="s">
        <v>1610</v>
      </c>
      <c r="D71" s="202"/>
      <c r="E71" s="228" t="s">
        <v>2890</v>
      </c>
      <c r="F71" s="202"/>
      <c r="G71" s="227" t="s">
        <v>5676</v>
      </c>
      <c r="H71" s="466"/>
      <c r="I71" s="202" t="s">
        <v>1071</v>
      </c>
      <c r="J71" s="202"/>
      <c r="K71" s="202" t="s">
        <v>5677</v>
      </c>
      <c r="L71" s="218">
        <v>43846</v>
      </c>
      <c r="M71" s="219">
        <v>46098</v>
      </c>
      <c r="N71" s="220" t="s">
        <v>421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810</v>
      </c>
      <c r="T71" s="201" t="s">
        <v>421</v>
      </c>
      <c r="U71" s="377" t="s">
        <v>235</v>
      </c>
      <c r="V71" s="377" t="s">
        <v>312</v>
      </c>
      <c r="W71" s="213">
        <v>46098</v>
      </c>
      <c r="X71" s="208" t="s">
        <v>583</v>
      </c>
      <c r="Y71" s="408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3.2" customHeight="1" x14ac:dyDescent="0.2">
      <c r="A72" s="110">
        <v>71</v>
      </c>
      <c r="B72" s="110" t="s">
        <v>428</v>
      </c>
      <c r="C72" s="110" t="s">
        <v>3078</v>
      </c>
      <c r="D72" s="111"/>
      <c r="E72" s="85" t="s">
        <v>2891</v>
      </c>
      <c r="F72" s="111" t="s">
        <v>1258</v>
      </c>
      <c r="G72" s="112" t="s">
        <v>3079</v>
      </c>
      <c r="H72" s="389"/>
      <c r="I72" s="111" t="s">
        <v>531</v>
      </c>
      <c r="J72" s="111"/>
      <c r="K72" s="111" t="s">
        <v>1832</v>
      </c>
      <c r="L72" s="115">
        <v>43895</v>
      </c>
      <c r="M72" s="87">
        <v>45350</v>
      </c>
      <c r="N72" s="117" t="s">
        <v>421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2069</v>
      </c>
      <c r="T72" s="121" t="s">
        <v>421</v>
      </c>
      <c r="U72" s="244" t="s">
        <v>547</v>
      </c>
      <c r="V72" s="244" t="s">
        <v>547</v>
      </c>
      <c r="W72" s="135">
        <f>M72</f>
        <v>45350</v>
      </c>
      <c r="X72" s="162" t="s">
        <v>423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423</v>
      </c>
      <c r="AG72" s="162" t="s">
        <v>423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216" customFormat="1" ht="12.75" customHeight="1" x14ac:dyDescent="0.2">
      <c r="A73" s="200">
        <v>72</v>
      </c>
      <c r="B73" s="200" t="s">
        <v>427</v>
      </c>
      <c r="C73" s="202" t="s">
        <v>6591</v>
      </c>
      <c r="D73" s="202"/>
      <c r="E73" s="228" t="s">
        <v>3319</v>
      </c>
      <c r="F73" s="202"/>
      <c r="G73" s="227" t="s">
        <v>6592</v>
      </c>
      <c r="H73" s="392"/>
      <c r="I73" s="202" t="s">
        <v>174</v>
      </c>
      <c r="J73" s="202"/>
      <c r="K73" s="202" t="s">
        <v>2583</v>
      </c>
      <c r="L73" s="218">
        <v>45770</v>
      </c>
      <c r="M73" s="219">
        <v>46493</v>
      </c>
      <c r="N73" s="220" t="s">
        <v>421</v>
      </c>
      <c r="O73" s="431">
        <f>M73</f>
        <v>46493</v>
      </c>
      <c r="P73" s="222">
        <v>25226</v>
      </c>
      <c r="Q73" s="222">
        <v>2024</v>
      </c>
      <c r="R73" s="211">
        <v>45763</v>
      </c>
      <c r="S73" s="201" t="s">
        <v>2231</v>
      </c>
      <c r="T73" s="201" t="s">
        <v>728</v>
      </c>
      <c r="U73" s="377" t="s">
        <v>200</v>
      </c>
      <c r="V73" s="377" t="s">
        <v>387</v>
      </c>
      <c r="W73" s="213">
        <v>46493</v>
      </c>
      <c r="X73" s="208" t="s">
        <v>201</v>
      </c>
      <c r="Y73" s="408">
        <v>4.82</v>
      </c>
      <c r="Z73" s="214"/>
      <c r="AA73" s="201">
        <v>60</v>
      </c>
      <c r="AB73" s="201"/>
      <c r="AC73" s="201">
        <v>90</v>
      </c>
      <c r="AD73" s="201"/>
      <c r="AE73" s="208" t="s">
        <v>423</v>
      </c>
      <c r="AF73" s="208" t="s">
        <v>423</v>
      </c>
      <c r="AG73" s="208" t="s">
        <v>423</v>
      </c>
      <c r="AH73" s="208">
        <v>1</v>
      </c>
      <c r="AI73" s="201"/>
      <c r="AJ73" s="208"/>
      <c r="AK73" s="208"/>
      <c r="AL73" s="201"/>
      <c r="AM73" s="237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</row>
    <row r="74" spans="1:123" s="144" customFormat="1" ht="12.75" customHeight="1" x14ac:dyDescent="0.2">
      <c r="A74" s="110">
        <v>73</v>
      </c>
      <c r="B74" s="121" t="s">
        <v>427</v>
      </c>
      <c r="C74" s="110" t="s">
        <v>2984</v>
      </c>
      <c r="D74" s="121"/>
      <c r="E74" s="121" t="s">
        <v>2131</v>
      </c>
      <c r="F74" s="121"/>
      <c r="G74" s="129" t="s">
        <v>4353</v>
      </c>
      <c r="H74" s="390"/>
      <c r="I74" s="121" t="s">
        <v>1071</v>
      </c>
      <c r="J74" s="121"/>
      <c r="K74" s="121" t="s">
        <v>4354</v>
      </c>
      <c r="L74" s="137">
        <v>44736</v>
      </c>
      <c r="M74" s="138">
        <v>46192</v>
      </c>
      <c r="N74" s="162" t="s">
        <v>421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5004</v>
      </c>
      <c r="T74" s="144" t="s">
        <v>421</v>
      </c>
      <c r="U74" s="244" t="s">
        <v>6009</v>
      </c>
      <c r="V74" s="244" t="s">
        <v>6009</v>
      </c>
      <c r="W74" s="135">
        <f>M74</f>
        <v>46192</v>
      </c>
      <c r="X74" s="162" t="s">
        <v>583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423</v>
      </c>
      <c r="AF74" s="162" t="s">
        <v>423</v>
      </c>
      <c r="AG74" s="175" t="s">
        <v>423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428</v>
      </c>
      <c r="C75" s="110" t="s">
        <v>3422</v>
      </c>
      <c r="D75" s="111" t="s">
        <v>507</v>
      </c>
      <c r="E75" s="111" t="s">
        <v>952</v>
      </c>
      <c r="F75" s="111" t="s">
        <v>3923</v>
      </c>
      <c r="G75" s="112" t="s">
        <v>3210</v>
      </c>
      <c r="H75" s="389" t="s">
        <v>3924</v>
      </c>
      <c r="I75" s="111" t="s">
        <v>255</v>
      </c>
      <c r="J75" s="111" t="s">
        <v>663</v>
      </c>
      <c r="K75" s="111" t="s">
        <v>3211</v>
      </c>
      <c r="L75" s="115">
        <v>43987</v>
      </c>
      <c r="M75" s="87">
        <v>46188</v>
      </c>
      <c r="N75" s="117" t="s">
        <v>421</v>
      </c>
      <c r="O75" s="131">
        <f t="shared" si="17"/>
        <v>46188</v>
      </c>
      <c r="P75" s="104">
        <v>20463</v>
      </c>
      <c r="Q75" s="104">
        <v>2020</v>
      </c>
      <c r="R75" s="105">
        <v>45458</v>
      </c>
      <c r="S75" s="121" t="s">
        <v>691</v>
      </c>
      <c r="T75" s="121" t="s">
        <v>1870</v>
      </c>
      <c r="U75" s="244" t="s">
        <v>5983</v>
      </c>
      <c r="V75" s="244" t="s">
        <v>5984</v>
      </c>
      <c r="W75" s="135">
        <f>M75</f>
        <v>46188</v>
      </c>
      <c r="X75" s="162" t="s">
        <v>201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423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421</v>
      </c>
      <c r="AL75" s="121" t="s">
        <v>5252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427</v>
      </c>
      <c r="C76" s="121" t="s">
        <v>342</v>
      </c>
      <c r="D76" s="121"/>
      <c r="E76" s="121" t="s">
        <v>162</v>
      </c>
      <c r="F76" s="121"/>
      <c r="G76" s="129" t="s">
        <v>163</v>
      </c>
      <c r="H76" s="390"/>
      <c r="I76" s="111" t="s">
        <v>1071</v>
      </c>
      <c r="J76" s="121"/>
      <c r="K76" s="121" t="s">
        <v>1782</v>
      </c>
      <c r="L76" s="137">
        <v>41593</v>
      </c>
      <c r="M76" s="138">
        <v>46223</v>
      </c>
      <c r="N76" s="117" t="s">
        <v>421</v>
      </c>
      <c r="O76" s="130">
        <f t="shared" si="17"/>
        <v>46223</v>
      </c>
      <c r="P76" s="118">
        <v>16944</v>
      </c>
      <c r="Q76" s="118">
        <v>2012</v>
      </c>
      <c r="R76" s="119">
        <v>45493</v>
      </c>
      <c r="S76" s="120" t="s">
        <v>727</v>
      </c>
      <c r="T76" s="121" t="s">
        <v>421</v>
      </c>
      <c r="U76" s="376" t="s">
        <v>6090</v>
      </c>
      <c r="V76" s="376" t="s">
        <v>6091</v>
      </c>
      <c r="W76" s="145">
        <f t="shared" si="18"/>
        <v>46223</v>
      </c>
      <c r="X76" s="357" t="s">
        <v>865</v>
      </c>
      <c r="Y76" s="407">
        <v>4.5</v>
      </c>
      <c r="Z76" s="136"/>
      <c r="AA76" s="120">
        <v>80</v>
      </c>
      <c r="AB76" s="120"/>
      <c r="AC76" s="120">
        <v>105</v>
      </c>
      <c r="AD76" s="120"/>
      <c r="AE76" s="357">
        <v>22</v>
      </c>
      <c r="AF76" s="357">
        <v>38</v>
      </c>
      <c r="AG76" s="357">
        <v>52</v>
      </c>
      <c r="AH76" s="357">
        <v>1</v>
      </c>
      <c r="AI76" s="120"/>
      <c r="AJ76" s="357"/>
      <c r="AK76" s="357"/>
      <c r="AL76" s="120"/>
      <c r="AM76" s="230"/>
      <c r="CM76" s="160"/>
    </row>
    <row r="77" spans="1:123" ht="12.75" customHeight="1" x14ac:dyDescent="0.2">
      <c r="A77" s="110">
        <v>76</v>
      </c>
      <c r="B77" s="110" t="s">
        <v>427</v>
      </c>
      <c r="C77" s="111" t="s">
        <v>928</v>
      </c>
      <c r="D77" s="111"/>
      <c r="E77" s="85" t="s">
        <v>3320</v>
      </c>
      <c r="F77" s="111"/>
      <c r="G77" s="112" t="s">
        <v>784</v>
      </c>
      <c r="H77" s="389"/>
      <c r="I77" s="111" t="s">
        <v>502</v>
      </c>
      <c r="J77" s="111"/>
      <c r="K77" s="111" t="s">
        <v>156</v>
      </c>
      <c r="L77" s="115">
        <v>40023</v>
      </c>
      <c r="M77" s="116">
        <v>45482</v>
      </c>
      <c r="N77" s="117" t="s">
        <v>421</v>
      </c>
      <c r="O77" s="130">
        <f t="shared" si="17"/>
        <v>45482</v>
      </c>
      <c r="P77" s="118">
        <v>22514</v>
      </c>
      <c r="Q77" s="118">
        <v>2009</v>
      </c>
      <c r="R77" s="119">
        <v>44751</v>
      </c>
      <c r="S77" s="120" t="s">
        <v>19</v>
      </c>
      <c r="T77" s="121" t="s">
        <v>421</v>
      </c>
      <c r="U77" s="376" t="s">
        <v>318</v>
      </c>
      <c r="V77" s="376" t="s">
        <v>3618</v>
      </c>
      <c r="W77" s="145">
        <f t="shared" si="18"/>
        <v>45482</v>
      </c>
      <c r="X77" s="357" t="s">
        <v>865</v>
      </c>
      <c r="Y77" s="407">
        <v>7</v>
      </c>
      <c r="Z77" s="136"/>
      <c r="AA77" s="120">
        <v>90</v>
      </c>
      <c r="AB77" s="120"/>
      <c r="AC77" s="120">
        <v>110</v>
      </c>
      <c r="AD77" s="120"/>
      <c r="AE77" s="357">
        <v>23</v>
      </c>
      <c r="AF77" s="357">
        <v>37</v>
      </c>
      <c r="AG77" s="357">
        <v>51</v>
      </c>
      <c r="AH77" s="357">
        <v>1</v>
      </c>
      <c r="AI77" s="119"/>
      <c r="AJ77" s="357"/>
      <c r="AK77" s="357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427</v>
      </c>
      <c r="C78" s="200" t="s">
        <v>2505</v>
      </c>
      <c r="D78" s="202"/>
      <c r="E78" s="228" t="s">
        <v>2222</v>
      </c>
      <c r="F78" s="202"/>
      <c r="G78" s="227" t="s">
        <v>6557</v>
      </c>
      <c r="H78" s="392"/>
      <c r="I78" s="202" t="s">
        <v>174</v>
      </c>
      <c r="J78" s="202"/>
      <c r="K78" s="212" t="s">
        <v>6558</v>
      </c>
      <c r="L78" s="282">
        <v>45390</v>
      </c>
      <c r="M78" s="375">
        <v>46096</v>
      </c>
      <c r="N78" s="220" t="s">
        <v>421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727</v>
      </c>
      <c r="T78" s="201" t="s">
        <v>420</v>
      </c>
      <c r="U78" s="377" t="s">
        <v>229</v>
      </c>
      <c r="V78" s="377" t="s">
        <v>229</v>
      </c>
      <c r="W78" s="213">
        <v>46096</v>
      </c>
      <c r="X78" s="208" t="s">
        <v>865</v>
      </c>
      <c r="Y78" s="408">
        <v>5.2</v>
      </c>
      <c r="Z78" s="214"/>
      <c r="AA78" s="201">
        <v>75</v>
      </c>
      <c r="AB78" s="201"/>
      <c r="AC78" s="201">
        <v>95</v>
      </c>
      <c r="AD78" s="201"/>
      <c r="AE78" s="208" t="s">
        <v>423</v>
      </c>
      <c r="AF78" s="208" t="s">
        <v>423</v>
      </c>
      <c r="AG78" s="208" t="s">
        <v>423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427</v>
      </c>
      <c r="C79" s="200" t="s">
        <v>5433</v>
      </c>
      <c r="D79" s="202"/>
      <c r="E79" s="201" t="s">
        <v>2130</v>
      </c>
      <c r="F79" s="201"/>
      <c r="G79" s="203" t="s">
        <v>5434</v>
      </c>
      <c r="H79" s="392"/>
      <c r="I79" s="201" t="s">
        <v>265</v>
      </c>
      <c r="J79" s="202"/>
      <c r="K79" s="201" t="s">
        <v>5423</v>
      </c>
      <c r="L79" s="206">
        <v>45309</v>
      </c>
      <c r="M79" s="207">
        <v>46032</v>
      </c>
      <c r="N79" s="208" t="s">
        <v>421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102</v>
      </c>
      <c r="T79" s="212" t="s">
        <v>728</v>
      </c>
      <c r="U79" s="377" t="s">
        <v>200</v>
      </c>
      <c r="V79" s="377" t="s">
        <v>908</v>
      </c>
      <c r="W79" s="213">
        <v>46032</v>
      </c>
      <c r="X79" s="208" t="s">
        <v>583</v>
      </c>
      <c r="Y79" s="408">
        <v>5.7</v>
      </c>
      <c r="Z79" s="214"/>
      <c r="AA79" s="201">
        <v>100</v>
      </c>
      <c r="AB79" s="201"/>
      <c r="AC79" s="201">
        <v>130</v>
      </c>
      <c r="AD79" s="201"/>
      <c r="AE79" s="208" t="s">
        <v>423</v>
      </c>
      <c r="AF79" s="208" t="s">
        <v>423</v>
      </c>
      <c r="AG79" s="284" t="s">
        <v>423</v>
      </c>
      <c r="AH79" s="284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427</v>
      </c>
      <c r="C80" s="200" t="s">
        <v>166</v>
      </c>
      <c r="D80" s="202"/>
      <c r="E80" s="202" t="s">
        <v>2611</v>
      </c>
      <c r="F80" s="202"/>
      <c r="G80" s="227" t="s">
        <v>4702</v>
      </c>
      <c r="H80" s="217"/>
      <c r="I80" s="202" t="s">
        <v>666</v>
      </c>
      <c r="J80" s="202"/>
      <c r="K80" s="202" t="s">
        <v>5210</v>
      </c>
      <c r="L80" s="218">
        <v>43360</v>
      </c>
      <c r="M80" s="219">
        <v>46376</v>
      </c>
      <c r="N80" s="220" t="s">
        <v>421</v>
      </c>
      <c r="O80" s="221">
        <f>M80</f>
        <v>46376</v>
      </c>
      <c r="P80" s="222">
        <v>23018</v>
      </c>
      <c r="Q80" s="222">
        <v>2018</v>
      </c>
      <c r="R80" s="211">
        <v>45646</v>
      </c>
      <c r="S80" s="201" t="s">
        <v>3071</v>
      </c>
      <c r="T80" s="201" t="s">
        <v>421</v>
      </c>
      <c r="U80" s="205" t="s">
        <v>3167</v>
      </c>
      <c r="V80" s="205" t="s">
        <v>983</v>
      </c>
      <c r="W80" s="213">
        <f>M80</f>
        <v>46376</v>
      </c>
      <c r="X80" s="208" t="s">
        <v>865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423</v>
      </c>
      <c r="AF80" s="208" t="s">
        <v>423</v>
      </c>
      <c r="AG80" s="208" t="s">
        <v>423</v>
      </c>
      <c r="AH80" s="208">
        <v>1</v>
      </c>
      <c r="AI80" s="471"/>
      <c r="AJ80" s="471"/>
      <c r="AK80" s="471"/>
      <c r="AL80" s="463"/>
      <c r="AM80" s="237"/>
    </row>
    <row r="81" spans="1:123" s="157" customFormat="1" ht="12.75" customHeight="1" x14ac:dyDescent="0.2">
      <c r="A81" s="110">
        <v>80</v>
      </c>
      <c r="B81" s="110" t="s">
        <v>427</v>
      </c>
      <c r="C81" s="229" t="s">
        <v>4660</v>
      </c>
      <c r="D81" s="111"/>
      <c r="E81" s="111" t="s">
        <v>2545</v>
      </c>
      <c r="F81" s="111"/>
      <c r="G81" s="112" t="s">
        <v>4661</v>
      </c>
      <c r="H81" s="389"/>
      <c r="I81" s="111" t="s">
        <v>734</v>
      </c>
      <c r="J81" s="111"/>
      <c r="K81" s="111" t="s">
        <v>6320</v>
      </c>
      <c r="L81" s="115">
        <v>44888</v>
      </c>
      <c r="M81" s="87">
        <v>46342</v>
      </c>
      <c r="N81" s="117" t="s">
        <v>421</v>
      </c>
      <c r="O81" s="131">
        <f>M81</f>
        <v>46342</v>
      </c>
      <c r="P81" s="104">
        <v>22704</v>
      </c>
      <c r="Q81" s="104">
        <v>2014</v>
      </c>
      <c r="R81" s="105">
        <v>45612</v>
      </c>
      <c r="S81" s="121" t="s">
        <v>2616</v>
      </c>
      <c r="T81" s="121" t="s">
        <v>421</v>
      </c>
      <c r="U81" s="244" t="s">
        <v>629</v>
      </c>
      <c r="V81" s="244" t="s">
        <v>4381</v>
      </c>
      <c r="W81" s="135">
        <f>M81</f>
        <v>46342</v>
      </c>
      <c r="X81" s="162" t="s">
        <v>201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423</v>
      </c>
      <c r="AF81" s="162" t="s">
        <v>423</v>
      </c>
      <c r="AG81" s="162" t="s">
        <v>423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427</v>
      </c>
      <c r="C82" s="111" t="s">
        <v>520</v>
      </c>
      <c r="D82" s="111"/>
      <c r="E82" s="85" t="s">
        <v>3321</v>
      </c>
      <c r="F82" s="111"/>
      <c r="G82" s="112" t="s">
        <v>835</v>
      </c>
      <c r="H82" s="389"/>
      <c r="I82" s="111" t="s">
        <v>1071</v>
      </c>
      <c r="J82" s="111"/>
      <c r="K82" s="111" t="s">
        <v>519</v>
      </c>
      <c r="L82" s="115">
        <v>39991</v>
      </c>
      <c r="M82" s="116">
        <v>45365</v>
      </c>
      <c r="N82" s="117" t="s">
        <v>421</v>
      </c>
      <c r="O82" s="132">
        <f t="shared" si="17"/>
        <v>45365</v>
      </c>
      <c r="P82" s="118">
        <v>14283</v>
      </c>
      <c r="Q82" s="118">
        <v>2008</v>
      </c>
      <c r="R82" s="119">
        <v>44634</v>
      </c>
      <c r="S82" s="120" t="s">
        <v>727</v>
      </c>
      <c r="T82" s="121" t="s">
        <v>421</v>
      </c>
      <c r="U82" s="376" t="s">
        <v>442</v>
      </c>
      <c r="V82" s="376" t="s">
        <v>4154</v>
      </c>
      <c r="W82" s="145">
        <f>M82</f>
        <v>45365</v>
      </c>
      <c r="X82" s="357" t="s">
        <v>655</v>
      </c>
      <c r="Y82" s="407">
        <v>6.9</v>
      </c>
      <c r="Z82" s="136"/>
      <c r="AA82" s="120">
        <v>80</v>
      </c>
      <c r="AB82" s="120"/>
      <c r="AC82" s="120">
        <v>110</v>
      </c>
      <c r="AD82" s="120"/>
      <c r="AE82" s="357">
        <v>24</v>
      </c>
      <c r="AF82" s="357">
        <v>40</v>
      </c>
      <c r="AG82" s="357">
        <v>60</v>
      </c>
      <c r="AH82" s="357">
        <v>1</v>
      </c>
      <c r="AI82" s="120"/>
      <c r="AJ82" s="357"/>
      <c r="AK82" s="357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427</v>
      </c>
      <c r="C83" s="200" t="s">
        <v>5797</v>
      </c>
      <c r="D83" s="201"/>
      <c r="E83" s="201" t="s">
        <v>2381</v>
      </c>
      <c r="F83" s="201"/>
      <c r="G83" s="203" t="s">
        <v>5798</v>
      </c>
      <c r="H83" s="391"/>
      <c r="I83" s="201" t="s">
        <v>486</v>
      </c>
      <c r="J83" s="201"/>
      <c r="K83" s="201" t="s">
        <v>5719</v>
      </c>
      <c r="L83" s="206">
        <v>45411</v>
      </c>
      <c r="M83" s="219">
        <v>46116</v>
      </c>
      <c r="N83" s="220" t="s">
        <v>421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14</v>
      </c>
      <c r="T83" s="201" t="s">
        <v>728</v>
      </c>
      <c r="U83" s="377" t="s">
        <v>629</v>
      </c>
      <c r="V83" s="377" t="s">
        <v>198</v>
      </c>
      <c r="W83" s="213">
        <f>O83</f>
        <v>46116</v>
      </c>
      <c r="X83" s="208" t="s">
        <v>201</v>
      </c>
      <c r="Y83" s="408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423</v>
      </c>
      <c r="AF83" s="208" t="s">
        <v>423</v>
      </c>
      <c r="AG83" s="208" t="s">
        <v>423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427</v>
      </c>
      <c r="C84" s="110" t="s">
        <v>3784</v>
      </c>
      <c r="D84" s="121"/>
      <c r="E84" s="121" t="s">
        <v>2227</v>
      </c>
      <c r="F84" s="121"/>
      <c r="G84" s="129" t="s">
        <v>3787</v>
      </c>
      <c r="H84" s="390"/>
      <c r="I84" s="121" t="s">
        <v>255</v>
      </c>
      <c r="J84" s="121"/>
      <c r="K84" s="111" t="s">
        <v>3788</v>
      </c>
      <c r="L84" s="115">
        <v>44396</v>
      </c>
      <c r="M84" s="87">
        <v>45124</v>
      </c>
      <c r="N84" s="117" t="s">
        <v>421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691</v>
      </c>
      <c r="T84" s="121" t="s">
        <v>728</v>
      </c>
      <c r="U84" s="244" t="s">
        <v>200</v>
      </c>
      <c r="V84" s="244" t="s">
        <v>200</v>
      </c>
      <c r="W84" s="135">
        <f>M84</f>
        <v>45124</v>
      </c>
      <c r="X84" s="162" t="s">
        <v>1346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423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428</v>
      </c>
      <c r="C85" s="201" t="s">
        <v>3643</v>
      </c>
      <c r="D85" s="201" t="s">
        <v>4336</v>
      </c>
      <c r="E85" s="201" t="s">
        <v>940</v>
      </c>
      <c r="F85" s="201" t="s">
        <v>5632</v>
      </c>
      <c r="G85" s="203" t="s">
        <v>5652</v>
      </c>
      <c r="H85" s="391" t="s">
        <v>5653</v>
      </c>
      <c r="I85" s="201" t="s">
        <v>1294</v>
      </c>
      <c r="J85" s="202" t="s">
        <v>663</v>
      </c>
      <c r="K85" s="201" t="s">
        <v>5633</v>
      </c>
      <c r="L85" s="206">
        <v>45369</v>
      </c>
      <c r="M85" s="207">
        <v>46087</v>
      </c>
      <c r="N85" s="220" t="s">
        <v>421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298</v>
      </c>
      <c r="T85" s="201" t="s">
        <v>728</v>
      </c>
      <c r="U85" s="377" t="s">
        <v>301</v>
      </c>
      <c r="V85" s="377" t="s">
        <v>5654</v>
      </c>
      <c r="W85" s="213">
        <f>O85</f>
        <v>46087</v>
      </c>
      <c r="X85" s="208" t="s">
        <v>21</v>
      </c>
      <c r="Y85" s="408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3630</v>
      </c>
      <c r="AF85" s="208" t="s">
        <v>4914</v>
      </c>
      <c r="AG85" s="208" t="s">
        <v>3632</v>
      </c>
      <c r="AH85" s="208">
        <v>1</v>
      </c>
      <c r="AI85" s="211">
        <v>45369</v>
      </c>
      <c r="AJ85" s="208">
        <v>2022</v>
      </c>
      <c r="AK85" s="208" t="s">
        <v>421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305" customFormat="1" ht="12.75" customHeight="1" x14ac:dyDescent="0.2">
      <c r="A86" s="298">
        <v>85</v>
      </c>
      <c r="B86" s="301" t="s">
        <v>6774</v>
      </c>
      <c r="C86" s="301"/>
      <c r="D86" s="301"/>
      <c r="E86" s="301" t="s">
        <v>2333</v>
      </c>
      <c r="F86" s="301"/>
      <c r="G86" s="308"/>
      <c r="H86" s="397"/>
      <c r="I86" s="301"/>
      <c r="J86" s="301"/>
      <c r="K86" s="301"/>
      <c r="L86" s="309"/>
      <c r="M86" s="310"/>
      <c r="N86" s="338"/>
      <c r="O86" s="459"/>
      <c r="P86" s="460"/>
      <c r="Q86" s="460"/>
      <c r="R86" s="300"/>
      <c r="U86" s="378"/>
      <c r="V86" s="378"/>
      <c r="W86" s="302"/>
      <c r="X86" s="338"/>
      <c r="Y86" s="416"/>
      <c r="Z86" s="303"/>
      <c r="AA86" s="301"/>
      <c r="AB86" s="301"/>
      <c r="AC86" s="301"/>
      <c r="AD86" s="301"/>
      <c r="AE86" s="338"/>
      <c r="AF86" s="338"/>
      <c r="AG86" s="368"/>
      <c r="AH86" s="368"/>
      <c r="AI86" s="300"/>
      <c r="AJ86" s="338"/>
      <c r="AK86" s="338"/>
      <c r="AL86" s="301"/>
      <c r="AM86" s="304"/>
      <c r="CM86" s="657"/>
    </row>
    <row r="87" spans="1:123" s="144" customFormat="1" ht="12.75" customHeight="1" x14ac:dyDescent="0.25">
      <c r="A87" s="110">
        <v>86</v>
      </c>
      <c r="B87" s="144" t="s">
        <v>427</v>
      </c>
      <c r="C87" s="144" t="s">
        <v>2839</v>
      </c>
      <c r="E87" s="144" t="s">
        <v>2758</v>
      </c>
      <c r="G87" s="175" t="s">
        <v>3253</v>
      </c>
      <c r="H87" s="393"/>
      <c r="I87" s="144" t="s">
        <v>1294</v>
      </c>
      <c r="K87" s="144" t="s">
        <v>65</v>
      </c>
      <c r="L87" s="165">
        <v>44033</v>
      </c>
      <c r="M87" s="165">
        <v>46213</v>
      </c>
      <c r="N87" s="175" t="s">
        <v>421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379</v>
      </c>
      <c r="T87" s="144" t="s">
        <v>421</v>
      </c>
      <c r="U87" s="178">
        <v>10</v>
      </c>
      <c r="V87" s="178">
        <v>31.3</v>
      </c>
      <c r="W87" s="161">
        <v>46213</v>
      </c>
      <c r="X87" s="175" t="s">
        <v>583</v>
      </c>
      <c r="Y87" s="406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212" customFormat="1" ht="12.75" customHeight="1" x14ac:dyDescent="0.2">
      <c r="A88" s="200">
        <v>87</v>
      </c>
      <c r="B88" s="201" t="s">
        <v>427</v>
      </c>
      <c r="C88" s="212" t="s">
        <v>6246</v>
      </c>
      <c r="D88" s="201"/>
      <c r="E88" s="201" t="s">
        <v>1230</v>
      </c>
      <c r="F88" s="201"/>
      <c r="G88" s="203" t="s">
        <v>6247</v>
      </c>
      <c r="H88" s="391"/>
      <c r="I88" s="201" t="s">
        <v>800</v>
      </c>
      <c r="J88" s="202"/>
      <c r="K88" s="201" t="s">
        <v>6231</v>
      </c>
      <c r="L88" s="206">
        <v>45580</v>
      </c>
      <c r="M88" s="207">
        <v>46300</v>
      </c>
      <c r="N88" s="208" t="s">
        <v>421</v>
      </c>
      <c r="O88" s="209">
        <f>M88</f>
        <v>46300</v>
      </c>
      <c r="P88" s="210">
        <v>24645</v>
      </c>
      <c r="Q88" s="210">
        <v>2024</v>
      </c>
      <c r="R88" s="211">
        <v>45570</v>
      </c>
      <c r="S88" s="212" t="s">
        <v>2231</v>
      </c>
      <c r="T88" s="212" t="s">
        <v>728</v>
      </c>
      <c r="U88" s="377" t="s">
        <v>200</v>
      </c>
      <c r="V88" s="377" t="s">
        <v>1</v>
      </c>
      <c r="W88" s="213">
        <f>M88</f>
        <v>46300</v>
      </c>
      <c r="X88" s="208" t="s">
        <v>583</v>
      </c>
      <c r="Y88" s="408">
        <v>3.87</v>
      </c>
      <c r="Z88" s="214"/>
      <c r="AA88" s="201">
        <v>80</v>
      </c>
      <c r="AB88" s="201"/>
      <c r="AC88" s="201">
        <v>92</v>
      </c>
      <c r="AD88" s="201"/>
      <c r="AE88" s="208" t="s">
        <v>423</v>
      </c>
      <c r="AF88" s="208" t="s">
        <v>423</v>
      </c>
      <c r="AG88" s="284" t="s">
        <v>423</v>
      </c>
      <c r="AH88" s="284">
        <v>1</v>
      </c>
      <c r="AI88" s="223"/>
      <c r="AJ88" s="284"/>
      <c r="AK88" s="284"/>
      <c r="AL88" s="202"/>
      <c r="AM88" s="237"/>
      <c r="AN88" s="201"/>
      <c r="AO88" s="203"/>
      <c r="AP88" s="204"/>
      <c r="AQ88" s="201"/>
      <c r="AR88" s="202"/>
      <c r="AS88" s="201"/>
      <c r="AT88" s="205"/>
      <c r="AU88" s="206"/>
      <c r="AV88" s="549"/>
      <c r="AW88" s="220"/>
      <c r="AX88" s="211"/>
      <c r="AY88" s="222"/>
      <c r="AZ88" s="222"/>
      <c r="BA88" s="211"/>
      <c r="BB88" s="201"/>
      <c r="BC88" s="201"/>
      <c r="BD88" s="205"/>
      <c r="BE88" s="205"/>
      <c r="BF88" s="201"/>
      <c r="BG88" s="201"/>
      <c r="BH88" s="205"/>
      <c r="BI88" s="211"/>
      <c r="BJ88" s="201"/>
      <c r="BK88" s="201"/>
      <c r="BL88" s="214"/>
      <c r="BM88" s="201"/>
      <c r="BN88" s="201"/>
      <c r="BO88" s="201"/>
      <c r="BP88" s="201"/>
      <c r="BQ88" s="201"/>
      <c r="BR88" s="201"/>
      <c r="BS88" s="201"/>
      <c r="BT88" s="201"/>
      <c r="BU88" s="223"/>
      <c r="CM88" s="428"/>
    </row>
    <row r="89" spans="1:123" s="144" customFormat="1" ht="12.75" customHeight="1" x14ac:dyDescent="0.2">
      <c r="A89" s="110">
        <v>88</v>
      </c>
      <c r="B89" s="121" t="s">
        <v>428</v>
      </c>
      <c r="C89" s="121" t="s">
        <v>1307</v>
      </c>
      <c r="D89" s="121"/>
      <c r="E89" s="121" t="s">
        <v>1639</v>
      </c>
      <c r="F89" s="121"/>
      <c r="G89" s="129" t="s">
        <v>1640</v>
      </c>
      <c r="H89" s="390"/>
      <c r="I89" s="111" t="s">
        <v>1071</v>
      </c>
      <c r="J89" s="121"/>
      <c r="K89" s="121" t="s">
        <v>1281</v>
      </c>
      <c r="L89" s="137">
        <v>42545</v>
      </c>
      <c r="M89" s="149">
        <v>46453</v>
      </c>
      <c r="N89" s="162" t="s">
        <v>421</v>
      </c>
      <c r="O89" s="168">
        <f t="shared" ref="O89:O93" si="19">M89</f>
        <v>46453</v>
      </c>
      <c r="P89" s="169">
        <v>16638</v>
      </c>
      <c r="Q89" s="169">
        <v>2016</v>
      </c>
      <c r="R89" s="119">
        <v>45723</v>
      </c>
      <c r="S89" s="156" t="s">
        <v>5004</v>
      </c>
      <c r="T89" s="144" t="s">
        <v>421</v>
      </c>
      <c r="U89" s="376" t="s">
        <v>6514</v>
      </c>
      <c r="V89" s="376" t="s">
        <v>6515</v>
      </c>
      <c r="W89" s="145">
        <f t="shared" ref="W89:W94" si="20">M89</f>
        <v>46453</v>
      </c>
      <c r="X89" s="357" t="s">
        <v>865</v>
      </c>
      <c r="Y89" s="407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57">
        <v>22</v>
      </c>
      <c r="AF89" s="357">
        <v>36</v>
      </c>
      <c r="AG89" s="365">
        <v>54</v>
      </c>
      <c r="AH89" s="365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427</v>
      </c>
      <c r="C90" s="121" t="s">
        <v>4010</v>
      </c>
      <c r="D90" s="110"/>
      <c r="E90" s="110" t="s">
        <v>125</v>
      </c>
      <c r="F90" s="110"/>
      <c r="G90" s="129" t="s">
        <v>4027</v>
      </c>
      <c r="H90" s="390"/>
      <c r="I90" s="111" t="s">
        <v>174</v>
      </c>
      <c r="J90" s="110"/>
      <c r="K90" s="110" t="s">
        <v>3067</v>
      </c>
      <c r="L90" s="137">
        <v>44595</v>
      </c>
      <c r="M90" s="138">
        <v>45317</v>
      </c>
      <c r="N90" s="139" t="s">
        <v>421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2616</v>
      </c>
      <c r="T90" s="121" t="s">
        <v>728</v>
      </c>
      <c r="U90" s="244" t="s">
        <v>200</v>
      </c>
      <c r="V90" s="244" t="s">
        <v>200</v>
      </c>
      <c r="W90" s="135">
        <f>M90</f>
        <v>45317</v>
      </c>
      <c r="X90" s="162" t="s">
        <v>865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423</v>
      </c>
      <c r="AF90" s="162" t="s">
        <v>423</v>
      </c>
      <c r="AG90" s="162" t="s">
        <v>423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427</v>
      </c>
      <c r="C91" s="121" t="s">
        <v>2044</v>
      </c>
      <c r="D91" s="121"/>
      <c r="E91" s="121" t="s">
        <v>2045</v>
      </c>
      <c r="F91" s="121"/>
      <c r="G91" s="129" t="s">
        <v>2046</v>
      </c>
      <c r="H91" s="390"/>
      <c r="I91" s="121" t="s">
        <v>1963</v>
      </c>
      <c r="J91" s="121"/>
      <c r="K91" s="121" t="s">
        <v>998</v>
      </c>
      <c r="L91" s="137">
        <v>42916</v>
      </c>
      <c r="M91" s="138">
        <v>45185</v>
      </c>
      <c r="N91" s="117" t="s">
        <v>421</v>
      </c>
      <c r="O91" s="131">
        <f t="shared" si="19"/>
        <v>45185</v>
      </c>
      <c r="P91" s="104">
        <v>17662</v>
      </c>
      <c r="Q91" s="104">
        <v>2017</v>
      </c>
      <c r="R91" s="119">
        <v>44455</v>
      </c>
      <c r="S91" s="121" t="s">
        <v>2069</v>
      </c>
      <c r="T91" s="121" t="s">
        <v>113</v>
      </c>
      <c r="U91" s="244" t="s">
        <v>3596</v>
      </c>
      <c r="V91" s="244" t="s">
        <v>3596</v>
      </c>
      <c r="W91" s="135">
        <f t="shared" si="20"/>
        <v>45185</v>
      </c>
      <c r="X91" s="162" t="s">
        <v>2047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427</v>
      </c>
      <c r="C92" s="200" t="s">
        <v>3977</v>
      </c>
      <c r="D92" s="202"/>
      <c r="E92" s="202" t="s">
        <v>1844</v>
      </c>
      <c r="F92" s="202"/>
      <c r="G92" s="227" t="s">
        <v>5737</v>
      </c>
      <c r="H92" s="392"/>
      <c r="I92" s="202" t="s">
        <v>1294</v>
      </c>
      <c r="J92" s="202"/>
      <c r="K92" s="202" t="s">
        <v>4070</v>
      </c>
      <c r="L92" s="218">
        <v>45398</v>
      </c>
      <c r="M92" s="219">
        <v>46113</v>
      </c>
      <c r="N92" s="220" t="s">
        <v>421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379</v>
      </c>
      <c r="T92" s="201" t="s">
        <v>728</v>
      </c>
      <c r="U92" s="377" t="s">
        <v>200</v>
      </c>
      <c r="V92" s="377" t="s">
        <v>200</v>
      </c>
      <c r="W92" s="213">
        <f>M92</f>
        <v>46113</v>
      </c>
      <c r="X92" s="208" t="s">
        <v>21</v>
      </c>
      <c r="Y92" s="408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3630</v>
      </c>
      <c r="AF92" s="208" t="s">
        <v>3631</v>
      </c>
      <c r="AG92" s="208" t="s">
        <v>3632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427</v>
      </c>
      <c r="C93" s="144" t="s">
        <v>3239</v>
      </c>
      <c r="E93" s="144" t="s">
        <v>302</v>
      </c>
      <c r="G93" s="175" t="s">
        <v>3269</v>
      </c>
      <c r="H93" s="393"/>
      <c r="I93" s="144" t="s">
        <v>174</v>
      </c>
      <c r="K93" s="144" t="s">
        <v>5453</v>
      </c>
      <c r="L93" s="165">
        <v>44035</v>
      </c>
      <c r="M93" s="165">
        <v>46031</v>
      </c>
      <c r="N93" s="175" t="s">
        <v>421</v>
      </c>
      <c r="O93" s="165">
        <f t="shared" si="19"/>
        <v>46031</v>
      </c>
      <c r="P93" s="144">
        <v>22134</v>
      </c>
      <c r="Q93" s="144">
        <v>2020</v>
      </c>
      <c r="R93" s="161">
        <v>45300</v>
      </c>
      <c r="S93" s="144" t="s">
        <v>5454</v>
      </c>
      <c r="T93" s="144" t="s">
        <v>692</v>
      </c>
      <c r="U93" s="178">
        <v>10</v>
      </c>
      <c r="V93" s="178">
        <v>60</v>
      </c>
      <c r="W93" s="161">
        <f>M93</f>
        <v>46031</v>
      </c>
      <c r="X93" s="165" t="s">
        <v>865</v>
      </c>
      <c r="Y93" s="406">
        <v>3.26</v>
      </c>
      <c r="AA93" s="144">
        <v>55</v>
      </c>
      <c r="AC93" s="144">
        <v>70</v>
      </c>
      <c r="AE93" s="175" t="s">
        <v>423</v>
      </c>
      <c r="AF93" s="175" t="s">
        <v>423</v>
      </c>
      <c r="AG93" s="175" t="s">
        <v>423</v>
      </c>
      <c r="AH93" s="175">
        <v>1</v>
      </c>
      <c r="AJ93" s="175"/>
      <c r="AK93" s="175"/>
      <c r="AL93" s="121"/>
      <c r="AM93" s="231"/>
      <c r="CM93" s="167"/>
    </row>
    <row r="94" spans="1:123" s="548" customFormat="1" ht="12.75" customHeight="1" x14ac:dyDescent="0.2">
      <c r="A94" s="556">
        <v>93</v>
      </c>
      <c r="B94" s="566" t="s">
        <v>428</v>
      </c>
      <c r="C94" s="566" t="s">
        <v>202</v>
      </c>
      <c r="D94" s="566" t="s">
        <v>1360</v>
      </c>
      <c r="E94" s="566" t="s">
        <v>261</v>
      </c>
      <c r="F94" s="566" t="s">
        <v>1361</v>
      </c>
      <c r="G94" s="557" t="s">
        <v>1362</v>
      </c>
      <c r="H94" s="558" t="s">
        <v>1363</v>
      </c>
      <c r="I94" s="582" t="s">
        <v>461</v>
      </c>
      <c r="J94" s="559" t="s">
        <v>391</v>
      </c>
      <c r="K94" s="566" t="s">
        <v>1364</v>
      </c>
      <c r="L94" s="560">
        <v>42403</v>
      </c>
      <c r="M94" s="561">
        <v>44829</v>
      </c>
      <c r="N94" s="602" t="s">
        <v>421</v>
      </c>
      <c r="O94" s="563">
        <f>M94</f>
        <v>44829</v>
      </c>
      <c r="P94" s="564">
        <v>16093</v>
      </c>
      <c r="Q94" s="564">
        <v>2005</v>
      </c>
      <c r="R94" s="565">
        <v>44099</v>
      </c>
      <c r="S94" s="566" t="s">
        <v>596</v>
      </c>
      <c r="T94" s="566" t="s">
        <v>113</v>
      </c>
      <c r="U94" s="567" t="s">
        <v>3447</v>
      </c>
      <c r="V94" s="567" t="s">
        <v>3448</v>
      </c>
      <c r="W94" s="568">
        <f t="shared" si="20"/>
        <v>44829</v>
      </c>
      <c r="X94" s="569" t="s">
        <v>201</v>
      </c>
      <c r="Y94" s="570">
        <v>5.9</v>
      </c>
      <c r="Z94" s="571">
        <v>36</v>
      </c>
      <c r="AA94" s="566">
        <v>85</v>
      </c>
      <c r="AB94" s="566">
        <v>85</v>
      </c>
      <c r="AC94" s="566">
        <v>110</v>
      </c>
      <c r="AD94" s="566">
        <v>142</v>
      </c>
      <c r="AE94" s="569">
        <v>23</v>
      </c>
      <c r="AF94" s="569">
        <v>37</v>
      </c>
      <c r="AG94" s="569">
        <v>48</v>
      </c>
      <c r="AH94" s="569">
        <v>1</v>
      </c>
      <c r="AI94" s="565">
        <v>42403</v>
      </c>
      <c r="AJ94" s="569">
        <v>2005</v>
      </c>
      <c r="AK94" s="569" t="s">
        <v>421</v>
      </c>
      <c r="AL94" s="566" t="s">
        <v>6192</v>
      </c>
      <c r="AM94" s="532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3"/>
      <c r="BN94" s="533"/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3"/>
      <c r="CF94" s="533"/>
      <c r="CG94" s="533"/>
      <c r="CH94" s="533"/>
      <c r="CI94" s="533"/>
      <c r="CJ94" s="533"/>
      <c r="CK94" s="533"/>
      <c r="CL94" s="533"/>
    </row>
    <row r="95" spans="1:123" s="216" customFormat="1" ht="12.75" customHeight="1" x14ac:dyDescent="0.2">
      <c r="A95" s="200">
        <v>94</v>
      </c>
      <c r="B95" s="212" t="s">
        <v>427</v>
      </c>
      <c r="C95" s="201" t="s">
        <v>1421</v>
      </c>
      <c r="D95" s="212"/>
      <c r="E95" s="212" t="s">
        <v>2334</v>
      </c>
      <c r="F95" s="212"/>
      <c r="G95" s="374" t="s">
        <v>6590</v>
      </c>
      <c r="H95" s="401"/>
      <c r="I95" s="201" t="s">
        <v>666</v>
      </c>
      <c r="J95" s="201"/>
      <c r="K95" s="201" t="s">
        <v>6368</v>
      </c>
      <c r="L95" s="206">
        <v>45770</v>
      </c>
      <c r="M95" s="207">
        <v>46488</v>
      </c>
      <c r="N95" s="208" t="s">
        <v>421</v>
      </c>
      <c r="O95" s="209">
        <f>M95</f>
        <v>46488</v>
      </c>
      <c r="P95" s="210">
        <v>25225</v>
      </c>
      <c r="Q95" s="210">
        <v>2013</v>
      </c>
      <c r="R95" s="211">
        <v>45758</v>
      </c>
      <c r="S95" s="212" t="s">
        <v>102</v>
      </c>
      <c r="T95" s="212" t="s">
        <v>728</v>
      </c>
      <c r="U95" s="377" t="s">
        <v>200</v>
      </c>
      <c r="V95" s="377" t="s">
        <v>532</v>
      </c>
      <c r="W95" s="213">
        <f>O95</f>
        <v>46488</v>
      </c>
      <c r="X95" s="208" t="s">
        <v>865</v>
      </c>
      <c r="Y95" s="408">
        <v>7.9</v>
      </c>
      <c r="Z95" s="214"/>
      <c r="AA95" s="201">
        <v>140</v>
      </c>
      <c r="AB95" s="201"/>
      <c r="AC95" s="201">
        <v>220</v>
      </c>
      <c r="AD95" s="201"/>
      <c r="AE95" s="208" t="s">
        <v>423</v>
      </c>
      <c r="AF95" s="208" t="s">
        <v>423</v>
      </c>
      <c r="AG95" s="284" t="s">
        <v>423</v>
      </c>
      <c r="AH95" s="284">
        <v>2</v>
      </c>
      <c r="AI95" s="211"/>
      <c r="AJ95" s="208"/>
      <c r="AK95" s="208"/>
      <c r="AL95" s="212"/>
      <c r="AM95" s="239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  <c r="BB95" s="225"/>
      <c r="BC95" s="225"/>
      <c r="BD95" s="225"/>
      <c r="BE95" s="225"/>
      <c r="BF95" s="225"/>
      <c r="BG95" s="225"/>
      <c r="BH95" s="225"/>
      <c r="BI95" s="225"/>
      <c r="BJ95" s="225"/>
      <c r="BK95" s="225"/>
      <c r="BL95" s="225"/>
      <c r="BM95" s="225"/>
      <c r="BN95" s="225"/>
      <c r="BO95" s="225"/>
      <c r="BP95" s="225"/>
      <c r="BQ95" s="225"/>
      <c r="BR95" s="225"/>
      <c r="BS95" s="225"/>
      <c r="BT95" s="225"/>
      <c r="BU95" s="225"/>
      <c r="BV95" s="225"/>
      <c r="BW95" s="225"/>
      <c r="BX95" s="225"/>
      <c r="BY95" s="225"/>
      <c r="BZ95" s="225"/>
      <c r="CA95" s="225"/>
      <c r="CB95" s="225"/>
      <c r="CC95" s="225"/>
      <c r="CD95" s="225"/>
      <c r="CE95" s="225"/>
      <c r="CF95" s="225"/>
      <c r="CG95" s="225"/>
      <c r="CH95" s="225"/>
      <c r="CI95" s="225"/>
      <c r="CJ95" s="225"/>
      <c r="CK95" s="225"/>
      <c r="CL95" s="225"/>
    </row>
    <row r="96" spans="1:123" s="144" customFormat="1" ht="12.75" customHeight="1" x14ac:dyDescent="0.25">
      <c r="A96" s="110">
        <v>95</v>
      </c>
      <c r="B96" s="144" t="s">
        <v>427</v>
      </c>
      <c r="C96" s="144" t="s">
        <v>4718</v>
      </c>
      <c r="E96" s="144" t="s">
        <v>2609</v>
      </c>
      <c r="G96" s="144" t="s">
        <v>4719</v>
      </c>
      <c r="H96" s="393"/>
      <c r="I96" s="111" t="s">
        <v>734</v>
      </c>
      <c r="K96" s="144" t="s">
        <v>3039</v>
      </c>
      <c r="L96" s="165">
        <v>44959</v>
      </c>
      <c r="M96" s="165">
        <v>45672</v>
      </c>
      <c r="N96" s="175" t="s">
        <v>421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379</v>
      </c>
      <c r="T96" s="144" t="s">
        <v>728</v>
      </c>
      <c r="U96" s="178">
        <v>0</v>
      </c>
      <c r="V96" s="178">
        <v>20</v>
      </c>
      <c r="W96" s="161">
        <f>M96</f>
        <v>45672</v>
      </c>
      <c r="X96" s="175" t="s">
        <v>865</v>
      </c>
      <c r="Y96" s="406">
        <v>4.8</v>
      </c>
      <c r="AA96" s="144">
        <v>70</v>
      </c>
      <c r="AC96" s="144">
        <v>95</v>
      </c>
      <c r="AE96" s="175" t="s">
        <v>423</v>
      </c>
      <c r="AF96" s="175" t="s">
        <v>423</v>
      </c>
      <c r="AG96" s="175" t="s">
        <v>423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428</v>
      </c>
      <c r="C97" s="121" t="s">
        <v>1027</v>
      </c>
      <c r="D97" s="121" t="s">
        <v>507</v>
      </c>
      <c r="E97" s="144" t="s">
        <v>1245</v>
      </c>
      <c r="F97" s="144" t="s">
        <v>1246</v>
      </c>
      <c r="G97" s="164" t="s">
        <v>1247</v>
      </c>
      <c r="H97" s="393">
        <v>801405083</v>
      </c>
      <c r="I97" s="111" t="s">
        <v>666</v>
      </c>
      <c r="J97" s="144" t="s">
        <v>663</v>
      </c>
      <c r="K97" s="144" t="s">
        <v>1248</v>
      </c>
      <c r="L97" s="165">
        <v>42144</v>
      </c>
      <c r="M97" s="166">
        <v>46508</v>
      </c>
      <c r="N97" s="117" t="s">
        <v>421</v>
      </c>
      <c r="O97" s="131">
        <f>M97</f>
        <v>46508</v>
      </c>
      <c r="P97" s="104">
        <v>21236</v>
      </c>
      <c r="Q97" s="104">
        <v>2015</v>
      </c>
      <c r="R97" s="119">
        <v>45778</v>
      </c>
      <c r="S97" s="121" t="s">
        <v>691</v>
      </c>
      <c r="T97" s="121" t="s">
        <v>113</v>
      </c>
      <c r="U97" s="244" t="s">
        <v>6623</v>
      </c>
      <c r="V97" s="244" t="s">
        <v>6624</v>
      </c>
      <c r="W97" s="135">
        <f>M97</f>
        <v>46508</v>
      </c>
      <c r="X97" s="162" t="s">
        <v>865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423</v>
      </c>
      <c r="AF97" s="162" t="s">
        <v>423</v>
      </c>
      <c r="AG97" s="162" t="s">
        <v>423</v>
      </c>
      <c r="AH97" s="162">
        <v>1</v>
      </c>
      <c r="AI97" s="105">
        <v>42144</v>
      </c>
      <c r="AJ97" s="162">
        <v>2014</v>
      </c>
      <c r="AK97" s="162" t="s">
        <v>421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427</v>
      </c>
      <c r="C98" s="201" t="s">
        <v>4591</v>
      </c>
      <c r="D98" s="201"/>
      <c r="E98" s="212" t="s">
        <v>1726</v>
      </c>
      <c r="F98" s="201"/>
      <c r="G98" s="578" t="s">
        <v>6034</v>
      </c>
      <c r="H98" s="391"/>
      <c r="I98" s="202" t="s">
        <v>255</v>
      </c>
      <c r="J98" s="202"/>
      <c r="K98" s="212" t="s">
        <v>6023</v>
      </c>
      <c r="L98" s="282">
        <v>45483</v>
      </c>
      <c r="M98" s="375">
        <v>46206</v>
      </c>
      <c r="N98" s="226" t="s">
        <v>421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102</v>
      </c>
      <c r="T98" s="201" t="s">
        <v>728</v>
      </c>
      <c r="U98" s="377" t="s">
        <v>200</v>
      </c>
      <c r="V98" s="377" t="s">
        <v>2364</v>
      </c>
      <c r="W98" s="213">
        <f>M98</f>
        <v>46206</v>
      </c>
      <c r="X98" s="208" t="s">
        <v>865</v>
      </c>
      <c r="Y98" s="408">
        <v>6.05</v>
      </c>
      <c r="Z98" s="214"/>
      <c r="AA98" s="201">
        <v>70</v>
      </c>
      <c r="AB98" s="201"/>
      <c r="AC98" s="201">
        <v>90</v>
      </c>
      <c r="AD98" s="201"/>
      <c r="AE98" s="208" t="s">
        <v>423</v>
      </c>
      <c r="AF98" s="208" t="s">
        <v>423</v>
      </c>
      <c r="AG98" s="208" t="s">
        <v>423</v>
      </c>
      <c r="AH98" s="208">
        <v>1</v>
      </c>
      <c r="AI98" s="211"/>
      <c r="AJ98" s="208"/>
      <c r="AK98" s="208"/>
      <c r="AL98" s="201"/>
      <c r="AM98" s="237"/>
      <c r="CM98" s="428"/>
    </row>
    <row r="99" spans="1:123" s="216" customFormat="1" ht="12.75" customHeight="1" x14ac:dyDescent="0.2">
      <c r="A99" s="200">
        <v>98</v>
      </c>
      <c r="B99" s="201" t="s">
        <v>427</v>
      </c>
      <c r="C99" s="490" t="s">
        <v>5926</v>
      </c>
      <c r="D99" s="201"/>
      <c r="E99" s="201" t="s">
        <v>2759</v>
      </c>
      <c r="F99" s="201"/>
      <c r="G99" s="203" t="s">
        <v>6743</v>
      </c>
      <c r="H99" s="391"/>
      <c r="I99" s="201" t="s">
        <v>265</v>
      </c>
      <c r="J99" s="201"/>
      <c r="K99" s="201" t="s">
        <v>1300</v>
      </c>
      <c r="L99" s="206">
        <v>45825</v>
      </c>
      <c r="M99" s="207">
        <v>46528</v>
      </c>
      <c r="N99" s="208" t="s">
        <v>421</v>
      </c>
      <c r="O99" s="209">
        <f>M99</f>
        <v>46528</v>
      </c>
      <c r="P99" s="210">
        <v>25351</v>
      </c>
      <c r="Q99" s="210">
        <v>2025</v>
      </c>
      <c r="R99" s="223">
        <v>45798</v>
      </c>
      <c r="S99" s="212" t="s">
        <v>5909</v>
      </c>
      <c r="T99" s="212" t="s">
        <v>728</v>
      </c>
      <c r="U99" s="377" t="s">
        <v>200</v>
      </c>
      <c r="V99" s="377" t="s">
        <v>200</v>
      </c>
      <c r="W99" s="213">
        <v>46528</v>
      </c>
      <c r="X99" s="208" t="s">
        <v>583</v>
      </c>
      <c r="Y99" s="408">
        <v>4.7</v>
      </c>
      <c r="Z99" s="214"/>
      <c r="AA99" s="201">
        <v>90</v>
      </c>
      <c r="AB99" s="201"/>
      <c r="AC99" s="201">
        <v>115</v>
      </c>
      <c r="AD99" s="201"/>
      <c r="AE99" s="208" t="s">
        <v>423</v>
      </c>
      <c r="AF99" s="208" t="s">
        <v>423</v>
      </c>
      <c r="AG99" s="284" t="s">
        <v>423</v>
      </c>
      <c r="AH99" s="284">
        <v>1</v>
      </c>
      <c r="AI99" s="212"/>
      <c r="AJ99" s="284"/>
      <c r="AK99" s="284"/>
      <c r="AL99" s="201"/>
      <c r="AM99" s="237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</row>
    <row r="100" spans="1:123" s="157" customFormat="1" ht="12.75" customHeight="1" x14ac:dyDescent="0.2">
      <c r="A100" s="110">
        <v>99</v>
      </c>
      <c r="B100" s="110" t="s">
        <v>427</v>
      </c>
      <c r="C100" s="110" t="s">
        <v>989</v>
      </c>
      <c r="D100" s="110"/>
      <c r="E100" s="111" t="s">
        <v>1727</v>
      </c>
      <c r="F100" s="111"/>
      <c r="G100" s="112" t="s">
        <v>1728</v>
      </c>
      <c r="H100" s="389"/>
      <c r="I100" s="110" t="s">
        <v>1071</v>
      </c>
      <c r="J100" s="110"/>
      <c r="K100" s="111" t="s">
        <v>1311</v>
      </c>
      <c r="L100" s="137">
        <v>42636</v>
      </c>
      <c r="M100" s="116">
        <v>45704</v>
      </c>
      <c r="N100" s="117" t="s">
        <v>421</v>
      </c>
      <c r="O100" s="130">
        <f t="shared" ref="O100:O110" si="21">M100</f>
        <v>45704</v>
      </c>
      <c r="P100" s="118">
        <v>17829</v>
      </c>
      <c r="Q100" s="118">
        <v>2016</v>
      </c>
      <c r="R100" s="119">
        <v>44973</v>
      </c>
      <c r="S100" s="120" t="s">
        <v>303</v>
      </c>
      <c r="T100" s="121" t="s">
        <v>421</v>
      </c>
      <c r="U100" s="376" t="s">
        <v>629</v>
      </c>
      <c r="V100" s="376" t="s">
        <v>4730</v>
      </c>
      <c r="W100" s="135">
        <f t="shared" ref="W100:W110" si="22">M100</f>
        <v>45704</v>
      </c>
      <c r="X100" s="357" t="s">
        <v>865</v>
      </c>
      <c r="Y100" s="407">
        <v>6</v>
      </c>
      <c r="Z100" s="136"/>
      <c r="AA100" s="120">
        <v>95</v>
      </c>
      <c r="AB100" s="120"/>
      <c r="AC100" s="120">
        <v>120</v>
      </c>
      <c r="AD100" s="120"/>
      <c r="AE100" s="357" t="s">
        <v>423</v>
      </c>
      <c r="AF100" s="357">
        <v>37</v>
      </c>
      <c r="AG100" s="357">
        <v>57</v>
      </c>
      <c r="AH100" s="357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31" t="s">
        <v>427</v>
      </c>
      <c r="C101" s="201" t="s">
        <v>2430</v>
      </c>
      <c r="D101" s="201"/>
      <c r="E101" s="201" t="s">
        <v>2243</v>
      </c>
      <c r="F101" s="201"/>
      <c r="G101" s="203" t="s">
        <v>5435</v>
      </c>
      <c r="H101" s="391"/>
      <c r="I101" s="201" t="s">
        <v>265</v>
      </c>
      <c r="J101" s="201"/>
      <c r="K101" s="201" t="s">
        <v>5423</v>
      </c>
      <c r="L101" s="206">
        <v>45309</v>
      </c>
      <c r="M101" s="207">
        <v>46032</v>
      </c>
      <c r="N101" s="208" t="s">
        <v>421</v>
      </c>
      <c r="O101" s="209">
        <f t="shared" ref="O101:O106" si="23">M101</f>
        <v>46032</v>
      </c>
      <c r="P101" s="210">
        <v>24027</v>
      </c>
      <c r="Q101" s="210">
        <v>2014</v>
      </c>
      <c r="R101" s="211">
        <v>45301</v>
      </c>
      <c r="S101" s="212" t="s">
        <v>102</v>
      </c>
      <c r="T101" s="212" t="s">
        <v>728</v>
      </c>
      <c r="U101" s="377" t="s">
        <v>200</v>
      </c>
      <c r="V101" s="377" t="s">
        <v>3596</v>
      </c>
      <c r="W101" s="213">
        <f>O101</f>
        <v>46032</v>
      </c>
      <c r="X101" s="208" t="s">
        <v>865</v>
      </c>
      <c r="Y101" s="408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423</v>
      </c>
      <c r="AF101" s="208" t="s">
        <v>423</v>
      </c>
      <c r="AG101" s="284" t="s">
        <v>423</v>
      </c>
      <c r="AH101" s="284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428</v>
      </c>
      <c r="C102" s="258" t="s">
        <v>2600</v>
      </c>
      <c r="D102" s="111" t="s">
        <v>1671</v>
      </c>
      <c r="E102" s="258" t="s">
        <v>3003</v>
      </c>
      <c r="F102" s="111" t="s">
        <v>2084</v>
      </c>
      <c r="G102" s="112" t="s">
        <v>3080</v>
      </c>
      <c r="H102" s="389" t="s">
        <v>2085</v>
      </c>
      <c r="I102" s="258" t="s">
        <v>666</v>
      </c>
      <c r="J102" s="111" t="s">
        <v>939</v>
      </c>
      <c r="K102" s="258" t="s">
        <v>3081</v>
      </c>
      <c r="L102" s="115">
        <v>43896</v>
      </c>
      <c r="M102" s="87">
        <v>46069</v>
      </c>
      <c r="N102" s="117" t="s">
        <v>421</v>
      </c>
      <c r="O102" s="131">
        <f t="shared" si="23"/>
        <v>46069</v>
      </c>
      <c r="P102" s="104">
        <v>20244</v>
      </c>
      <c r="Q102" s="104">
        <v>2020</v>
      </c>
      <c r="R102" s="105">
        <v>45338</v>
      </c>
      <c r="S102" s="121" t="s">
        <v>691</v>
      </c>
      <c r="T102" s="121" t="s">
        <v>1870</v>
      </c>
      <c r="U102" s="244" t="s">
        <v>5607</v>
      </c>
      <c r="V102" s="244" t="s">
        <v>5608</v>
      </c>
      <c r="W102" s="135">
        <f>M102</f>
        <v>46069</v>
      </c>
      <c r="X102" s="162" t="s">
        <v>700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423</v>
      </c>
      <c r="AF102" s="162" t="s">
        <v>423</v>
      </c>
      <c r="AG102" s="162" t="s">
        <v>423</v>
      </c>
      <c r="AH102" s="162">
        <v>1</v>
      </c>
      <c r="AI102" s="105">
        <v>42948</v>
      </c>
      <c r="AJ102" s="162">
        <v>2011</v>
      </c>
      <c r="AK102" s="162" t="s">
        <v>421</v>
      </c>
      <c r="AL102" s="121" t="s">
        <v>5207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427</v>
      </c>
      <c r="C103" s="121" t="s">
        <v>989</v>
      </c>
      <c r="D103" s="111"/>
      <c r="E103" s="111" t="s">
        <v>985</v>
      </c>
      <c r="F103" s="111"/>
      <c r="G103" s="112" t="s">
        <v>1378</v>
      </c>
      <c r="H103" s="389"/>
      <c r="I103" s="258" t="s">
        <v>1071</v>
      </c>
      <c r="J103" s="161"/>
      <c r="K103" s="111" t="s">
        <v>2510</v>
      </c>
      <c r="L103" s="115">
        <v>43787</v>
      </c>
      <c r="M103" s="87">
        <v>45682</v>
      </c>
      <c r="N103" s="117" t="s">
        <v>421</v>
      </c>
      <c r="O103" s="131">
        <f t="shared" si="23"/>
        <v>45682</v>
      </c>
      <c r="P103" s="104">
        <v>19584</v>
      </c>
      <c r="Q103" s="104">
        <v>2015</v>
      </c>
      <c r="R103" s="105">
        <v>44982</v>
      </c>
      <c r="S103" s="121" t="s">
        <v>727</v>
      </c>
      <c r="T103" s="121" t="s">
        <v>421</v>
      </c>
      <c r="U103" s="244" t="s">
        <v>532</v>
      </c>
      <c r="V103" s="244" t="s">
        <v>334</v>
      </c>
      <c r="W103" s="135">
        <f>M103</f>
        <v>45682</v>
      </c>
      <c r="X103" s="162" t="s">
        <v>865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423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427</v>
      </c>
      <c r="C104" s="121" t="s">
        <v>3562</v>
      </c>
      <c r="D104" s="121"/>
      <c r="E104" s="121" t="s">
        <v>1002</v>
      </c>
      <c r="F104" s="121"/>
      <c r="G104" s="129" t="s">
        <v>3563</v>
      </c>
      <c r="H104" s="390"/>
      <c r="I104" s="121" t="s">
        <v>71</v>
      </c>
      <c r="J104" s="121"/>
      <c r="K104" s="121" t="s">
        <v>839</v>
      </c>
      <c r="L104" s="137">
        <v>44257</v>
      </c>
      <c r="M104" s="138">
        <v>45666</v>
      </c>
      <c r="N104" s="117" t="s">
        <v>421</v>
      </c>
      <c r="O104" s="131">
        <f t="shared" si="23"/>
        <v>45666</v>
      </c>
      <c r="P104" s="104">
        <v>20081</v>
      </c>
      <c r="Q104" s="104">
        <v>2009</v>
      </c>
      <c r="R104" s="105">
        <v>44935</v>
      </c>
      <c r="S104" s="121" t="s">
        <v>102</v>
      </c>
      <c r="T104" s="121" t="s">
        <v>421</v>
      </c>
      <c r="U104" s="244" t="s">
        <v>387</v>
      </c>
      <c r="V104" s="244" t="s">
        <v>2752</v>
      </c>
      <c r="W104" s="135">
        <f>M104</f>
        <v>45666</v>
      </c>
      <c r="X104" s="162" t="s">
        <v>1768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423</v>
      </c>
      <c r="AF104" s="162" t="s">
        <v>423</v>
      </c>
      <c r="AG104" s="162" t="s">
        <v>423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212" customFormat="1" ht="12.75" customHeight="1" x14ac:dyDescent="0.2">
      <c r="A105" s="200">
        <v>104</v>
      </c>
      <c r="B105" s="201" t="s">
        <v>427</v>
      </c>
      <c r="C105" s="201" t="s">
        <v>3770</v>
      </c>
      <c r="D105" s="201"/>
      <c r="E105" s="201" t="s">
        <v>1003</v>
      </c>
      <c r="F105" s="201"/>
      <c r="G105" s="203" t="s">
        <v>6397</v>
      </c>
      <c r="H105" s="391"/>
      <c r="I105" s="201" t="s">
        <v>71</v>
      </c>
      <c r="J105" s="201"/>
      <c r="K105" s="201" t="s">
        <v>1292</v>
      </c>
      <c r="L105" s="206">
        <v>45701</v>
      </c>
      <c r="M105" s="207">
        <v>46420</v>
      </c>
      <c r="N105" s="220" t="s">
        <v>421</v>
      </c>
      <c r="O105" s="221">
        <f t="shared" si="23"/>
        <v>46420</v>
      </c>
      <c r="P105" s="222">
        <v>25075</v>
      </c>
      <c r="Q105" s="222">
        <v>2021</v>
      </c>
      <c r="R105" s="211">
        <v>45690</v>
      </c>
      <c r="S105" s="201" t="s">
        <v>168</v>
      </c>
      <c r="T105" s="201" t="s">
        <v>728</v>
      </c>
      <c r="U105" s="377" t="s">
        <v>200</v>
      </c>
      <c r="V105" s="377" t="s">
        <v>6398</v>
      </c>
      <c r="W105" s="213">
        <f>O105</f>
        <v>46420</v>
      </c>
      <c r="X105" s="208" t="s">
        <v>583</v>
      </c>
      <c r="Y105" s="408">
        <v>5</v>
      </c>
      <c r="Z105" s="214"/>
      <c r="AA105" s="201">
        <v>100</v>
      </c>
      <c r="AB105" s="201"/>
      <c r="AC105" s="201">
        <v>122</v>
      </c>
      <c r="AD105" s="201"/>
      <c r="AE105" s="208" t="s">
        <v>423</v>
      </c>
      <c r="AF105" s="208" t="s">
        <v>423</v>
      </c>
      <c r="AG105" s="208" t="s">
        <v>423</v>
      </c>
      <c r="AH105" s="208">
        <v>1</v>
      </c>
      <c r="AI105" s="211"/>
      <c r="AJ105" s="208"/>
      <c r="AK105" s="208"/>
      <c r="AL105" s="201"/>
      <c r="AM105" s="237"/>
      <c r="CM105" s="428"/>
    </row>
    <row r="106" spans="1:123" s="157" customFormat="1" ht="12.75" customHeight="1" x14ac:dyDescent="0.2">
      <c r="A106" s="110">
        <v>105</v>
      </c>
      <c r="B106" s="121" t="s">
        <v>427</v>
      </c>
      <c r="C106" s="121" t="s">
        <v>4202</v>
      </c>
      <c r="D106" s="121"/>
      <c r="E106" s="121" t="s">
        <v>517</v>
      </c>
      <c r="F106" s="121"/>
      <c r="G106" s="129" t="s">
        <v>4203</v>
      </c>
      <c r="H106" s="390"/>
      <c r="I106" s="121" t="s">
        <v>3222</v>
      </c>
      <c r="J106" s="121"/>
      <c r="K106" s="121" t="s">
        <v>4204</v>
      </c>
      <c r="L106" s="137">
        <v>44671</v>
      </c>
      <c r="M106" s="138">
        <v>45393</v>
      </c>
      <c r="N106" s="117" t="s">
        <v>421</v>
      </c>
      <c r="O106" s="131">
        <f t="shared" si="23"/>
        <v>45393</v>
      </c>
      <c r="P106" s="104">
        <v>22286</v>
      </c>
      <c r="Q106" s="104">
        <v>2018</v>
      </c>
      <c r="R106" s="105">
        <v>44662</v>
      </c>
      <c r="S106" s="121" t="s">
        <v>2001</v>
      </c>
      <c r="T106" s="121" t="s">
        <v>728</v>
      </c>
      <c r="U106" s="244" t="s">
        <v>200</v>
      </c>
      <c r="V106" s="244" t="s">
        <v>632</v>
      </c>
      <c r="W106" s="135">
        <f>M106</f>
        <v>45393</v>
      </c>
      <c r="X106" s="162" t="s">
        <v>865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427</v>
      </c>
      <c r="C107" s="121" t="s">
        <v>962</v>
      </c>
      <c r="D107" s="144"/>
      <c r="E107" s="144" t="s">
        <v>269</v>
      </c>
      <c r="F107" s="144"/>
      <c r="G107" s="164" t="s">
        <v>270</v>
      </c>
      <c r="H107" s="393"/>
      <c r="I107" s="111" t="s">
        <v>666</v>
      </c>
      <c r="J107" s="144"/>
      <c r="K107" s="144" t="s">
        <v>2552</v>
      </c>
      <c r="L107" s="165">
        <v>41489</v>
      </c>
      <c r="M107" s="166">
        <v>46049</v>
      </c>
      <c r="N107" s="117" t="s">
        <v>421</v>
      </c>
      <c r="O107" s="131">
        <f t="shared" si="21"/>
        <v>46049</v>
      </c>
      <c r="P107" s="104">
        <v>18626</v>
      </c>
      <c r="Q107" s="104">
        <v>2013</v>
      </c>
      <c r="R107" s="119">
        <v>45318</v>
      </c>
      <c r="S107" s="121" t="s">
        <v>319</v>
      </c>
      <c r="T107" s="121" t="s">
        <v>421</v>
      </c>
      <c r="U107" s="244" t="s">
        <v>5461</v>
      </c>
      <c r="V107" s="244" t="s">
        <v>5460</v>
      </c>
      <c r="W107" s="135">
        <f t="shared" si="22"/>
        <v>46049</v>
      </c>
      <c r="X107" s="162" t="s">
        <v>865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423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427</v>
      </c>
      <c r="C108" s="200" t="s">
        <v>1915</v>
      </c>
      <c r="D108" s="201"/>
      <c r="E108" s="202" t="s">
        <v>1157</v>
      </c>
      <c r="F108" s="202"/>
      <c r="G108" s="227" t="s">
        <v>3226</v>
      </c>
      <c r="H108" s="392"/>
      <c r="I108" s="201" t="s">
        <v>1071</v>
      </c>
      <c r="J108" s="201"/>
      <c r="K108" s="202" t="s">
        <v>3227</v>
      </c>
      <c r="L108" s="218">
        <v>44004</v>
      </c>
      <c r="M108" s="219">
        <v>46158</v>
      </c>
      <c r="N108" s="220" t="s">
        <v>421</v>
      </c>
      <c r="O108" s="221">
        <f t="shared" si="21"/>
        <v>46158</v>
      </c>
      <c r="P108" s="222">
        <v>20492</v>
      </c>
      <c r="Q108" s="222">
        <v>2020</v>
      </c>
      <c r="R108" s="211">
        <v>45428</v>
      </c>
      <c r="S108" s="201" t="s">
        <v>3071</v>
      </c>
      <c r="T108" s="201" t="s">
        <v>421</v>
      </c>
      <c r="U108" s="377" t="s">
        <v>442</v>
      </c>
      <c r="V108" s="377" t="s">
        <v>442</v>
      </c>
      <c r="W108" s="213">
        <f t="shared" si="22"/>
        <v>46158</v>
      </c>
      <c r="X108" s="208" t="s">
        <v>865</v>
      </c>
      <c r="Y108" s="408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423</v>
      </c>
      <c r="AF108" s="208" t="s">
        <v>423</v>
      </c>
      <c r="AG108" s="208" t="s">
        <v>423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427</v>
      </c>
      <c r="C109" s="121" t="s">
        <v>1472</v>
      </c>
      <c r="D109" s="121"/>
      <c r="E109" s="121" t="s">
        <v>2315</v>
      </c>
      <c r="F109" s="121"/>
      <c r="G109" s="129" t="s">
        <v>2316</v>
      </c>
      <c r="H109" s="390"/>
      <c r="I109" s="111" t="s">
        <v>265</v>
      </c>
      <c r="J109" s="121"/>
      <c r="K109" s="121" t="s">
        <v>2317</v>
      </c>
      <c r="L109" s="137">
        <v>43189</v>
      </c>
      <c r="M109" s="138">
        <v>45361</v>
      </c>
      <c r="N109" s="117" t="s">
        <v>421</v>
      </c>
      <c r="O109" s="131">
        <f t="shared" si="21"/>
        <v>45361</v>
      </c>
      <c r="P109" s="104">
        <v>18297</v>
      </c>
      <c r="Q109" s="104">
        <v>2016</v>
      </c>
      <c r="R109" s="105">
        <v>44630</v>
      </c>
      <c r="S109" s="121" t="s">
        <v>303</v>
      </c>
      <c r="T109" s="121" t="s">
        <v>421</v>
      </c>
      <c r="U109" s="244" t="s">
        <v>532</v>
      </c>
      <c r="V109" s="244" t="s">
        <v>1863</v>
      </c>
      <c r="W109" s="135">
        <f t="shared" si="22"/>
        <v>45361</v>
      </c>
      <c r="X109" s="162" t="s">
        <v>865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428</v>
      </c>
      <c r="C110" s="212" t="s">
        <v>5945</v>
      </c>
      <c r="D110" s="212"/>
      <c r="E110" s="212" t="s">
        <v>2760</v>
      </c>
      <c r="F110" s="212"/>
      <c r="G110" s="284" t="s">
        <v>5946</v>
      </c>
      <c r="H110" s="401"/>
      <c r="I110" s="212" t="s">
        <v>1294</v>
      </c>
      <c r="J110" s="212"/>
      <c r="K110" s="212" t="s">
        <v>2626</v>
      </c>
      <c r="L110" s="282">
        <v>45456</v>
      </c>
      <c r="M110" s="282">
        <v>46177</v>
      </c>
      <c r="N110" s="284" t="s">
        <v>421</v>
      </c>
      <c r="O110" s="282">
        <f t="shared" si="21"/>
        <v>46177</v>
      </c>
      <c r="P110" s="212">
        <v>24412</v>
      </c>
      <c r="Q110" s="212">
        <v>2024</v>
      </c>
      <c r="R110" s="223">
        <v>45447</v>
      </c>
      <c r="S110" s="212" t="s">
        <v>379</v>
      </c>
      <c r="T110" s="212" t="s">
        <v>728</v>
      </c>
      <c r="U110" s="285">
        <v>0</v>
      </c>
      <c r="V110" s="285">
        <v>0</v>
      </c>
      <c r="W110" s="223">
        <f t="shared" si="22"/>
        <v>46177</v>
      </c>
      <c r="X110" s="284" t="s">
        <v>21</v>
      </c>
      <c r="Y110" s="413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4" t="s">
        <v>3442</v>
      </c>
      <c r="AF110" s="284" t="s">
        <v>5947</v>
      </c>
      <c r="AG110" s="284" t="s">
        <v>5948</v>
      </c>
      <c r="AH110" s="284">
        <v>1</v>
      </c>
      <c r="AI110" s="212"/>
      <c r="AJ110" s="284"/>
      <c r="AK110" s="284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427</v>
      </c>
      <c r="C111" s="110" t="s">
        <v>1183</v>
      </c>
      <c r="D111" s="111"/>
      <c r="E111" s="111" t="s">
        <v>1868</v>
      </c>
      <c r="F111" s="111"/>
      <c r="G111" s="112" t="s">
        <v>1869</v>
      </c>
      <c r="H111" s="389"/>
      <c r="I111" s="111" t="s">
        <v>1294</v>
      </c>
      <c r="J111" s="111"/>
      <c r="K111" s="121" t="s">
        <v>466</v>
      </c>
      <c r="L111" s="115">
        <v>42800</v>
      </c>
      <c r="M111" s="87">
        <v>46185</v>
      </c>
      <c r="N111" s="117" t="s">
        <v>421</v>
      </c>
      <c r="O111" s="131">
        <f t="shared" ref="O111:O115" si="24">M111</f>
        <v>46185</v>
      </c>
      <c r="P111" s="104">
        <v>22304</v>
      </c>
      <c r="Q111" s="104">
        <v>2008</v>
      </c>
      <c r="R111" s="119">
        <v>45455</v>
      </c>
      <c r="S111" s="121" t="s">
        <v>837</v>
      </c>
      <c r="T111" s="121" t="s">
        <v>421</v>
      </c>
      <c r="U111" s="376" t="s">
        <v>738</v>
      </c>
      <c r="V111" s="376" t="s">
        <v>2849</v>
      </c>
      <c r="W111" s="135">
        <f t="shared" ref="W111:W115" si="25">M111</f>
        <v>46185</v>
      </c>
      <c r="X111" s="162" t="s">
        <v>573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57"/>
      <c r="AK111" s="357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427</v>
      </c>
      <c r="C112" s="201" t="s">
        <v>4817</v>
      </c>
      <c r="D112" s="201"/>
      <c r="E112" s="201" t="s">
        <v>1096</v>
      </c>
      <c r="F112" s="201"/>
      <c r="G112" s="203" t="s">
        <v>5853</v>
      </c>
      <c r="H112" s="391"/>
      <c r="I112" s="201" t="s">
        <v>1352</v>
      </c>
      <c r="J112" s="201"/>
      <c r="K112" s="201" t="s">
        <v>3547</v>
      </c>
      <c r="L112" s="206">
        <v>45429</v>
      </c>
      <c r="M112" s="207">
        <v>46150</v>
      </c>
      <c r="N112" s="220" t="s">
        <v>421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14</v>
      </c>
      <c r="T112" s="201" t="s">
        <v>728</v>
      </c>
      <c r="U112" s="377" t="s">
        <v>200</v>
      </c>
      <c r="V112" s="377" t="s">
        <v>200</v>
      </c>
      <c r="W112" s="213">
        <f>M112</f>
        <v>46150</v>
      </c>
      <c r="X112" s="208" t="s">
        <v>865</v>
      </c>
      <c r="Y112" s="408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423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5854</v>
      </c>
      <c r="AM112" s="237"/>
      <c r="CM112" s="428"/>
    </row>
    <row r="113" spans="1:123" s="157" customFormat="1" ht="12.75" customHeight="1" x14ac:dyDescent="0.2">
      <c r="A113" s="110">
        <v>112</v>
      </c>
      <c r="B113" s="110" t="s">
        <v>427</v>
      </c>
      <c r="C113" s="85" t="s">
        <v>3960</v>
      </c>
      <c r="D113" s="111"/>
      <c r="E113" s="111" t="s">
        <v>1231</v>
      </c>
      <c r="F113" s="111"/>
      <c r="G113" s="112" t="s">
        <v>3961</v>
      </c>
      <c r="H113" s="389"/>
      <c r="I113" s="111" t="s">
        <v>174</v>
      </c>
      <c r="J113" s="111"/>
      <c r="K113" s="111" t="s">
        <v>3275</v>
      </c>
      <c r="L113" s="115">
        <v>44515</v>
      </c>
      <c r="M113" s="87">
        <v>45991</v>
      </c>
      <c r="N113" s="117" t="s">
        <v>421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2616</v>
      </c>
      <c r="T113" s="121" t="s">
        <v>421</v>
      </c>
      <c r="U113" s="244" t="s">
        <v>5366</v>
      </c>
      <c r="V113" s="244" t="s">
        <v>5366</v>
      </c>
      <c r="W113" s="135">
        <f>M113</f>
        <v>45991</v>
      </c>
      <c r="X113" s="162" t="s">
        <v>865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423</v>
      </c>
      <c r="AF113" s="162" t="s">
        <v>423</v>
      </c>
      <c r="AG113" s="162" t="s">
        <v>423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216" customFormat="1" ht="12.75" customHeight="1" x14ac:dyDescent="0.2">
      <c r="A114" s="200">
        <v>113</v>
      </c>
      <c r="B114" s="200" t="s">
        <v>427</v>
      </c>
      <c r="C114" s="200" t="s">
        <v>6495</v>
      </c>
      <c r="D114" s="202"/>
      <c r="E114" s="228" t="s">
        <v>2467</v>
      </c>
      <c r="F114" s="202"/>
      <c r="G114" s="227" t="s">
        <v>6496</v>
      </c>
      <c r="H114" s="392"/>
      <c r="I114" s="202" t="s">
        <v>2707</v>
      </c>
      <c r="J114" s="202"/>
      <c r="K114" s="201" t="s">
        <v>2708</v>
      </c>
      <c r="L114" s="206">
        <v>45734</v>
      </c>
      <c r="M114" s="207">
        <v>46460</v>
      </c>
      <c r="N114" s="220" t="s">
        <v>421</v>
      </c>
      <c r="O114" s="206">
        <f>M114</f>
        <v>46460</v>
      </c>
      <c r="P114" s="222">
        <v>25154</v>
      </c>
      <c r="Q114" s="222">
        <v>2025</v>
      </c>
      <c r="R114" s="211">
        <v>45730</v>
      </c>
      <c r="S114" s="201" t="s">
        <v>3071</v>
      </c>
      <c r="T114" s="201" t="s">
        <v>728</v>
      </c>
      <c r="U114" s="377" t="s">
        <v>200</v>
      </c>
      <c r="V114" s="377" t="s">
        <v>200</v>
      </c>
      <c r="W114" s="211">
        <f>M114</f>
        <v>46460</v>
      </c>
      <c r="X114" s="208" t="s">
        <v>583</v>
      </c>
      <c r="Y114" s="408">
        <v>3.8</v>
      </c>
      <c r="Z114" s="214"/>
      <c r="AA114" s="201">
        <v>90</v>
      </c>
      <c r="AB114" s="201"/>
      <c r="AC114" s="201">
        <v>108</v>
      </c>
      <c r="AD114" s="201"/>
      <c r="AE114" s="208" t="s">
        <v>423</v>
      </c>
      <c r="AF114" s="208" t="s">
        <v>423</v>
      </c>
      <c r="AG114" s="208" t="s">
        <v>423</v>
      </c>
      <c r="AH114" s="208">
        <v>1</v>
      </c>
      <c r="AI114" s="211"/>
      <c r="AJ114" s="208"/>
      <c r="AK114" s="208"/>
      <c r="AL114" s="201"/>
      <c r="AM114" s="237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</row>
    <row r="115" spans="1:123" ht="12.75" customHeight="1" x14ac:dyDescent="0.2">
      <c r="A115" s="110">
        <v>114</v>
      </c>
      <c r="B115" s="110" t="s">
        <v>427</v>
      </c>
      <c r="C115" s="111" t="s">
        <v>702</v>
      </c>
      <c r="D115" s="111"/>
      <c r="E115" s="111" t="s">
        <v>4063</v>
      </c>
      <c r="F115" s="111"/>
      <c r="G115" s="112" t="s">
        <v>83</v>
      </c>
      <c r="H115" s="389"/>
      <c r="I115" s="111" t="s">
        <v>1071</v>
      </c>
      <c r="J115" s="111"/>
      <c r="K115" s="111" t="s">
        <v>493</v>
      </c>
      <c r="L115" s="115">
        <v>40237</v>
      </c>
      <c r="M115" s="138">
        <v>46404</v>
      </c>
      <c r="N115" s="117" t="s">
        <v>421</v>
      </c>
      <c r="O115" s="130">
        <f t="shared" si="24"/>
        <v>46404</v>
      </c>
      <c r="P115" s="118">
        <v>23038</v>
      </c>
      <c r="Q115" s="118">
        <v>2010</v>
      </c>
      <c r="R115" s="119">
        <v>45674</v>
      </c>
      <c r="S115" s="120" t="s">
        <v>810</v>
      </c>
      <c r="T115" s="121" t="s">
        <v>421</v>
      </c>
      <c r="U115" s="376" t="s">
        <v>200</v>
      </c>
      <c r="V115" s="376" t="s">
        <v>732</v>
      </c>
      <c r="W115" s="145">
        <f t="shared" si="25"/>
        <v>46404</v>
      </c>
      <c r="X115" s="357" t="s">
        <v>865</v>
      </c>
      <c r="Y115" s="407">
        <v>5.4</v>
      </c>
      <c r="Z115" s="136"/>
      <c r="AA115" s="120">
        <v>70</v>
      </c>
      <c r="AB115" s="120"/>
      <c r="AC115" s="120">
        <v>95</v>
      </c>
      <c r="AD115" s="120"/>
      <c r="AE115" s="357">
        <v>23</v>
      </c>
      <c r="AF115" s="357">
        <v>39</v>
      </c>
      <c r="AG115" s="357">
        <v>56</v>
      </c>
      <c r="AH115" s="357">
        <v>1</v>
      </c>
      <c r="AI115" s="120"/>
      <c r="AJ115" s="357"/>
      <c r="AK115" s="357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427</v>
      </c>
      <c r="C116" s="111" t="s">
        <v>3372</v>
      </c>
      <c r="D116" s="111"/>
      <c r="E116" s="85" t="s">
        <v>3322</v>
      </c>
      <c r="F116" s="111"/>
      <c r="G116" s="112" t="s">
        <v>4206</v>
      </c>
      <c r="H116" s="389"/>
      <c r="I116" s="111" t="s">
        <v>255</v>
      </c>
      <c r="J116" s="111"/>
      <c r="K116" s="85" t="s">
        <v>6148</v>
      </c>
      <c r="L116" s="115">
        <v>44671</v>
      </c>
      <c r="M116" s="87">
        <v>46126</v>
      </c>
      <c r="N116" s="117" t="s">
        <v>421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691</v>
      </c>
      <c r="T116" s="121" t="s">
        <v>420</v>
      </c>
      <c r="U116" s="244" t="s">
        <v>615</v>
      </c>
      <c r="V116" s="244" t="s">
        <v>615</v>
      </c>
      <c r="W116" s="135">
        <f>M116</f>
        <v>46126</v>
      </c>
      <c r="X116" s="162" t="s">
        <v>2776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423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427</v>
      </c>
      <c r="C117" s="121" t="s">
        <v>2788</v>
      </c>
      <c r="D117" s="111"/>
      <c r="E117" s="111" t="s">
        <v>2789</v>
      </c>
      <c r="F117" s="111"/>
      <c r="G117" s="112" t="s">
        <v>2790</v>
      </c>
      <c r="H117" s="389"/>
      <c r="I117" s="111" t="s">
        <v>666</v>
      </c>
      <c r="J117" s="111"/>
      <c r="K117" s="144" t="s">
        <v>6435</v>
      </c>
      <c r="L117" s="165">
        <v>43565</v>
      </c>
      <c r="M117" s="165">
        <v>46484</v>
      </c>
      <c r="N117" s="117" t="s">
        <v>421</v>
      </c>
      <c r="O117" s="131">
        <f t="shared" ref="O117:O123" si="26">M117</f>
        <v>46484</v>
      </c>
      <c r="P117" s="104">
        <v>19211</v>
      </c>
      <c r="Q117" s="104">
        <v>2018</v>
      </c>
      <c r="R117" s="105">
        <v>45754</v>
      </c>
      <c r="S117" s="121" t="s">
        <v>3071</v>
      </c>
      <c r="T117" s="121" t="s">
        <v>421</v>
      </c>
      <c r="U117" s="244" t="s">
        <v>6562</v>
      </c>
      <c r="V117" s="244" t="s">
        <v>6561</v>
      </c>
      <c r="W117" s="135">
        <f>M117</f>
        <v>46484</v>
      </c>
      <c r="X117" s="162" t="s">
        <v>865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423</v>
      </c>
      <c r="AF117" s="162" t="s">
        <v>423</v>
      </c>
      <c r="AG117" s="162" t="s">
        <v>423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428</v>
      </c>
      <c r="C118" s="212" t="s">
        <v>2427</v>
      </c>
      <c r="D118" s="201"/>
      <c r="E118" s="201" t="s">
        <v>328</v>
      </c>
      <c r="F118" s="201"/>
      <c r="G118" s="203" t="s">
        <v>2853</v>
      </c>
      <c r="H118" s="391"/>
      <c r="I118" s="201" t="s">
        <v>1015</v>
      </c>
      <c r="J118" s="201"/>
      <c r="K118" s="201" t="s">
        <v>1358</v>
      </c>
      <c r="L118" s="206">
        <v>43634</v>
      </c>
      <c r="M118" s="207">
        <v>46540</v>
      </c>
      <c r="N118" s="208" t="s">
        <v>421</v>
      </c>
      <c r="O118" s="209">
        <f t="shared" si="26"/>
        <v>46540</v>
      </c>
      <c r="P118" s="210">
        <v>20646</v>
      </c>
      <c r="Q118" s="210">
        <v>2018</v>
      </c>
      <c r="R118" s="223">
        <v>45810</v>
      </c>
      <c r="S118" s="212" t="s">
        <v>2001</v>
      </c>
      <c r="T118" s="212" t="s">
        <v>5224</v>
      </c>
      <c r="U118" s="377" t="s">
        <v>870</v>
      </c>
      <c r="V118" s="377" t="s">
        <v>4618</v>
      </c>
      <c r="W118" s="213">
        <f>M118</f>
        <v>46540</v>
      </c>
      <c r="X118" s="208" t="s">
        <v>865</v>
      </c>
      <c r="Y118" s="408">
        <v>6</v>
      </c>
      <c r="Z118" s="214"/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4">
        <v>50</v>
      </c>
      <c r="AH118" s="284">
        <v>1</v>
      </c>
      <c r="AI118" s="223"/>
      <c r="AJ118" s="284"/>
      <c r="AK118" s="284"/>
      <c r="AL118" s="201"/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427</v>
      </c>
      <c r="C119" s="212" t="s">
        <v>3558</v>
      </c>
      <c r="D119" s="212"/>
      <c r="E119" s="212" t="s">
        <v>251</v>
      </c>
      <c r="F119" s="212"/>
      <c r="G119" s="284" t="s">
        <v>5736</v>
      </c>
      <c r="H119" s="401"/>
      <c r="I119" s="212" t="s">
        <v>174</v>
      </c>
      <c r="J119" s="212"/>
      <c r="K119" s="212" t="s">
        <v>3577</v>
      </c>
      <c r="L119" s="282">
        <v>45398</v>
      </c>
      <c r="M119" s="207">
        <v>46115</v>
      </c>
      <c r="N119" s="284" t="s">
        <v>421</v>
      </c>
      <c r="O119" s="282">
        <f>M119</f>
        <v>46115</v>
      </c>
      <c r="P119" s="212">
        <v>24269</v>
      </c>
      <c r="Q119" s="212">
        <v>2022</v>
      </c>
      <c r="R119" s="223">
        <v>45385</v>
      </c>
      <c r="S119" s="212" t="s">
        <v>5004</v>
      </c>
      <c r="T119" s="212" t="s">
        <v>728</v>
      </c>
      <c r="U119" s="285">
        <v>0</v>
      </c>
      <c r="V119" s="285">
        <v>15</v>
      </c>
      <c r="W119" s="223">
        <f>O119</f>
        <v>46115</v>
      </c>
      <c r="X119" s="284" t="s">
        <v>583</v>
      </c>
      <c r="Y119" s="413">
        <v>4.07</v>
      </c>
      <c r="Z119" s="212"/>
      <c r="AA119" s="212">
        <v>85</v>
      </c>
      <c r="AB119" s="212"/>
      <c r="AC119" s="212">
        <v>105</v>
      </c>
      <c r="AD119" s="212"/>
      <c r="AE119" s="284" t="s">
        <v>423</v>
      </c>
      <c r="AF119" s="284" t="s">
        <v>423</v>
      </c>
      <c r="AG119" s="284" t="s">
        <v>423</v>
      </c>
      <c r="AH119" s="284">
        <v>1</v>
      </c>
      <c r="AI119" s="223"/>
      <c r="AJ119" s="284"/>
      <c r="AK119" s="284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427</v>
      </c>
      <c r="C120" s="121" t="s">
        <v>3228</v>
      </c>
      <c r="D120" s="121"/>
      <c r="E120" s="121" t="s">
        <v>1797</v>
      </c>
      <c r="F120" s="121"/>
      <c r="G120" s="129" t="s">
        <v>3229</v>
      </c>
      <c r="H120" s="390"/>
      <c r="I120" s="121" t="s">
        <v>174</v>
      </c>
      <c r="J120" s="121"/>
      <c r="K120" s="121" t="s">
        <v>3230</v>
      </c>
      <c r="L120" s="137">
        <v>44005</v>
      </c>
      <c r="M120" s="138">
        <v>46161</v>
      </c>
      <c r="N120" s="162" t="s">
        <v>421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102</v>
      </c>
      <c r="T120" s="144" t="s">
        <v>421</v>
      </c>
      <c r="U120" s="244" t="s">
        <v>200</v>
      </c>
      <c r="V120" s="244" t="s">
        <v>49</v>
      </c>
      <c r="W120" s="135">
        <f>M120</f>
        <v>46161</v>
      </c>
      <c r="X120" s="162" t="s">
        <v>865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428</v>
      </c>
      <c r="C121" s="144" t="s">
        <v>3646</v>
      </c>
      <c r="D121" s="121"/>
      <c r="E121" s="111" t="s">
        <v>2567</v>
      </c>
      <c r="F121" s="111"/>
      <c r="G121" s="112" t="s">
        <v>3992</v>
      </c>
      <c r="H121" s="389"/>
      <c r="I121" s="111" t="s">
        <v>1294</v>
      </c>
      <c r="J121" s="111"/>
      <c r="K121" s="121" t="s">
        <v>3993</v>
      </c>
      <c r="L121" s="137">
        <v>44547</v>
      </c>
      <c r="M121" s="138">
        <v>46063</v>
      </c>
      <c r="N121" s="162" t="s">
        <v>421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168</v>
      </c>
      <c r="T121" s="144" t="s">
        <v>421</v>
      </c>
      <c r="U121" s="244" t="s">
        <v>6277</v>
      </c>
      <c r="V121" s="244" t="s">
        <v>912</v>
      </c>
      <c r="W121" s="135">
        <f>M121</f>
        <v>46063</v>
      </c>
      <c r="X121" s="162" t="s">
        <v>21</v>
      </c>
      <c r="Y121" s="123">
        <v>5.6</v>
      </c>
      <c r="Z121" s="136"/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3630</v>
      </c>
      <c r="AF121" s="162" t="s">
        <v>3645</v>
      </c>
      <c r="AG121" s="175" t="s">
        <v>3632</v>
      </c>
      <c r="AH121" s="175">
        <v>1</v>
      </c>
      <c r="AI121" s="119"/>
      <c r="AJ121" s="357"/>
      <c r="AK121" s="357"/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428</v>
      </c>
      <c r="C122" s="110" t="s">
        <v>1032</v>
      </c>
      <c r="D122" s="121" t="s">
        <v>2561</v>
      </c>
      <c r="E122" s="111" t="s">
        <v>1158</v>
      </c>
      <c r="F122" s="111" t="s">
        <v>3043</v>
      </c>
      <c r="G122" s="112" t="s">
        <v>1160</v>
      </c>
      <c r="H122" s="389" t="s">
        <v>3044</v>
      </c>
      <c r="I122" s="121" t="s">
        <v>1963</v>
      </c>
      <c r="J122" s="121" t="s">
        <v>939</v>
      </c>
      <c r="K122" s="111" t="s">
        <v>3045</v>
      </c>
      <c r="L122" s="115">
        <v>42080</v>
      </c>
      <c r="M122" s="87">
        <v>45332</v>
      </c>
      <c r="N122" s="117" t="s">
        <v>421</v>
      </c>
      <c r="O122" s="131">
        <f t="shared" si="26"/>
        <v>45332</v>
      </c>
      <c r="P122" s="104">
        <v>20136</v>
      </c>
      <c r="Q122" s="104">
        <v>2014</v>
      </c>
      <c r="R122" s="119">
        <v>44602</v>
      </c>
      <c r="S122" s="121" t="s">
        <v>14</v>
      </c>
      <c r="T122" s="121" t="s">
        <v>1870</v>
      </c>
      <c r="U122" s="244" t="s">
        <v>3216</v>
      </c>
      <c r="V122" s="244" t="s">
        <v>4038</v>
      </c>
      <c r="W122" s="135">
        <f>M122</f>
        <v>45332</v>
      </c>
      <c r="X122" s="162" t="s">
        <v>865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421</v>
      </c>
      <c r="AL122" s="121" t="s">
        <v>4308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428</v>
      </c>
      <c r="C123" s="111" t="s">
        <v>439</v>
      </c>
      <c r="D123" s="111"/>
      <c r="E123" s="111" t="s">
        <v>373</v>
      </c>
      <c r="F123" s="111" t="s">
        <v>1366</v>
      </c>
      <c r="G123" s="96" t="s">
        <v>372</v>
      </c>
      <c r="H123" s="389"/>
      <c r="I123" s="85" t="s">
        <v>1316</v>
      </c>
      <c r="J123" s="111"/>
      <c r="K123" s="111" t="s">
        <v>1303</v>
      </c>
      <c r="L123" s="115">
        <v>41246</v>
      </c>
      <c r="M123" s="116">
        <v>46011</v>
      </c>
      <c r="N123" s="117" t="s">
        <v>421</v>
      </c>
      <c r="O123" s="133">
        <f t="shared" si="26"/>
        <v>46011</v>
      </c>
      <c r="P123" s="118">
        <v>21644</v>
      </c>
      <c r="Q123" s="118">
        <v>2012</v>
      </c>
      <c r="R123" s="119">
        <v>45280</v>
      </c>
      <c r="S123" s="120" t="s">
        <v>727</v>
      </c>
      <c r="T123" s="121" t="s">
        <v>421</v>
      </c>
      <c r="U123" s="376" t="s">
        <v>615</v>
      </c>
      <c r="V123" s="376" t="s">
        <v>3528</v>
      </c>
      <c r="W123" s="145">
        <f>M123</f>
        <v>46011</v>
      </c>
      <c r="X123" s="357" t="s">
        <v>865</v>
      </c>
      <c r="Y123" s="407">
        <v>4.5</v>
      </c>
      <c r="Z123" s="136" t="s">
        <v>1317</v>
      </c>
      <c r="AA123" s="120">
        <v>95</v>
      </c>
      <c r="AB123" s="120">
        <v>95</v>
      </c>
      <c r="AC123" s="120">
        <v>125</v>
      </c>
      <c r="AD123" s="120">
        <v>125</v>
      </c>
      <c r="AE123" s="357">
        <v>22</v>
      </c>
      <c r="AF123" s="357">
        <v>38</v>
      </c>
      <c r="AG123" s="357">
        <v>50</v>
      </c>
      <c r="AH123" s="357">
        <v>1</v>
      </c>
      <c r="AI123" s="119"/>
      <c r="AJ123" s="357"/>
      <c r="AK123" s="357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428</v>
      </c>
      <c r="C124" s="111" t="s">
        <v>342</v>
      </c>
      <c r="D124" s="111" t="s">
        <v>2321</v>
      </c>
      <c r="E124" s="85" t="s">
        <v>3323</v>
      </c>
      <c r="F124" s="111" t="s">
        <v>898</v>
      </c>
      <c r="G124" s="112" t="s">
        <v>2322</v>
      </c>
      <c r="H124" s="389" t="s">
        <v>899</v>
      </c>
      <c r="I124" s="111" t="s">
        <v>1071</v>
      </c>
      <c r="J124" s="113" t="s">
        <v>900</v>
      </c>
      <c r="K124" s="111" t="s">
        <v>2320</v>
      </c>
      <c r="L124" s="115">
        <v>40099</v>
      </c>
      <c r="M124" s="116">
        <v>46136</v>
      </c>
      <c r="N124" s="117" t="s">
        <v>421</v>
      </c>
      <c r="O124" s="130">
        <f t="shared" ref="O124" si="27">M124</f>
        <v>46136</v>
      </c>
      <c r="P124" s="118">
        <v>18315</v>
      </c>
      <c r="Q124" s="118">
        <v>2009</v>
      </c>
      <c r="R124" s="119">
        <v>45406</v>
      </c>
      <c r="S124" s="120" t="s">
        <v>727</v>
      </c>
      <c r="T124" s="121" t="s">
        <v>113</v>
      </c>
      <c r="U124" s="376" t="s">
        <v>5795</v>
      </c>
      <c r="V124" s="244" t="s">
        <v>5796</v>
      </c>
      <c r="W124" s="145">
        <f t="shared" ref="W124" si="28">M124</f>
        <v>46136</v>
      </c>
      <c r="X124" s="357" t="s">
        <v>865</v>
      </c>
      <c r="Y124" s="407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57">
        <v>22</v>
      </c>
      <c r="AF124" s="357">
        <v>38</v>
      </c>
      <c r="AG124" s="357">
        <v>50</v>
      </c>
      <c r="AH124" s="357">
        <v>1</v>
      </c>
      <c r="AI124" s="172">
        <v>41777</v>
      </c>
      <c r="AJ124" s="365">
        <v>2008</v>
      </c>
      <c r="AK124" s="365" t="s">
        <v>421</v>
      </c>
      <c r="AL124" s="120" t="s">
        <v>5271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427</v>
      </c>
      <c r="C125" s="121" t="s">
        <v>3564</v>
      </c>
      <c r="D125" s="121"/>
      <c r="E125" s="121" t="s">
        <v>1931</v>
      </c>
      <c r="F125" s="121"/>
      <c r="G125" s="129" t="s">
        <v>3565</v>
      </c>
      <c r="H125" s="390"/>
      <c r="I125" s="121" t="s">
        <v>71</v>
      </c>
      <c r="J125" s="121"/>
      <c r="K125" s="121" t="s">
        <v>839</v>
      </c>
      <c r="L125" s="137">
        <v>44257</v>
      </c>
      <c r="M125" s="138">
        <v>45666</v>
      </c>
      <c r="N125" s="117" t="s">
        <v>421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102</v>
      </c>
      <c r="T125" s="121" t="s">
        <v>421</v>
      </c>
      <c r="U125" s="244" t="s">
        <v>387</v>
      </c>
      <c r="V125" s="244" t="s">
        <v>893</v>
      </c>
      <c r="W125" s="135">
        <f t="shared" ref="W125:W130" si="29">M125</f>
        <v>45666</v>
      </c>
      <c r="X125" s="162" t="s">
        <v>583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427</v>
      </c>
      <c r="C126" s="200" t="s">
        <v>4031</v>
      </c>
      <c r="D126" s="202"/>
      <c r="E126" s="202" t="s">
        <v>1808</v>
      </c>
      <c r="F126" s="202"/>
      <c r="G126" s="227" t="s">
        <v>6042</v>
      </c>
      <c r="H126" s="392"/>
      <c r="I126" s="202" t="s">
        <v>1071</v>
      </c>
      <c r="J126" s="202"/>
      <c r="K126" s="202" t="s">
        <v>6035</v>
      </c>
      <c r="L126" s="218">
        <v>45489</v>
      </c>
      <c r="M126" s="219">
        <v>46177</v>
      </c>
      <c r="N126" s="220" t="s">
        <v>421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727</v>
      </c>
      <c r="T126" s="201" t="s">
        <v>728</v>
      </c>
      <c r="U126" s="377" t="s">
        <v>200</v>
      </c>
      <c r="V126" s="377" t="s">
        <v>491</v>
      </c>
      <c r="W126" s="213">
        <v>46177</v>
      </c>
      <c r="X126" s="208" t="s">
        <v>865</v>
      </c>
      <c r="Y126" s="408">
        <v>4</v>
      </c>
      <c r="Z126" s="214"/>
      <c r="AA126" s="201">
        <v>75</v>
      </c>
      <c r="AB126" s="201"/>
      <c r="AC126" s="201">
        <v>100</v>
      </c>
      <c r="AD126" s="201"/>
      <c r="AE126" s="208" t="s">
        <v>423</v>
      </c>
      <c r="AF126" s="208" t="s">
        <v>423</v>
      </c>
      <c r="AG126" s="208" t="s">
        <v>423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427</v>
      </c>
      <c r="C127" s="121" t="s">
        <v>116</v>
      </c>
      <c r="D127" s="111"/>
      <c r="E127" s="111" t="s">
        <v>117</v>
      </c>
      <c r="F127" s="111"/>
      <c r="G127" s="112" t="s">
        <v>118</v>
      </c>
      <c r="H127" s="389"/>
      <c r="I127" s="111" t="s">
        <v>265</v>
      </c>
      <c r="J127" s="111"/>
      <c r="K127" s="111" t="s">
        <v>3140</v>
      </c>
      <c r="L127" s="115">
        <v>41502</v>
      </c>
      <c r="M127" s="87">
        <v>45381</v>
      </c>
      <c r="N127" s="117" t="s">
        <v>421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14</v>
      </c>
      <c r="T127" s="121" t="s">
        <v>421</v>
      </c>
      <c r="U127" s="244" t="s">
        <v>4190</v>
      </c>
      <c r="V127" s="244" t="s">
        <v>4191</v>
      </c>
      <c r="W127" s="135">
        <f t="shared" si="29"/>
        <v>45381</v>
      </c>
      <c r="X127" s="162" t="s">
        <v>799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212" customFormat="1" ht="12.75" customHeight="1" x14ac:dyDescent="0.2">
      <c r="A128" s="200">
        <v>127</v>
      </c>
      <c r="B128" s="212" t="s">
        <v>427</v>
      </c>
      <c r="C128" s="200" t="s">
        <v>6244</v>
      </c>
      <c r="D128" s="202"/>
      <c r="E128" s="212" t="s">
        <v>2014</v>
      </c>
      <c r="F128" s="200"/>
      <c r="G128" s="579" t="s">
        <v>6245</v>
      </c>
      <c r="H128" s="401"/>
      <c r="I128" s="202" t="s">
        <v>800</v>
      </c>
      <c r="K128" s="212" t="s">
        <v>6231</v>
      </c>
      <c r="L128" s="282">
        <v>45580</v>
      </c>
      <c r="M128" s="375">
        <v>46300</v>
      </c>
      <c r="N128" s="226" t="s">
        <v>421</v>
      </c>
      <c r="O128" s="221">
        <f>M128</f>
        <v>46300</v>
      </c>
      <c r="P128" s="222">
        <v>24644</v>
      </c>
      <c r="Q128" s="222">
        <v>2023</v>
      </c>
      <c r="R128" s="211">
        <v>45570</v>
      </c>
      <c r="S128" s="201" t="s">
        <v>2231</v>
      </c>
      <c r="T128" s="201" t="s">
        <v>728</v>
      </c>
      <c r="U128" s="377" t="s">
        <v>200</v>
      </c>
      <c r="V128" s="377" t="s">
        <v>387</v>
      </c>
      <c r="W128" s="213">
        <f>M128</f>
        <v>46300</v>
      </c>
      <c r="X128" s="208" t="s">
        <v>865</v>
      </c>
      <c r="Y128" s="408">
        <v>2.29</v>
      </c>
      <c r="Z128" s="214"/>
      <c r="AA128" s="201">
        <v>50</v>
      </c>
      <c r="AB128" s="201"/>
      <c r="AC128" s="201">
        <v>70</v>
      </c>
      <c r="AD128" s="201"/>
      <c r="AE128" s="208" t="s">
        <v>423</v>
      </c>
      <c r="AF128" s="208" t="s">
        <v>423</v>
      </c>
      <c r="AG128" s="208" t="s">
        <v>423</v>
      </c>
      <c r="AH128" s="208">
        <v>1</v>
      </c>
      <c r="AI128" s="201"/>
      <c r="AJ128" s="208"/>
      <c r="AK128" s="208"/>
      <c r="AL128" s="201"/>
      <c r="AM128" s="237"/>
      <c r="CM128" s="428"/>
    </row>
    <row r="129" spans="1:123" s="157" customFormat="1" ht="12.75" customHeight="1" x14ac:dyDescent="0.2">
      <c r="A129" s="110">
        <v>128</v>
      </c>
      <c r="B129" s="110" t="s">
        <v>427</v>
      </c>
      <c r="C129" s="110" t="s">
        <v>3979</v>
      </c>
      <c r="D129" s="111"/>
      <c r="E129" s="85" t="s">
        <v>1932</v>
      </c>
      <c r="F129" s="111"/>
      <c r="G129" s="112" t="s">
        <v>3980</v>
      </c>
      <c r="H129" s="389"/>
      <c r="I129" s="111" t="s">
        <v>1294</v>
      </c>
      <c r="J129" s="111"/>
      <c r="K129" s="111" t="s">
        <v>2947</v>
      </c>
      <c r="L129" s="115">
        <v>44519</v>
      </c>
      <c r="M129" s="87">
        <v>45999</v>
      </c>
      <c r="N129" s="117" t="s">
        <v>421</v>
      </c>
      <c r="O129" s="131">
        <f t="shared" ref="O129:O133" si="30">M129</f>
        <v>45999</v>
      </c>
      <c r="P129" s="104">
        <v>21613</v>
      </c>
      <c r="Q129" s="104">
        <v>2019</v>
      </c>
      <c r="R129" s="105">
        <v>45268</v>
      </c>
      <c r="S129" s="121" t="s">
        <v>2001</v>
      </c>
      <c r="T129" s="121" t="s">
        <v>421</v>
      </c>
      <c r="U129" s="244" t="s">
        <v>266</v>
      </c>
      <c r="V129" s="244" t="s">
        <v>5409</v>
      </c>
      <c r="W129" s="135">
        <f t="shared" si="29"/>
        <v>45999</v>
      </c>
      <c r="X129" s="162" t="s">
        <v>865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3487</v>
      </c>
      <c r="AF129" s="162" t="s">
        <v>3488</v>
      </c>
      <c r="AG129" s="162" t="s">
        <v>3708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427</v>
      </c>
      <c r="C130" s="201" t="s">
        <v>5064</v>
      </c>
      <c r="D130" s="201"/>
      <c r="E130" s="201" t="s">
        <v>2812</v>
      </c>
      <c r="F130" s="201"/>
      <c r="G130" s="203" t="s">
        <v>5067</v>
      </c>
      <c r="H130" s="391"/>
      <c r="I130" s="201" t="s">
        <v>174</v>
      </c>
      <c r="J130" s="201"/>
      <c r="K130" s="201" t="s">
        <v>5065</v>
      </c>
      <c r="L130" s="206">
        <v>45110</v>
      </c>
      <c r="M130" s="375">
        <v>45841</v>
      </c>
      <c r="N130" s="208" t="s">
        <v>421</v>
      </c>
      <c r="O130" s="209">
        <f t="shared" si="30"/>
        <v>45841</v>
      </c>
      <c r="P130" s="210">
        <v>23370</v>
      </c>
      <c r="Q130" s="210">
        <v>2023</v>
      </c>
      <c r="R130" s="223">
        <v>45110</v>
      </c>
      <c r="S130" s="212" t="s">
        <v>5066</v>
      </c>
      <c r="T130" s="212" t="s">
        <v>728</v>
      </c>
      <c r="U130" s="377" t="s">
        <v>200</v>
      </c>
      <c r="V130" s="377" t="s">
        <v>200</v>
      </c>
      <c r="W130" s="213">
        <f t="shared" si="29"/>
        <v>45841</v>
      </c>
      <c r="X130" s="208" t="s">
        <v>583</v>
      </c>
      <c r="Y130" s="408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4">
        <v>60</v>
      </c>
      <c r="AH130" s="284">
        <v>1</v>
      </c>
      <c r="AI130" s="212"/>
      <c r="AJ130" s="284"/>
      <c r="AK130" s="284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427</v>
      </c>
      <c r="C131" s="201" t="s">
        <v>1293</v>
      </c>
      <c r="D131" s="201"/>
      <c r="E131" s="201" t="s">
        <v>2582</v>
      </c>
      <c r="F131" s="201"/>
      <c r="G131" s="208" t="s">
        <v>3515</v>
      </c>
      <c r="H131" s="391"/>
      <c r="I131" s="201" t="s">
        <v>1071</v>
      </c>
      <c r="J131" s="201"/>
      <c r="K131" s="201" t="s">
        <v>3516</v>
      </c>
      <c r="L131" s="206">
        <v>44182</v>
      </c>
      <c r="M131" s="375">
        <v>45935</v>
      </c>
      <c r="N131" s="208" t="s">
        <v>421</v>
      </c>
      <c r="O131" s="206">
        <f t="shared" si="30"/>
        <v>45935</v>
      </c>
      <c r="P131" s="201">
        <v>20765</v>
      </c>
      <c r="Q131" s="201">
        <v>2020</v>
      </c>
      <c r="R131" s="211">
        <v>45204</v>
      </c>
      <c r="S131" s="201" t="s">
        <v>727</v>
      </c>
      <c r="T131" s="201" t="s">
        <v>421</v>
      </c>
      <c r="U131" s="512">
        <v>0</v>
      </c>
      <c r="V131" s="512">
        <v>0.15</v>
      </c>
      <c r="W131" s="211">
        <v>45935</v>
      </c>
      <c r="X131" s="208" t="s">
        <v>865</v>
      </c>
      <c r="Y131" s="408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28"/>
    </row>
    <row r="132" spans="1:123" s="157" customFormat="1" ht="12.75" customHeight="1" x14ac:dyDescent="0.2">
      <c r="A132" s="110">
        <v>131</v>
      </c>
      <c r="B132" s="110" t="s">
        <v>427</v>
      </c>
      <c r="C132" s="111" t="s">
        <v>2468</v>
      </c>
      <c r="D132" s="86"/>
      <c r="E132" s="111" t="s">
        <v>3035</v>
      </c>
      <c r="F132" s="111"/>
      <c r="G132" s="112" t="s">
        <v>3173</v>
      </c>
      <c r="H132" s="389"/>
      <c r="I132" s="111" t="s">
        <v>1071</v>
      </c>
      <c r="J132" s="111"/>
      <c r="K132" s="111" t="s">
        <v>3168</v>
      </c>
      <c r="L132" s="115">
        <v>43964</v>
      </c>
      <c r="M132" s="87">
        <v>45460</v>
      </c>
      <c r="N132" s="117" t="s">
        <v>421</v>
      </c>
      <c r="O132" s="131">
        <f t="shared" si="30"/>
        <v>45460</v>
      </c>
      <c r="P132" s="104">
        <v>20392</v>
      </c>
      <c r="Q132" s="104">
        <v>2020</v>
      </c>
      <c r="R132" s="105">
        <v>44729</v>
      </c>
      <c r="S132" s="121" t="s">
        <v>102</v>
      </c>
      <c r="T132" s="121" t="s">
        <v>421</v>
      </c>
      <c r="U132" s="244" t="s">
        <v>732</v>
      </c>
      <c r="V132" s="244" t="s">
        <v>4367</v>
      </c>
      <c r="W132" s="135">
        <f>M132</f>
        <v>45460</v>
      </c>
      <c r="X132" s="162" t="s">
        <v>583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427</v>
      </c>
      <c r="C133" s="200" t="s">
        <v>4302</v>
      </c>
      <c r="D133" s="202"/>
      <c r="E133" s="202" t="s">
        <v>2431</v>
      </c>
      <c r="F133" s="202"/>
      <c r="G133" s="227" t="s">
        <v>4485</v>
      </c>
      <c r="H133" s="392"/>
      <c r="I133" s="202" t="s">
        <v>174</v>
      </c>
      <c r="J133" s="201"/>
      <c r="K133" s="202" t="s">
        <v>2602</v>
      </c>
      <c r="L133" s="218">
        <v>44788</v>
      </c>
      <c r="M133" s="219">
        <v>45910</v>
      </c>
      <c r="N133" s="220" t="s">
        <v>421</v>
      </c>
      <c r="O133" s="221">
        <f t="shared" si="30"/>
        <v>45910</v>
      </c>
      <c r="P133" s="222">
        <v>22545</v>
      </c>
      <c r="Q133" s="222">
        <v>2022</v>
      </c>
      <c r="R133" s="211">
        <v>45179</v>
      </c>
      <c r="S133" s="201" t="s">
        <v>3538</v>
      </c>
      <c r="T133" s="201" t="s">
        <v>421</v>
      </c>
      <c r="U133" s="377" t="s">
        <v>1356</v>
      </c>
      <c r="V133" s="377" t="s">
        <v>5288</v>
      </c>
      <c r="W133" s="213">
        <f>M133</f>
        <v>45910</v>
      </c>
      <c r="X133" s="208" t="s">
        <v>655</v>
      </c>
      <c r="Y133" s="408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423</v>
      </c>
      <c r="AF133" s="208" t="s">
        <v>423</v>
      </c>
      <c r="AG133" s="208" t="s">
        <v>423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427</v>
      </c>
      <c r="C134" s="121" t="s">
        <v>1747</v>
      </c>
      <c r="D134" s="111"/>
      <c r="E134" s="85" t="s">
        <v>1748</v>
      </c>
      <c r="F134" s="111"/>
      <c r="G134" s="112" t="s">
        <v>1749</v>
      </c>
      <c r="H134" s="389"/>
      <c r="I134" s="111" t="s">
        <v>71</v>
      </c>
      <c r="J134" s="111"/>
      <c r="K134" s="121" t="s">
        <v>1240</v>
      </c>
      <c r="L134" s="137">
        <v>42656</v>
      </c>
      <c r="M134" s="149">
        <v>45361</v>
      </c>
      <c r="N134" s="117" t="s">
        <v>421</v>
      </c>
      <c r="O134" s="130">
        <f t="shared" ref="O134:O135" si="31">M134</f>
        <v>45361</v>
      </c>
      <c r="P134" s="118">
        <v>20695</v>
      </c>
      <c r="Q134" s="118">
        <v>2016</v>
      </c>
      <c r="R134" s="119">
        <v>44630</v>
      </c>
      <c r="S134" s="120" t="s">
        <v>837</v>
      </c>
      <c r="T134" s="121" t="s">
        <v>421</v>
      </c>
      <c r="U134" s="376" t="s">
        <v>637</v>
      </c>
      <c r="V134" s="376" t="s">
        <v>1793</v>
      </c>
      <c r="W134" s="145">
        <f>M134</f>
        <v>45361</v>
      </c>
      <c r="X134" s="357" t="s">
        <v>655</v>
      </c>
      <c r="Y134" s="407">
        <v>5.6</v>
      </c>
      <c r="Z134" s="136"/>
      <c r="AA134" s="120">
        <v>105</v>
      </c>
      <c r="AB134" s="120"/>
      <c r="AC134" s="120">
        <v>125</v>
      </c>
      <c r="AD134" s="120"/>
      <c r="AE134" s="357">
        <v>26</v>
      </c>
      <c r="AF134" s="357">
        <v>41</v>
      </c>
      <c r="AG134" s="357">
        <v>62</v>
      </c>
      <c r="AH134" s="357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427</v>
      </c>
      <c r="C135" s="121" t="s">
        <v>976</v>
      </c>
      <c r="D135" s="121"/>
      <c r="E135" s="121" t="s">
        <v>1819</v>
      </c>
      <c r="F135" s="121"/>
      <c r="G135" s="129" t="s">
        <v>1820</v>
      </c>
      <c r="H135" s="390"/>
      <c r="I135" s="85" t="s">
        <v>1316</v>
      </c>
      <c r="J135" s="121"/>
      <c r="K135" s="121" t="s">
        <v>3154</v>
      </c>
      <c r="L135" s="137">
        <v>42765</v>
      </c>
      <c r="M135" s="149">
        <v>45390</v>
      </c>
      <c r="N135" s="117" t="s">
        <v>421</v>
      </c>
      <c r="O135" s="130">
        <f t="shared" si="31"/>
        <v>45390</v>
      </c>
      <c r="P135" s="118">
        <v>22282</v>
      </c>
      <c r="Q135" s="118">
        <v>2017</v>
      </c>
      <c r="R135" s="119">
        <v>44659</v>
      </c>
      <c r="S135" s="121" t="s">
        <v>2001</v>
      </c>
      <c r="T135" s="120" t="s">
        <v>421</v>
      </c>
      <c r="U135" s="376" t="s">
        <v>981</v>
      </c>
      <c r="V135" s="376" t="s">
        <v>1381</v>
      </c>
      <c r="W135" s="145">
        <f>M135</f>
        <v>45390</v>
      </c>
      <c r="X135" s="357" t="s">
        <v>865</v>
      </c>
      <c r="Y135" s="407">
        <v>6</v>
      </c>
      <c r="Z135" s="136"/>
      <c r="AA135" s="120">
        <v>80</v>
      </c>
      <c r="AB135" s="120"/>
      <c r="AC135" s="120">
        <v>105</v>
      </c>
      <c r="AD135" s="120"/>
      <c r="AE135" s="357">
        <v>22</v>
      </c>
      <c r="AF135" s="357">
        <v>37</v>
      </c>
      <c r="AG135" s="357">
        <v>57</v>
      </c>
      <c r="AH135" s="357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427</v>
      </c>
      <c r="C136" s="121" t="s">
        <v>1413</v>
      </c>
      <c r="D136" s="121"/>
      <c r="E136" s="121" t="s">
        <v>518</v>
      </c>
      <c r="F136" s="121"/>
      <c r="G136" s="129" t="s">
        <v>3234</v>
      </c>
      <c r="H136" s="390"/>
      <c r="I136" s="121" t="s">
        <v>631</v>
      </c>
      <c r="J136" s="121"/>
      <c r="K136" s="121" t="s">
        <v>5365</v>
      </c>
      <c r="L136" s="137">
        <v>44014</v>
      </c>
      <c r="M136" s="138">
        <v>45972</v>
      </c>
      <c r="N136" s="117" t="s">
        <v>421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2231</v>
      </c>
      <c r="T136" s="121" t="s">
        <v>421</v>
      </c>
      <c r="U136" s="244" t="s">
        <v>615</v>
      </c>
      <c r="V136" s="244" t="s">
        <v>547</v>
      </c>
      <c r="W136" s="135">
        <f>M136</f>
        <v>45972</v>
      </c>
      <c r="X136" s="162" t="s">
        <v>201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423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427</v>
      </c>
      <c r="C137" s="110" t="s">
        <v>2310</v>
      </c>
      <c r="D137" s="111"/>
      <c r="E137" s="111" t="s">
        <v>2311</v>
      </c>
      <c r="F137" s="111"/>
      <c r="G137" s="112" t="s">
        <v>2312</v>
      </c>
      <c r="H137" s="389"/>
      <c r="I137" s="111" t="s">
        <v>625</v>
      </c>
      <c r="J137" s="111"/>
      <c r="K137" s="111" t="s">
        <v>2375</v>
      </c>
      <c r="L137" s="115">
        <v>43191</v>
      </c>
      <c r="M137" s="116">
        <v>46063</v>
      </c>
      <c r="N137" s="117" t="s">
        <v>421</v>
      </c>
      <c r="O137" s="130">
        <f t="shared" ref="O137:O138" si="32">M137</f>
        <v>46063</v>
      </c>
      <c r="P137" s="118">
        <v>22093</v>
      </c>
      <c r="Q137" s="118">
        <v>2018</v>
      </c>
      <c r="R137" s="119">
        <v>45332</v>
      </c>
      <c r="S137" s="120" t="s">
        <v>168</v>
      </c>
      <c r="T137" s="121" t="s">
        <v>421</v>
      </c>
      <c r="U137" s="376" t="s">
        <v>200</v>
      </c>
      <c r="V137" s="376" t="s">
        <v>4049</v>
      </c>
      <c r="W137" s="145">
        <f t="shared" ref="W137:W147" si="33">M137</f>
        <v>46063</v>
      </c>
      <c r="X137" s="357" t="s">
        <v>423</v>
      </c>
      <c r="Y137" s="407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57">
        <v>26</v>
      </c>
      <c r="AF137" s="357">
        <v>38</v>
      </c>
      <c r="AG137" s="357">
        <v>64</v>
      </c>
      <c r="AH137" s="357">
        <v>1</v>
      </c>
      <c r="AI137" s="119"/>
      <c r="AJ137" s="357"/>
      <c r="AK137" s="357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427</v>
      </c>
      <c r="C138" s="121" t="s">
        <v>2330</v>
      </c>
      <c r="D138" s="111"/>
      <c r="E138" s="85" t="s">
        <v>2331</v>
      </c>
      <c r="F138" s="111"/>
      <c r="G138" s="112" t="s">
        <v>2332</v>
      </c>
      <c r="H138" s="389"/>
      <c r="I138" s="85" t="s">
        <v>174</v>
      </c>
      <c r="J138" s="111"/>
      <c r="K138" s="111" t="s">
        <v>1696</v>
      </c>
      <c r="L138" s="115">
        <v>43200</v>
      </c>
      <c r="M138" s="116">
        <v>45363</v>
      </c>
      <c r="N138" s="117" t="s">
        <v>421</v>
      </c>
      <c r="O138" s="132">
        <f t="shared" si="32"/>
        <v>45363</v>
      </c>
      <c r="P138" s="118">
        <v>18345</v>
      </c>
      <c r="Q138" s="118">
        <v>2018</v>
      </c>
      <c r="R138" s="119">
        <v>44632</v>
      </c>
      <c r="S138" s="120" t="s">
        <v>102</v>
      </c>
      <c r="T138" s="121" t="s">
        <v>421</v>
      </c>
      <c r="U138" s="376" t="s">
        <v>1655</v>
      </c>
      <c r="V138" s="376" t="s">
        <v>4151</v>
      </c>
      <c r="W138" s="145">
        <f t="shared" si="33"/>
        <v>45363</v>
      </c>
      <c r="X138" s="357" t="s">
        <v>865</v>
      </c>
      <c r="Y138" s="407">
        <v>5.5</v>
      </c>
      <c r="Z138" s="136"/>
      <c r="AA138" s="120">
        <v>85</v>
      </c>
      <c r="AB138" s="120"/>
      <c r="AC138" s="120">
        <v>105</v>
      </c>
      <c r="AD138" s="120"/>
      <c r="AE138" s="357">
        <v>24</v>
      </c>
      <c r="AF138" s="357">
        <v>40</v>
      </c>
      <c r="AG138" s="357">
        <v>54</v>
      </c>
      <c r="AH138" s="357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427</v>
      </c>
      <c r="C139" s="201" t="s">
        <v>4486</v>
      </c>
      <c r="D139" s="200"/>
      <c r="E139" s="200" t="s">
        <v>2390</v>
      </c>
      <c r="F139" s="200"/>
      <c r="G139" s="203" t="s">
        <v>4487</v>
      </c>
      <c r="H139" s="391"/>
      <c r="I139" s="200" t="s">
        <v>174</v>
      </c>
      <c r="J139" s="200"/>
      <c r="K139" s="200" t="s">
        <v>839</v>
      </c>
      <c r="L139" s="206">
        <v>44788</v>
      </c>
      <c r="M139" s="207">
        <v>45864</v>
      </c>
      <c r="N139" s="226" t="s">
        <v>421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102</v>
      </c>
      <c r="T139" s="201" t="s">
        <v>421</v>
      </c>
      <c r="U139" s="377" t="s">
        <v>568</v>
      </c>
      <c r="V139" s="377" t="s">
        <v>312</v>
      </c>
      <c r="W139" s="213">
        <f>M139</f>
        <v>45864</v>
      </c>
      <c r="X139" s="208" t="s">
        <v>655</v>
      </c>
      <c r="Y139" s="408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427</v>
      </c>
      <c r="C140" s="200" t="s">
        <v>4227</v>
      </c>
      <c r="D140" s="202"/>
      <c r="E140" s="228" t="s">
        <v>2341</v>
      </c>
      <c r="F140" s="202"/>
      <c r="G140" s="227" t="s">
        <v>4488</v>
      </c>
      <c r="H140" s="392"/>
      <c r="I140" s="202" t="s">
        <v>174</v>
      </c>
      <c r="J140" s="202"/>
      <c r="K140" s="212" t="s">
        <v>4567</v>
      </c>
      <c r="L140" s="206">
        <v>44788</v>
      </c>
      <c r="M140" s="219">
        <v>46243</v>
      </c>
      <c r="N140" s="220" t="s">
        <v>421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2001</v>
      </c>
      <c r="T140" s="201" t="s">
        <v>421</v>
      </c>
      <c r="U140" s="377" t="s">
        <v>632</v>
      </c>
      <c r="V140" s="377" t="s">
        <v>6132</v>
      </c>
      <c r="W140" s="213">
        <f>M140</f>
        <v>46243</v>
      </c>
      <c r="X140" s="208" t="s">
        <v>865</v>
      </c>
      <c r="Y140" s="408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423</v>
      </c>
      <c r="AF140" s="208" t="s">
        <v>423</v>
      </c>
      <c r="AG140" s="208" t="s">
        <v>423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427</v>
      </c>
      <c r="C141" s="201" t="s">
        <v>4490</v>
      </c>
      <c r="D141" s="201"/>
      <c r="E141" s="201" t="s">
        <v>138</v>
      </c>
      <c r="F141" s="201"/>
      <c r="G141" s="203" t="s">
        <v>5738</v>
      </c>
      <c r="H141" s="391"/>
      <c r="I141" s="202" t="s">
        <v>3678</v>
      </c>
      <c r="J141" s="201"/>
      <c r="K141" s="201" t="s">
        <v>4166</v>
      </c>
      <c r="L141" s="206">
        <v>45398</v>
      </c>
      <c r="M141" s="207">
        <v>46119</v>
      </c>
      <c r="N141" s="220" t="s">
        <v>421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727</v>
      </c>
      <c r="T141" s="201" t="s">
        <v>728</v>
      </c>
      <c r="U141" s="377" t="s">
        <v>200</v>
      </c>
      <c r="V141" s="377" t="s">
        <v>491</v>
      </c>
      <c r="W141" s="213">
        <f>M141</f>
        <v>46119</v>
      </c>
      <c r="X141" s="208" t="s">
        <v>865</v>
      </c>
      <c r="Y141" s="408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423</v>
      </c>
      <c r="AF141" s="208" t="s">
        <v>423</v>
      </c>
      <c r="AG141" s="208" t="s">
        <v>423</v>
      </c>
      <c r="AH141" s="208">
        <v>1</v>
      </c>
      <c r="AI141" s="201"/>
      <c r="AJ141" s="208"/>
      <c r="AK141" s="208"/>
      <c r="AL141" s="201"/>
      <c r="AM141" s="237"/>
      <c r="CM141" s="428"/>
    </row>
    <row r="142" spans="1:123" ht="12.75" customHeight="1" x14ac:dyDescent="0.2">
      <c r="A142" s="110">
        <v>141</v>
      </c>
      <c r="B142" s="110" t="s">
        <v>427</v>
      </c>
      <c r="C142" s="258" t="s">
        <v>483</v>
      </c>
      <c r="D142" s="258"/>
      <c r="E142" s="245" t="s">
        <v>3324</v>
      </c>
      <c r="F142" s="258"/>
      <c r="G142" s="112" t="s">
        <v>620</v>
      </c>
      <c r="H142" s="389"/>
      <c r="I142" s="111" t="s">
        <v>1294</v>
      </c>
      <c r="J142" s="258"/>
      <c r="K142" s="258" t="s">
        <v>1304</v>
      </c>
      <c r="L142" s="115">
        <v>37052</v>
      </c>
      <c r="M142" s="116">
        <v>45838</v>
      </c>
      <c r="N142" s="117" t="s">
        <v>421</v>
      </c>
      <c r="O142" s="133">
        <f t="shared" ref="O142:O147" si="34">M142</f>
        <v>45838</v>
      </c>
      <c r="P142" s="118">
        <v>19326</v>
      </c>
      <c r="Q142" s="118">
        <v>1999</v>
      </c>
      <c r="R142" s="119">
        <v>45107</v>
      </c>
      <c r="S142" s="120" t="s">
        <v>727</v>
      </c>
      <c r="T142" s="121" t="s">
        <v>421</v>
      </c>
      <c r="U142" s="376" t="s">
        <v>200</v>
      </c>
      <c r="V142" s="376" t="s">
        <v>1022</v>
      </c>
      <c r="W142" s="196">
        <f t="shared" si="33"/>
        <v>45838</v>
      </c>
      <c r="X142" s="357" t="s">
        <v>220</v>
      </c>
      <c r="Y142" s="407">
        <v>8.6999999999999993</v>
      </c>
      <c r="Z142" s="136"/>
      <c r="AA142" s="120">
        <v>135</v>
      </c>
      <c r="AB142" s="120"/>
      <c r="AC142" s="120">
        <v>210</v>
      </c>
      <c r="AD142" s="120"/>
      <c r="AE142" s="357">
        <v>24</v>
      </c>
      <c r="AF142" s="357">
        <v>36</v>
      </c>
      <c r="AG142" s="357">
        <v>46</v>
      </c>
      <c r="AH142" s="357">
        <v>2</v>
      </c>
      <c r="AI142" s="120"/>
      <c r="AJ142" s="357"/>
      <c r="AK142" s="357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428</v>
      </c>
      <c r="C143" s="121" t="s">
        <v>3849</v>
      </c>
      <c r="D143" s="111" t="s">
        <v>3092</v>
      </c>
      <c r="E143" s="121" t="s">
        <v>2033</v>
      </c>
      <c r="F143" s="121" t="s">
        <v>3093</v>
      </c>
      <c r="G143" s="129" t="s">
        <v>3850</v>
      </c>
      <c r="H143" s="389" t="s">
        <v>3094</v>
      </c>
      <c r="I143" s="111" t="s">
        <v>12</v>
      </c>
      <c r="J143" s="111" t="s">
        <v>3095</v>
      </c>
      <c r="K143" s="121" t="s">
        <v>1425</v>
      </c>
      <c r="L143" s="137">
        <v>44425</v>
      </c>
      <c r="M143" s="138">
        <v>46561</v>
      </c>
      <c r="N143" s="117" t="s">
        <v>421</v>
      </c>
      <c r="O143" s="131">
        <f t="shared" si="34"/>
        <v>46561</v>
      </c>
      <c r="P143" s="104">
        <v>21469</v>
      </c>
      <c r="Q143" s="104">
        <v>2021</v>
      </c>
      <c r="R143" s="105">
        <v>45831</v>
      </c>
      <c r="S143" s="121" t="s">
        <v>2069</v>
      </c>
      <c r="T143" s="121" t="s">
        <v>1870</v>
      </c>
      <c r="U143" s="244" t="s">
        <v>6759</v>
      </c>
      <c r="V143" s="244" t="s">
        <v>6760</v>
      </c>
      <c r="W143" s="135">
        <f t="shared" si="33"/>
        <v>46561</v>
      </c>
      <c r="X143" s="162" t="s">
        <v>21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3393</v>
      </c>
      <c r="AG143" s="162">
        <v>62</v>
      </c>
      <c r="AH143" s="162">
        <v>1</v>
      </c>
      <c r="AI143" s="119">
        <v>43901</v>
      </c>
      <c r="AJ143" s="357">
        <v>2017</v>
      </c>
      <c r="AK143" s="357" t="s">
        <v>421</v>
      </c>
      <c r="AL143" s="121" t="s">
        <v>4079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428</v>
      </c>
      <c r="C144" s="111" t="s">
        <v>539</v>
      </c>
      <c r="D144" s="111" t="s">
        <v>828</v>
      </c>
      <c r="E144" s="85" t="s">
        <v>830</v>
      </c>
      <c r="F144" s="111" t="s">
        <v>831</v>
      </c>
      <c r="G144" s="112" t="s">
        <v>829</v>
      </c>
      <c r="H144" s="389" t="s">
        <v>831</v>
      </c>
      <c r="I144" s="111" t="s">
        <v>1071</v>
      </c>
      <c r="J144" s="111" t="s">
        <v>793</v>
      </c>
      <c r="K144" s="111" t="s">
        <v>832</v>
      </c>
      <c r="L144" s="115">
        <v>40285</v>
      </c>
      <c r="M144" s="116">
        <v>45801</v>
      </c>
      <c r="N144" s="117" t="s">
        <v>421</v>
      </c>
      <c r="O144" s="130">
        <f t="shared" si="34"/>
        <v>45801</v>
      </c>
      <c r="P144" s="118">
        <v>14562</v>
      </c>
      <c r="Q144" s="118">
        <v>2010</v>
      </c>
      <c r="R144" s="119">
        <v>45070</v>
      </c>
      <c r="S144" s="120" t="s">
        <v>168</v>
      </c>
      <c r="T144" s="121" t="s">
        <v>113</v>
      </c>
      <c r="U144" s="376" t="s">
        <v>4972</v>
      </c>
      <c r="V144" s="376" t="s">
        <v>4971</v>
      </c>
      <c r="W144" s="145">
        <f t="shared" si="33"/>
        <v>45801</v>
      </c>
      <c r="X144" s="357" t="s">
        <v>68</v>
      </c>
      <c r="Y144" s="407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57">
        <v>23</v>
      </c>
      <c r="AF144" s="357">
        <v>36</v>
      </c>
      <c r="AG144" s="357">
        <v>50</v>
      </c>
      <c r="AH144" s="357">
        <v>2</v>
      </c>
      <c r="AI144" s="119">
        <v>41491</v>
      </c>
      <c r="AJ144" s="357">
        <v>2010</v>
      </c>
      <c r="AK144" s="357" t="s">
        <v>612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427</v>
      </c>
      <c r="C145" s="200" t="s">
        <v>4647</v>
      </c>
      <c r="D145" s="202"/>
      <c r="E145" s="202" t="s">
        <v>314</v>
      </c>
      <c r="F145" s="202"/>
      <c r="G145" s="227" t="s">
        <v>4648</v>
      </c>
      <c r="H145" s="392"/>
      <c r="I145" s="202" t="s">
        <v>1071</v>
      </c>
      <c r="J145" s="202"/>
      <c r="K145" s="202" t="s">
        <v>4649</v>
      </c>
      <c r="L145" s="218">
        <v>44876</v>
      </c>
      <c r="M145" s="219">
        <v>45604</v>
      </c>
      <c r="N145" s="220" t="s">
        <v>421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727</v>
      </c>
      <c r="T145" s="201" t="s">
        <v>728</v>
      </c>
      <c r="U145" s="377" t="s">
        <v>491</v>
      </c>
      <c r="V145" s="377" t="s">
        <v>491</v>
      </c>
      <c r="W145" s="213">
        <f>M145</f>
        <v>45604</v>
      </c>
      <c r="X145" s="208" t="s">
        <v>201</v>
      </c>
      <c r="Y145" s="408">
        <v>3</v>
      </c>
      <c r="Z145" s="214"/>
      <c r="AA145" s="201">
        <v>40</v>
      </c>
      <c r="AB145" s="201"/>
      <c r="AC145" s="201">
        <v>60</v>
      </c>
      <c r="AD145" s="201"/>
      <c r="AE145" s="208" t="s">
        <v>423</v>
      </c>
      <c r="AF145" s="208" t="s">
        <v>423</v>
      </c>
      <c r="AG145" s="208" t="s">
        <v>423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427</v>
      </c>
      <c r="C146" s="121" t="s">
        <v>1185</v>
      </c>
      <c r="D146" s="121"/>
      <c r="E146" s="121" t="s">
        <v>1805</v>
      </c>
      <c r="F146" s="121"/>
      <c r="G146" s="129" t="s">
        <v>1806</v>
      </c>
      <c r="H146" s="390"/>
      <c r="I146" s="121" t="s">
        <v>174</v>
      </c>
      <c r="J146" s="121"/>
      <c r="K146" s="111" t="s">
        <v>1807</v>
      </c>
      <c r="L146" s="137">
        <v>42745</v>
      </c>
      <c r="M146" s="116">
        <v>46395</v>
      </c>
      <c r="N146" s="117" t="s">
        <v>421</v>
      </c>
      <c r="O146" s="130">
        <f t="shared" si="34"/>
        <v>46395</v>
      </c>
      <c r="P146" s="118">
        <v>23055</v>
      </c>
      <c r="Q146" s="118">
        <v>2014</v>
      </c>
      <c r="R146" s="119">
        <v>45665</v>
      </c>
      <c r="S146" s="120" t="s">
        <v>102</v>
      </c>
      <c r="T146" s="121" t="s">
        <v>421</v>
      </c>
      <c r="U146" s="376" t="s">
        <v>6383</v>
      </c>
      <c r="V146" s="376" t="s">
        <v>5651</v>
      </c>
      <c r="W146" s="145">
        <f t="shared" si="33"/>
        <v>46395</v>
      </c>
      <c r="X146" s="357" t="s">
        <v>583</v>
      </c>
      <c r="Y146" s="407">
        <v>4.8</v>
      </c>
      <c r="Z146" s="136"/>
      <c r="AA146" s="120">
        <v>95</v>
      </c>
      <c r="AB146" s="120"/>
      <c r="AC146" s="120">
        <v>115</v>
      </c>
      <c r="AD146" s="120"/>
      <c r="AE146" s="357">
        <v>24</v>
      </c>
      <c r="AF146" s="357">
        <v>39</v>
      </c>
      <c r="AG146" s="357">
        <v>44</v>
      </c>
      <c r="AH146" s="357">
        <v>1</v>
      </c>
      <c r="AI146" s="120"/>
      <c r="AJ146" s="357"/>
      <c r="AK146" s="357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427</v>
      </c>
      <c r="C147" s="121" t="s">
        <v>2948</v>
      </c>
      <c r="D147" s="111"/>
      <c r="E147" s="111" t="s">
        <v>267</v>
      </c>
      <c r="F147" s="111"/>
      <c r="G147" s="112" t="s">
        <v>2949</v>
      </c>
      <c r="H147" s="389"/>
      <c r="I147" s="111" t="s">
        <v>174</v>
      </c>
      <c r="J147" s="111"/>
      <c r="K147" s="111" t="s">
        <v>3872</v>
      </c>
      <c r="L147" s="115">
        <v>43731</v>
      </c>
      <c r="M147" s="87">
        <v>45154</v>
      </c>
      <c r="N147" s="117" t="s">
        <v>421</v>
      </c>
      <c r="O147" s="131">
        <f t="shared" si="34"/>
        <v>45154</v>
      </c>
      <c r="P147" s="104">
        <v>21502</v>
      </c>
      <c r="Q147" s="104">
        <v>2019</v>
      </c>
      <c r="R147" s="105">
        <v>44424</v>
      </c>
      <c r="S147" s="121" t="s">
        <v>102</v>
      </c>
      <c r="T147" s="121" t="s">
        <v>692</v>
      </c>
      <c r="U147" s="244" t="s">
        <v>13</v>
      </c>
      <c r="V147" s="244" t="s">
        <v>2621</v>
      </c>
      <c r="W147" s="135">
        <f t="shared" si="33"/>
        <v>45154</v>
      </c>
      <c r="X147" s="162" t="s">
        <v>201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427</v>
      </c>
      <c r="C148" s="202" t="s">
        <v>5068</v>
      </c>
      <c r="D148" s="202"/>
      <c r="E148" s="228" t="s">
        <v>726</v>
      </c>
      <c r="F148" s="202"/>
      <c r="G148" s="227" t="s">
        <v>5069</v>
      </c>
      <c r="H148" s="392"/>
      <c r="I148" s="202" t="s">
        <v>174</v>
      </c>
      <c r="J148" s="202"/>
      <c r="K148" s="202" t="s">
        <v>433</v>
      </c>
      <c r="L148" s="218">
        <v>45110</v>
      </c>
      <c r="M148" s="219">
        <v>45841</v>
      </c>
      <c r="N148" s="220" t="s">
        <v>421</v>
      </c>
      <c r="O148" s="431">
        <f>M148</f>
        <v>45841</v>
      </c>
      <c r="P148" s="222">
        <v>23371</v>
      </c>
      <c r="Q148" s="222">
        <v>2022</v>
      </c>
      <c r="R148" s="211">
        <v>45110</v>
      </c>
      <c r="S148" s="201" t="s">
        <v>102</v>
      </c>
      <c r="T148" s="201" t="s">
        <v>728</v>
      </c>
      <c r="U148" s="377" t="s">
        <v>200</v>
      </c>
      <c r="V148" s="377" t="s">
        <v>908</v>
      </c>
      <c r="W148" s="465">
        <v>45841</v>
      </c>
      <c r="X148" s="208" t="s">
        <v>583</v>
      </c>
      <c r="Y148" s="408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427</v>
      </c>
      <c r="C149" s="110" t="s">
        <v>1185</v>
      </c>
      <c r="D149" s="121"/>
      <c r="E149" s="121" t="s">
        <v>1938</v>
      </c>
      <c r="F149" s="121"/>
      <c r="G149" s="129" t="s">
        <v>3545</v>
      </c>
      <c r="H149" s="390"/>
      <c r="I149" s="111" t="s">
        <v>174</v>
      </c>
      <c r="J149" s="121"/>
      <c r="K149" s="121" t="s">
        <v>3546</v>
      </c>
      <c r="L149" s="137">
        <v>44251</v>
      </c>
      <c r="M149" s="138">
        <v>46375</v>
      </c>
      <c r="N149" s="139" t="s">
        <v>421</v>
      </c>
      <c r="O149" s="131">
        <f t="shared" ref="O149:O153" si="35">M149</f>
        <v>46375</v>
      </c>
      <c r="P149" s="104">
        <v>21068</v>
      </c>
      <c r="Q149" s="104">
        <v>2017</v>
      </c>
      <c r="R149" s="105">
        <v>45645</v>
      </c>
      <c r="S149" s="121" t="s">
        <v>102</v>
      </c>
      <c r="T149" s="121" t="s">
        <v>421</v>
      </c>
      <c r="U149" s="244" t="s">
        <v>200</v>
      </c>
      <c r="V149" s="244" t="s">
        <v>4696</v>
      </c>
      <c r="W149" s="135">
        <f t="shared" ref="W149:W150" si="36">M149</f>
        <v>46375</v>
      </c>
      <c r="X149" s="162" t="s">
        <v>583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427</v>
      </c>
      <c r="C150" s="110" t="s">
        <v>2691</v>
      </c>
      <c r="D150" s="111"/>
      <c r="E150" s="111" t="s">
        <v>52</v>
      </c>
      <c r="F150" s="111"/>
      <c r="G150" s="112" t="s">
        <v>3001</v>
      </c>
      <c r="H150" s="390"/>
      <c r="I150" s="111" t="s">
        <v>1071</v>
      </c>
      <c r="J150" s="111"/>
      <c r="K150" s="85" t="s">
        <v>249</v>
      </c>
      <c r="L150" s="115">
        <v>43853</v>
      </c>
      <c r="M150" s="87">
        <v>46009</v>
      </c>
      <c r="N150" s="117" t="s">
        <v>421</v>
      </c>
      <c r="O150" s="131">
        <f t="shared" si="35"/>
        <v>46009</v>
      </c>
      <c r="P150" s="104">
        <v>20025</v>
      </c>
      <c r="Q150" s="104">
        <v>2020</v>
      </c>
      <c r="R150" s="105">
        <v>45278</v>
      </c>
      <c r="S150" s="121" t="s">
        <v>727</v>
      </c>
      <c r="T150" s="121" t="s">
        <v>421</v>
      </c>
      <c r="U150" s="244" t="s">
        <v>732</v>
      </c>
      <c r="V150" s="244" t="s">
        <v>705</v>
      </c>
      <c r="W150" s="135">
        <f t="shared" si="36"/>
        <v>46009</v>
      </c>
      <c r="X150" s="162" t="s">
        <v>583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427</v>
      </c>
      <c r="C151" s="201" t="s">
        <v>6038</v>
      </c>
      <c r="D151" s="201"/>
      <c r="E151" s="201" t="s">
        <v>1735</v>
      </c>
      <c r="F151" s="201"/>
      <c r="G151" s="203" t="s">
        <v>6039</v>
      </c>
      <c r="H151" s="391"/>
      <c r="I151" s="201" t="s">
        <v>631</v>
      </c>
      <c r="J151" s="201"/>
      <c r="K151" s="201" t="s">
        <v>6037</v>
      </c>
      <c r="L151" s="206">
        <v>45489</v>
      </c>
      <c r="M151" s="207">
        <v>46217</v>
      </c>
      <c r="N151" s="208" t="s">
        <v>421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2231</v>
      </c>
      <c r="T151" s="201" t="s">
        <v>728</v>
      </c>
      <c r="U151" s="377" t="s">
        <v>200</v>
      </c>
      <c r="V151" s="377" t="s">
        <v>548</v>
      </c>
      <c r="W151" s="213">
        <v>46217</v>
      </c>
      <c r="X151" s="208" t="s">
        <v>201</v>
      </c>
      <c r="Y151" s="408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423</v>
      </c>
      <c r="AF151" s="208" t="s">
        <v>423</v>
      </c>
      <c r="AG151" s="208" t="s">
        <v>423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427</v>
      </c>
      <c r="C152" s="111" t="s">
        <v>2265</v>
      </c>
      <c r="D152" s="111"/>
      <c r="E152" s="85" t="s">
        <v>321</v>
      </c>
      <c r="F152" s="111"/>
      <c r="G152" s="112" t="s">
        <v>320</v>
      </c>
      <c r="H152" s="389"/>
      <c r="I152" s="111" t="s">
        <v>1071</v>
      </c>
      <c r="J152" s="111"/>
      <c r="K152" s="111" t="s">
        <v>322</v>
      </c>
      <c r="L152" s="115">
        <v>40285</v>
      </c>
      <c r="M152" s="116">
        <v>45695</v>
      </c>
      <c r="N152" s="117" t="s">
        <v>421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787</v>
      </c>
      <c r="T152" s="121" t="s">
        <v>421</v>
      </c>
      <c r="U152" s="376" t="s">
        <v>615</v>
      </c>
      <c r="V152" s="376" t="s">
        <v>3570</v>
      </c>
      <c r="W152" s="145">
        <v>44951</v>
      </c>
      <c r="X152" s="357" t="s">
        <v>655</v>
      </c>
      <c r="Y152" s="407">
        <v>7.6</v>
      </c>
      <c r="Z152" s="136"/>
      <c r="AA152" s="120">
        <v>97</v>
      </c>
      <c r="AB152" s="120"/>
      <c r="AC152" s="120">
        <v>108</v>
      </c>
      <c r="AD152" s="120"/>
      <c r="AE152" s="357" t="s">
        <v>423</v>
      </c>
      <c r="AF152" s="357" t="s">
        <v>423</v>
      </c>
      <c r="AG152" s="357" t="s">
        <v>423</v>
      </c>
      <c r="AH152" s="357">
        <v>1</v>
      </c>
      <c r="AI152" s="120"/>
      <c r="AJ152" s="357"/>
      <c r="AK152" s="357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427</v>
      </c>
      <c r="C153" s="121" t="s">
        <v>4748</v>
      </c>
      <c r="D153" s="121"/>
      <c r="E153" s="121" t="s">
        <v>2206</v>
      </c>
      <c r="F153" s="121"/>
      <c r="G153" s="129" t="s">
        <v>2207</v>
      </c>
      <c r="H153" s="390"/>
      <c r="I153" s="121" t="s">
        <v>1352</v>
      </c>
      <c r="J153" s="121"/>
      <c r="K153" s="121" t="s">
        <v>4750</v>
      </c>
      <c r="L153" s="137">
        <v>43135</v>
      </c>
      <c r="M153" s="149">
        <v>46042</v>
      </c>
      <c r="N153" s="162" t="s">
        <v>421</v>
      </c>
      <c r="O153" s="168">
        <f t="shared" si="35"/>
        <v>46042</v>
      </c>
      <c r="P153" s="169">
        <v>18024</v>
      </c>
      <c r="Q153" s="169">
        <v>2017</v>
      </c>
      <c r="R153" s="119">
        <v>45311</v>
      </c>
      <c r="S153" s="156" t="s">
        <v>2069</v>
      </c>
      <c r="T153" s="144" t="s">
        <v>421</v>
      </c>
      <c r="U153" s="376" t="s">
        <v>833</v>
      </c>
      <c r="V153" s="376" t="s">
        <v>5479</v>
      </c>
      <c r="W153" s="145">
        <f>M153</f>
        <v>46042</v>
      </c>
      <c r="X153" s="357" t="s">
        <v>865</v>
      </c>
      <c r="Y153" s="407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57" t="s">
        <v>423</v>
      </c>
      <c r="AF153" s="357">
        <v>38</v>
      </c>
      <c r="AG153" s="365">
        <v>50</v>
      </c>
      <c r="AH153" s="365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427</v>
      </c>
      <c r="C154" s="121" t="s">
        <v>3676</v>
      </c>
      <c r="D154" s="111"/>
      <c r="E154" s="85" t="s">
        <v>2336</v>
      </c>
      <c r="F154" s="111"/>
      <c r="G154" s="112" t="s">
        <v>3819</v>
      </c>
      <c r="H154" s="389"/>
      <c r="I154" s="111" t="s">
        <v>3678</v>
      </c>
      <c r="J154" s="111"/>
      <c r="K154" s="121" t="s">
        <v>3820</v>
      </c>
      <c r="L154" s="137">
        <v>44411</v>
      </c>
      <c r="M154" s="138">
        <v>45139</v>
      </c>
      <c r="N154" s="162" t="s">
        <v>421</v>
      </c>
      <c r="O154" s="163">
        <f t="shared" ref="O154:O159" si="37">M154</f>
        <v>45139</v>
      </c>
      <c r="P154" s="174">
        <v>21437</v>
      </c>
      <c r="Q154" s="174">
        <v>2021</v>
      </c>
      <c r="R154" s="105">
        <v>44409</v>
      </c>
      <c r="S154" s="144" t="s">
        <v>727</v>
      </c>
      <c r="T154" s="144" t="s">
        <v>728</v>
      </c>
      <c r="U154" s="244" t="s">
        <v>200</v>
      </c>
      <c r="V154" s="244" t="s">
        <v>491</v>
      </c>
      <c r="W154" s="135">
        <f>M154</f>
        <v>45139</v>
      </c>
      <c r="X154" s="162" t="s">
        <v>201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423</v>
      </c>
      <c r="AF154" s="162" t="s">
        <v>423</v>
      </c>
      <c r="AG154" s="175" t="s">
        <v>423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427</v>
      </c>
      <c r="C155" s="212" t="s">
        <v>5746</v>
      </c>
      <c r="E155" s="212" t="s">
        <v>2603</v>
      </c>
      <c r="G155" s="284" t="s">
        <v>5747</v>
      </c>
      <c r="H155" s="401"/>
      <c r="I155" s="212" t="s">
        <v>1015</v>
      </c>
      <c r="K155" s="212" t="s">
        <v>5723</v>
      </c>
      <c r="L155" s="282">
        <v>45398</v>
      </c>
      <c r="M155" s="207">
        <v>46116</v>
      </c>
      <c r="N155" s="284" t="s">
        <v>421</v>
      </c>
      <c r="O155" s="282">
        <f>M155</f>
        <v>46116</v>
      </c>
      <c r="P155" s="212">
        <v>24275</v>
      </c>
      <c r="Q155" s="212">
        <v>2020</v>
      </c>
      <c r="R155" s="223">
        <v>45386</v>
      </c>
      <c r="S155" s="212" t="s">
        <v>727</v>
      </c>
      <c r="T155" s="212" t="s">
        <v>728</v>
      </c>
      <c r="U155" s="285">
        <v>0</v>
      </c>
      <c r="V155" s="285">
        <v>30</v>
      </c>
      <c r="W155" s="223">
        <f>M155</f>
        <v>46116</v>
      </c>
      <c r="X155" s="284" t="s">
        <v>201</v>
      </c>
      <c r="Y155" s="413">
        <v>4.8</v>
      </c>
      <c r="AA155" s="212">
        <v>60</v>
      </c>
      <c r="AC155" s="212">
        <v>80</v>
      </c>
      <c r="AE155" s="284">
        <v>23</v>
      </c>
      <c r="AF155" s="284" t="s">
        <v>423</v>
      </c>
      <c r="AG155" s="284">
        <v>56</v>
      </c>
      <c r="AH155" s="284">
        <v>1</v>
      </c>
      <c r="AJ155" s="284"/>
      <c r="AK155" s="284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427</v>
      </c>
      <c r="C156" s="121" t="s">
        <v>2247</v>
      </c>
      <c r="D156" s="111"/>
      <c r="E156" s="111" t="s">
        <v>2248</v>
      </c>
      <c r="F156" s="111"/>
      <c r="G156" s="112" t="s">
        <v>2249</v>
      </c>
      <c r="H156" s="389"/>
      <c r="I156" s="111" t="s">
        <v>77</v>
      </c>
      <c r="J156" s="111"/>
      <c r="K156" s="111" t="s">
        <v>493</v>
      </c>
      <c r="L156" s="115">
        <v>43160</v>
      </c>
      <c r="M156" s="138">
        <v>46404</v>
      </c>
      <c r="N156" s="117" t="s">
        <v>421</v>
      </c>
      <c r="O156" s="130">
        <f t="shared" si="37"/>
        <v>46404</v>
      </c>
      <c r="P156" s="118">
        <v>18154</v>
      </c>
      <c r="Q156" s="118">
        <v>2018</v>
      </c>
      <c r="R156" s="119">
        <v>45674</v>
      </c>
      <c r="S156" s="120" t="s">
        <v>810</v>
      </c>
      <c r="T156" s="121" t="s">
        <v>421</v>
      </c>
      <c r="U156" s="376" t="s">
        <v>387</v>
      </c>
      <c r="V156" s="376" t="s">
        <v>103</v>
      </c>
      <c r="W156" s="145">
        <f t="shared" ref="W156:W162" si="38">M156</f>
        <v>46404</v>
      </c>
      <c r="X156" s="357" t="s">
        <v>865</v>
      </c>
      <c r="Y156" s="407">
        <v>3.6</v>
      </c>
      <c r="Z156" s="136"/>
      <c r="AA156" s="120">
        <v>85</v>
      </c>
      <c r="AB156" s="120"/>
      <c r="AC156" s="120">
        <v>120</v>
      </c>
      <c r="AD156" s="120"/>
      <c r="AE156" s="357" t="s">
        <v>423</v>
      </c>
      <c r="AF156" s="357" t="s">
        <v>423</v>
      </c>
      <c r="AG156" s="357" t="s">
        <v>423</v>
      </c>
      <c r="AH156" s="357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427</v>
      </c>
      <c r="C157" s="110" t="s">
        <v>3236</v>
      </c>
      <c r="D157" s="111"/>
      <c r="E157" s="111" t="s">
        <v>1886</v>
      </c>
      <c r="F157" s="111"/>
      <c r="G157" s="112" t="s">
        <v>3237</v>
      </c>
      <c r="H157" s="389"/>
      <c r="I157" s="111" t="s">
        <v>666</v>
      </c>
      <c r="J157" s="111"/>
      <c r="K157" s="111" t="s">
        <v>3238</v>
      </c>
      <c r="L157" s="115">
        <v>44015</v>
      </c>
      <c r="M157" s="87">
        <v>45463</v>
      </c>
      <c r="N157" s="117" t="s">
        <v>421</v>
      </c>
      <c r="O157" s="131">
        <f t="shared" si="37"/>
        <v>45463</v>
      </c>
      <c r="P157" s="104">
        <v>20513</v>
      </c>
      <c r="Q157" s="104">
        <v>2016</v>
      </c>
      <c r="R157" s="105">
        <v>44732</v>
      </c>
      <c r="S157" s="121" t="s">
        <v>2231</v>
      </c>
      <c r="T157" s="121" t="s">
        <v>421</v>
      </c>
      <c r="U157" s="244" t="s">
        <v>137</v>
      </c>
      <c r="V157" s="244" t="s">
        <v>658</v>
      </c>
      <c r="W157" s="135">
        <f>M157</f>
        <v>45463</v>
      </c>
      <c r="X157" s="162" t="s">
        <v>201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423</v>
      </c>
      <c r="AF157" s="162" t="s">
        <v>423</v>
      </c>
      <c r="AG157" s="162" t="s">
        <v>423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427</v>
      </c>
      <c r="C158" s="110" t="s">
        <v>2030</v>
      </c>
      <c r="D158" s="121"/>
      <c r="E158" s="121" t="s">
        <v>2031</v>
      </c>
      <c r="F158" s="121"/>
      <c r="G158" s="129" t="s">
        <v>2802</v>
      </c>
      <c r="H158" s="390"/>
      <c r="I158" s="111" t="s">
        <v>1071</v>
      </c>
      <c r="J158" s="121"/>
      <c r="K158" s="121" t="s">
        <v>4908</v>
      </c>
      <c r="L158" s="137">
        <v>42902</v>
      </c>
      <c r="M158" s="149">
        <v>46107</v>
      </c>
      <c r="N158" s="117" t="s">
        <v>421</v>
      </c>
      <c r="O158" s="130">
        <f t="shared" si="37"/>
        <v>46107</v>
      </c>
      <c r="P158" s="118">
        <v>22359</v>
      </c>
      <c r="Q158" s="118">
        <v>2005</v>
      </c>
      <c r="R158" s="119">
        <v>45742</v>
      </c>
      <c r="S158" s="121" t="s">
        <v>2001</v>
      </c>
      <c r="T158" s="121" t="s">
        <v>421</v>
      </c>
      <c r="U158" s="244" t="s">
        <v>615</v>
      </c>
      <c r="V158" s="244" t="s">
        <v>6548</v>
      </c>
      <c r="W158" s="145">
        <f t="shared" si="38"/>
        <v>46107</v>
      </c>
      <c r="X158" s="357" t="s">
        <v>201</v>
      </c>
      <c r="Y158" s="407">
        <v>5.5</v>
      </c>
      <c r="Z158" s="136"/>
      <c r="AA158" s="120">
        <v>80</v>
      </c>
      <c r="AB158" s="120"/>
      <c r="AC158" s="120">
        <v>105</v>
      </c>
      <c r="AD158" s="120"/>
      <c r="AE158" s="357">
        <v>22</v>
      </c>
      <c r="AF158" s="357">
        <v>36</v>
      </c>
      <c r="AG158" s="357">
        <v>48</v>
      </c>
      <c r="AH158" s="357">
        <v>1</v>
      </c>
      <c r="AI158" s="120"/>
      <c r="AJ158" s="357"/>
      <c r="AK158" s="357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427</v>
      </c>
      <c r="C159" s="154" t="s">
        <v>3400</v>
      </c>
      <c r="D159" s="121"/>
      <c r="E159" s="121" t="s">
        <v>2441</v>
      </c>
      <c r="F159" s="121"/>
      <c r="G159" s="129" t="s">
        <v>3401</v>
      </c>
      <c r="H159" s="390"/>
      <c r="I159" s="121" t="s">
        <v>122</v>
      </c>
      <c r="J159" s="121"/>
      <c r="K159" s="111" t="s">
        <v>4789</v>
      </c>
      <c r="L159" s="115">
        <v>44081</v>
      </c>
      <c r="M159" s="87">
        <v>45555</v>
      </c>
      <c r="N159" s="117" t="s">
        <v>421</v>
      </c>
      <c r="O159" s="131">
        <f t="shared" si="37"/>
        <v>45555</v>
      </c>
      <c r="P159" s="104">
        <v>23155</v>
      </c>
      <c r="Q159" s="104">
        <v>2009</v>
      </c>
      <c r="R159" s="105">
        <v>44824</v>
      </c>
      <c r="S159" s="121" t="s">
        <v>727</v>
      </c>
      <c r="T159" s="121" t="s">
        <v>421</v>
      </c>
      <c r="U159" s="244" t="s">
        <v>548</v>
      </c>
      <c r="V159" s="244" t="s">
        <v>632</v>
      </c>
      <c r="W159" s="135">
        <f>M159</f>
        <v>45555</v>
      </c>
      <c r="X159" s="162" t="s">
        <v>878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428</v>
      </c>
      <c r="C160" s="121" t="s">
        <v>478</v>
      </c>
      <c r="D160" s="121" t="s">
        <v>570</v>
      </c>
      <c r="E160" s="121" t="s">
        <v>479</v>
      </c>
      <c r="F160" s="121" t="s">
        <v>1367</v>
      </c>
      <c r="G160" s="129" t="s">
        <v>480</v>
      </c>
      <c r="H160" s="390" t="s">
        <v>1368</v>
      </c>
      <c r="I160" s="111" t="s">
        <v>666</v>
      </c>
      <c r="J160" s="121" t="s">
        <v>437</v>
      </c>
      <c r="K160" s="121" t="s">
        <v>1654</v>
      </c>
      <c r="L160" s="137">
        <v>41255</v>
      </c>
      <c r="M160" s="149">
        <v>45348</v>
      </c>
      <c r="N160" s="117" t="s">
        <v>421</v>
      </c>
      <c r="O160" s="130">
        <f t="shared" ref="O160:O162" si="39">M160</f>
        <v>45348</v>
      </c>
      <c r="P160" s="118">
        <v>18413</v>
      </c>
      <c r="Q160" s="118">
        <v>2007</v>
      </c>
      <c r="R160" s="119">
        <v>44618</v>
      </c>
      <c r="S160" s="120" t="s">
        <v>168</v>
      </c>
      <c r="T160" s="121" t="s">
        <v>113</v>
      </c>
      <c r="U160" s="376" t="s">
        <v>4099</v>
      </c>
      <c r="V160" s="376" t="s">
        <v>4100</v>
      </c>
      <c r="W160" s="145">
        <f t="shared" si="38"/>
        <v>45348</v>
      </c>
      <c r="X160" s="357" t="s">
        <v>799</v>
      </c>
      <c r="Y160" s="407">
        <v>5.4</v>
      </c>
      <c r="Z160" s="136" t="s">
        <v>1369</v>
      </c>
      <c r="AA160" s="120">
        <v>85</v>
      </c>
      <c r="AB160" s="120"/>
      <c r="AC160" s="120">
        <v>105</v>
      </c>
      <c r="AD160" s="120"/>
      <c r="AE160" s="357">
        <v>24</v>
      </c>
      <c r="AF160" s="357">
        <v>38</v>
      </c>
      <c r="AG160" s="357">
        <v>57</v>
      </c>
      <c r="AH160" s="357">
        <v>1</v>
      </c>
      <c r="AI160" s="119">
        <v>42398</v>
      </c>
      <c r="AJ160" s="357">
        <v>2016</v>
      </c>
      <c r="AK160" s="357" t="s">
        <v>421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427</v>
      </c>
      <c r="C161" s="110" t="s">
        <v>2856</v>
      </c>
      <c r="D161" s="111"/>
      <c r="E161" s="85" t="s">
        <v>3121</v>
      </c>
      <c r="F161" s="111"/>
      <c r="G161" s="112" t="s">
        <v>3270</v>
      </c>
      <c r="H161" s="389"/>
      <c r="I161" s="111" t="s">
        <v>174</v>
      </c>
      <c r="J161" s="111"/>
      <c r="K161" s="111" t="s">
        <v>5846</v>
      </c>
      <c r="L161" s="115">
        <v>44035</v>
      </c>
      <c r="M161" s="87">
        <v>46073</v>
      </c>
      <c r="N161" s="117" t="s">
        <v>421</v>
      </c>
      <c r="O161" s="131">
        <f t="shared" si="39"/>
        <v>46073</v>
      </c>
      <c r="P161" s="104">
        <v>22133</v>
      </c>
      <c r="Q161" s="104">
        <v>2020</v>
      </c>
      <c r="R161" s="105">
        <v>45342</v>
      </c>
      <c r="S161" s="121" t="s">
        <v>2616</v>
      </c>
      <c r="T161" s="121" t="s">
        <v>692</v>
      </c>
      <c r="U161" s="244" t="s">
        <v>833</v>
      </c>
      <c r="V161" s="244" t="s">
        <v>387</v>
      </c>
      <c r="W161" s="135">
        <f t="shared" si="38"/>
        <v>46073</v>
      </c>
      <c r="X161" s="162" t="s">
        <v>201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423</v>
      </c>
      <c r="AF161" s="162" t="s">
        <v>423</v>
      </c>
      <c r="AG161" s="162" t="s">
        <v>423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427</v>
      </c>
      <c r="C162" s="121" t="s">
        <v>1945</v>
      </c>
      <c r="D162" s="121"/>
      <c r="E162" s="121" t="s">
        <v>1935</v>
      </c>
      <c r="F162" s="121"/>
      <c r="G162" s="129" t="s">
        <v>3851</v>
      </c>
      <c r="H162" s="390"/>
      <c r="I162" s="121" t="s">
        <v>1294</v>
      </c>
      <c r="J162" s="121"/>
      <c r="K162" s="121" t="s">
        <v>688</v>
      </c>
      <c r="L162" s="137">
        <v>42840</v>
      </c>
      <c r="M162" s="138">
        <v>45882</v>
      </c>
      <c r="N162" s="139" t="s">
        <v>421</v>
      </c>
      <c r="O162" s="130">
        <f t="shared" si="39"/>
        <v>45882</v>
      </c>
      <c r="P162" s="118">
        <v>21470</v>
      </c>
      <c r="Q162" s="118">
        <v>2017</v>
      </c>
      <c r="R162" s="119">
        <v>45151</v>
      </c>
      <c r="S162" s="120" t="s">
        <v>810</v>
      </c>
      <c r="T162" s="121" t="s">
        <v>421</v>
      </c>
      <c r="U162" s="376" t="s">
        <v>200</v>
      </c>
      <c r="V162" s="376" t="s">
        <v>533</v>
      </c>
      <c r="W162" s="145">
        <f t="shared" si="38"/>
        <v>45882</v>
      </c>
      <c r="X162" s="357" t="s">
        <v>865</v>
      </c>
      <c r="Y162" s="407">
        <v>5.7</v>
      </c>
      <c r="Z162" s="136"/>
      <c r="AA162" s="120">
        <v>90</v>
      </c>
      <c r="AB162" s="120"/>
      <c r="AC162" s="120">
        <v>110</v>
      </c>
      <c r="AD162" s="120"/>
      <c r="AE162" s="357">
        <v>24</v>
      </c>
      <c r="AF162" s="357">
        <v>39</v>
      </c>
      <c r="AG162" s="357">
        <v>60</v>
      </c>
      <c r="AH162" s="357">
        <v>1</v>
      </c>
      <c r="AI162" s="156"/>
      <c r="AJ162" s="365"/>
      <c r="AK162" s="365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427</v>
      </c>
      <c r="C163" s="212" t="s">
        <v>2774</v>
      </c>
      <c r="E163" s="212" t="s">
        <v>2604</v>
      </c>
      <c r="G163" s="284" t="s">
        <v>5083</v>
      </c>
      <c r="H163" s="401"/>
      <c r="I163" s="212" t="s">
        <v>255</v>
      </c>
      <c r="K163" s="212" t="s">
        <v>5071</v>
      </c>
      <c r="L163" s="282">
        <v>45120</v>
      </c>
      <c r="M163" s="219">
        <v>46567</v>
      </c>
      <c r="N163" s="284" t="s">
        <v>421</v>
      </c>
      <c r="O163" s="282">
        <f t="shared" ref="O163:O170" si="40">M163</f>
        <v>46567</v>
      </c>
      <c r="P163" s="212">
        <v>23399</v>
      </c>
      <c r="Q163" s="212">
        <v>2021</v>
      </c>
      <c r="R163" s="223">
        <v>45837</v>
      </c>
      <c r="S163" s="212" t="s">
        <v>691</v>
      </c>
      <c r="T163" s="212" t="s">
        <v>421</v>
      </c>
      <c r="U163" s="285">
        <v>5</v>
      </c>
      <c r="V163" s="285">
        <v>5</v>
      </c>
      <c r="W163" s="223">
        <v>46567</v>
      </c>
      <c r="X163" s="284" t="s">
        <v>1346</v>
      </c>
      <c r="Y163" s="413">
        <v>5.2</v>
      </c>
      <c r="AA163" s="212">
        <v>70</v>
      </c>
      <c r="AC163" s="212">
        <v>95</v>
      </c>
      <c r="AE163" s="284" t="s">
        <v>423</v>
      </c>
      <c r="AF163" s="284">
        <v>38</v>
      </c>
      <c r="AG163" s="284">
        <v>47</v>
      </c>
      <c r="AH163" s="284">
        <v>1</v>
      </c>
      <c r="AJ163" s="284"/>
      <c r="AK163" s="284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428</v>
      </c>
      <c r="C164" s="200" t="s">
        <v>5675</v>
      </c>
      <c r="D164" s="202"/>
      <c r="E164" s="202" t="s">
        <v>4489</v>
      </c>
      <c r="F164" s="202"/>
      <c r="G164" s="227" t="s">
        <v>5671</v>
      </c>
      <c r="H164" s="392"/>
      <c r="I164" s="202" t="s">
        <v>1294</v>
      </c>
      <c r="J164" s="202"/>
      <c r="K164" s="202" t="s">
        <v>5663</v>
      </c>
      <c r="L164" s="218">
        <v>45373</v>
      </c>
      <c r="M164" s="219">
        <v>46098</v>
      </c>
      <c r="N164" s="220" t="s">
        <v>421</v>
      </c>
      <c r="O164" s="221">
        <f t="shared" si="40"/>
        <v>46098</v>
      </c>
      <c r="P164" s="222">
        <v>24223</v>
      </c>
      <c r="Q164" s="222">
        <v>2024</v>
      </c>
      <c r="R164" s="211">
        <v>45368</v>
      </c>
      <c r="S164" s="201" t="s">
        <v>168</v>
      </c>
      <c r="T164" s="201" t="s">
        <v>728</v>
      </c>
      <c r="U164" s="377" t="s">
        <v>200</v>
      </c>
      <c r="V164" s="377" t="s">
        <v>200</v>
      </c>
      <c r="W164" s="213">
        <f t="shared" ref="W164:W170" si="41">M164</f>
        <v>46098</v>
      </c>
      <c r="X164" s="208" t="s">
        <v>21</v>
      </c>
      <c r="Y164" s="408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5672</v>
      </c>
      <c r="AF164" s="208" t="s">
        <v>5673</v>
      </c>
      <c r="AG164" s="208" t="s">
        <v>5674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427</v>
      </c>
      <c r="C165" s="121" t="s">
        <v>4031</v>
      </c>
      <c r="D165" s="111"/>
      <c r="E165" s="111" t="s">
        <v>2599</v>
      </c>
      <c r="F165" s="111"/>
      <c r="G165" s="112" t="s">
        <v>4656</v>
      </c>
      <c r="H165" s="390"/>
      <c r="I165" s="111" t="s">
        <v>1071</v>
      </c>
      <c r="J165" s="111"/>
      <c r="K165" s="111" t="s">
        <v>3547</v>
      </c>
      <c r="L165" s="115">
        <v>44888</v>
      </c>
      <c r="M165" s="87">
        <v>46488</v>
      </c>
      <c r="N165" s="117" t="s">
        <v>421</v>
      </c>
      <c r="O165" s="131">
        <f t="shared" si="40"/>
        <v>46488</v>
      </c>
      <c r="P165" s="104">
        <v>22702</v>
      </c>
      <c r="Q165" s="104">
        <v>2022</v>
      </c>
      <c r="R165" s="105">
        <v>45758</v>
      </c>
      <c r="S165" s="121" t="s">
        <v>727</v>
      </c>
      <c r="T165" s="121" t="s">
        <v>421</v>
      </c>
      <c r="U165" s="244" t="s">
        <v>6565</v>
      </c>
      <c r="V165" s="244" t="s">
        <v>234</v>
      </c>
      <c r="W165" s="135">
        <f t="shared" si="41"/>
        <v>46488</v>
      </c>
      <c r="X165" s="162" t="s">
        <v>865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423</v>
      </c>
      <c r="AF165" s="162" t="s">
        <v>423</v>
      </c>
      <c r="AG165" s="162" t="s">
        <v>423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427</v>
      </c>
      <c r="C166" s="201" t="s">
        <v>5920</v>
      </c>
      <c r="D166" s="202"/>
      <c r="E166" s="228" t="s">
        <v>2397</v>
      </c>
      <c r="F166" s="202"/>
      <c r="G166" s="217" t="s">
        <v>5921</v>
      </c>
      <c r="H166" s="392"/>
      <c r="I166" s="202" t="s">
        <v>1294</v>
      </c>
      <c r="J166" s="202"/>
      <c r="K166" s="201" t="s">
        <v>3603</v>
      </c>
      <c r="L166" s="206">
        <v>45449</v>
      </c>
      <c r="M166" s="207">
        <v>46174</v>
      </c>
      <c r="N166" s="208" t="s">
        <v>421</v>
      </c>
      <c r="O166" s="209">
        <f t="shared" si="40"/>
        <v>46174</v>
      </c>
      <c r="P166" s="210">
        <v>24406</v>
      </c>
      <c r="Q166" s="210">
        <v>2024</v>
      </c>
      <c r="R166" s="211">
        <v>45444</v>
      </c>
      <c r="S166" s="212" t="s">
        <v>379</v>
      </c>
      <c r="T166" s="212" t="s">
        <v>728</v>
      </c>
      <c r="U166" s="377" t="s">
        <v>200</v>
      </c>
      <c r="V166" s="377" t="s">
        <v>200</v>
      </c>
      <c r="W166" s="213">
        <f t="shared" si="41"/>
        <v>46174</v>
      </c>
      <c r="X166" s="208" t="s">
        <v>583</v>
      </c>
      <c r="Y166" s="408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3513</v>
      </c>
      <c r="AF166" s="208" t="s">
        <v>3488</v>
      </c>
      <c r="AG166" s="284" t="s">
        <v>5922</v>
      </c>
      <c r="AH166" s="284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427</v>
      </c>
      <c r="C167" s="154" t="s">
        <v>882</v>
      </c>
      <c r="D167" s="144"/>
      <c r="E167" s="111" t="s">
        <v>271</v>
      </c>
      <c r="F167" s="111"/>
      <c r="G167" s="112" t="s">
        <v>2997</v>
      </c>
      <c r="H167" s="389"/>
      <c r="I167" s="111" t="s">
        <v>1071</v>
      </c>
      <c r="J167" s="111"/>
      <c r="K167" s="121" t="s">
        <v>3948</v>
      </c>
      <c r="L167" s="137">
        <v>43845</v>
      </c>
      <c r="M167" s="138">
        <v>45224</v>
      </c>
      <c r="N167" s="117" t="s">
        <v>421</v>
      </c>
      <c r="O167" s="131">
        <f t="shared" si="40"/>
        <v>45224</v>
      </c>
      <c r="P167" s="104">
        <v>21592</v>
      </c>
      <c r="Q167" s="104">
        <v>2014</v>
      </c>
      <c r="R167" s="105">
        <v>44494</v>
      </c>
      <c r="S167" s="121" t="s">
        <v>727</v>
      </c>
      <c r="T167" s="121" t="s">
        <v>692</v>
      </c>
      <c r="U167" s="244" t="s">
        <v>547</v>
      </c>
      <c r="V167" s="244" t="s">
        <v>66</v>
      </c>
      <c r="W167" s="135">
        <f t="shared" si="41"/>
        <v>45224</v>
      </c>
      <c r="X167" s="162" t="s">
        <v>865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427</v>
      </c>
      <c r="C168" s="110" t="s">
        <v>2434</v>
      </c>
      <c r="D168" s="111"/>
      <c r="E168" s="111" t="s">
        <v>2605</v>
      </c>
      <c r="F168" s="111"/>
      <c r="G168" s="112" t="s">
        <v>4757</v>
      </c>
      <c r="H168" s="389"/>
      <c r="I168" s="111" t="s">
        <v>2429</v>
      </c>
      <c r="J168" s="111"/>
      <c r="K168" s="111" t="s">
        <v>4758</v>
      </c>
      <c r="L168" s="115">
        <v>44999</v>
      </c>
      <c r="M168" s="87">
        <v>46448</v>
      </c>
      <c r="N168" s="117" t="s">
        <v>421</v>
      </c>
      <c r="O168" s="131">
        <f t="shared" si="40"/>
        <v>46448</v>
      </c>
      <c r="P168" s="104">
        <v>23123</v>
      </c>
      <c r="Q168" s="104">
        <v>2021</v>
      </c>
      <c r="R168" s="105">
        <v>45718</v>
      </c>
      <c r="S168" s="121" t="s">
        <v>2001</v>
      </c>
      <c r="T168" s="121" t="s">
        <v>421</v>
      </c>
      <c r="U168" s="244" t="s">
        <v>234</v>
      </c>
      <c r="V168" s="244" t="s">
        <v>1855</v>
      </c>
      <c r="W168" s="135">
        <f t="shared" si="41"/>
        <v>46448</v>
      </c>
      <c r="X168" s="162" t="s">
        <v>865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423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427</v>
      </c>
      <c r="C169" s="110" t="s">
        <v>370</v>
      </c>
      <c r="D169" s="111"/>
      <c r="E169" s="111" t="s">
        <v>1986</v>
      </c>
      <c r="F169" s="111"/>
      <c r="G169" s="112" t="s">
        <v>3852</v>
      </c>
      <c r="H169" s="389"/>
      <c r="I169" s="111" t="s">
        <v>174</v>
      </c>
      <c r="J169" s="111"/>
      <c r="K169" s="111" t="s">
        <v>3853</v>
      </c>
      <c r="L169" s="115">
        <v>44425</v>
      </c>
      <c r="M169" s="87">
        <v>45150</v>
      </c>
      <c r="N169" s="117" t="s">
        <v>421</v>
      </c>
      <c r="O169" s="131">
        <f t="shared" si="40"/>
        <v>45150</v>
      </c>
      <c r="P169" s="104">
        <v>21471</v>
      </c>
      <c r="Q169" s="104">
        <v>2017</v>
      </c>
      <c r="R169" s="105">
        <v>44420</v>
      </c>
      <c r="S169" s="121" t="s">
        <v>14</v>
      </c>
      <c r="T169" s="121" t="s">
        <v>728</v>
      </c>
      <c r="U169" s="244" t="s">
        <v>200</v>
      </c>
      <c r="V169" s="244" t="s">
        <v>1783</v>
      </c>
      <c r="W169" s="135">
        <f t="shared" si="41"/>
        <v>45150</v>
      </c>
      <c r="X169" s="162" t="s">
        <v>865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423</v>
      </c>
      <c r="AF169" s="162" t="s">
        <v>423</v>
      </c>
      <c r="AG169" s="162" t="s">
        <v>423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427</v>
      </c>
      <c r="C170" s="202" t="s">
        <v>5748</v>
      </c>
      <c r="D170" s="201"/>
      <c r="E170" s="212" t="s">
        <v>306</v>
      </c>
      <c r="F170" s="201"/>
      <c r="G170" s="203" t="s">
        <v>5749</v>
      </c>
      <c r="H170" s="391"/>
      <c r="I170" s="202" t="s">
        <v>631</v>
      </c>
      <c r="J170" s="201"/>
      <c r="K170" s="201" t="s">
        <v>5723</v>
      </c>
      <c r="L170" s="206">
        <v>45399</v>
      </c>
      <c r="M170" s="207">
        <v>46116</v>
      </c>
      <c r="N170" s="220" t="s">
        <v>421</v>
      </c>
      <c r="O170" s="221">
        <f t="shared" si="40"/>
        <v>46116</v>
      </c>
      <c r="P170" s="222">
        <v>24276</v>
      </c>
      <c r="Q170" s="222">
        <v>2023</v>
      </c>
      <c r="R170" s="211">
        <v>45386</v>
      </c>
      <c r="S170" s="201" t="s">
        <v>727</v>
      </c>
      <c r="T170" s="201" t="s">
        <v>728</v>
      </c>
      <c r="U170" s="377" t="s">
        <v>200</v>
      </c>
      <c r="V170" s="377" t="s">
        <v>491</v>
      </c>
      <c r="W170" s="213">
        <f t="shared" si="41"/>
        <v>46116</v>
      </c>
      <c r="X170" s="208" t="s">
        <v>201</v>
      </c>
      <c r="Y170" s="408">
        <v>2.5499999999999998</v>
      </c>
      <c r="Z170" s="214"/>
      <c r="AA170" s="201">
        <v>60</v>
      </c>
      <c r="AB170" s="201"/>
      <c r="AC170" s="201">
        <v>85</v>
      </c>
      <c r="AD170" s="534"/>
      <c r="AE170" s="208" t="s">
        <v>423</v>
      </c>
      <c r="AF170" s="208" t="s">
        <v>423</v>
      </c>
      <c r="AG170" s="208" t="s">
        <v>423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428</v>
      </c>
      <c r="C171" s="121" t="s">
        <v>1370</v>
      </c>
      <c r="D171" s="111" t="s">
        <v>419</v>
      </c>
      <c r="E171" s="121" t="s">
        <v>623</v>
      </c>
      <c r="F171" s="121" t="s">
        <v>462</v>
      </c>
      <c r="G171" s="129" t="s">
        <v>1371</v>
      </c>
      <c r="H171" s="390" t="s">
        <v>840</v>
      </c>
      <c r="I171" s="111" t="s">
        <v>1294</v>
      </c>
      <c r="J171" s="121" t="s">
        <v>768</v>
      </c>
      <c r="K171" s="121" t="s">
        <v>1409</v>
      </c>
      <c r="L171" s="137">
        <v>42430</v>
      </c>
      <c r="M171" s="138">
        <v>46202</v>
      </c>
      <c r="N171" s="117" t="s">
        <v>421</v>
      </c>
      <c r="O171" s="130">
        <f t="shared" ref="O171:O176" si="42">M171</f>
        <v>46202</v>
      </c>
      <c r="P171" s="118">
        <v>21322</v>
      </c>
      <c r="Q171" s="118">
        <v>2015</v>
      </c>
      <c r="R171" s="119" t="s">
        <v>6044</v>
      </c>
      <c r="S171" s="120" t="s">
        <v>168</v>
      </c>
      <c r="T171" s="121" t="s">
        <v>1870</v>
      </c>
      <c r="U171" s="376" t="s">
        <v>6045</v>
      </c>
      <c r="V171" s="376" t="s">
        <v>4346</v>
      </c>
      <c r="W171" s="145">
        <f t="shared" ref="W171:W175" si="43">M171</f>
        <v>46202</v>
      </c>
      <c r="X171" s="357" t="s">
        <v>1372</v>
      </c>
      <c r="Y171" s="407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57">
        <v>23</v>
      </c>
      <c r="AF171" s="357">
        <v>42</v>
      </c>
      <c r="AG171" s="357">
        <v>57</v>
      </c>
      <c r="AH171" s="357">
        <v>1</v>
      </c>
      <c r="AI171" s="119">
        <v>40669</v>
      </c>
      <c r="AJ171" s="357">
        <v>2007</v>
      </c>
      <c r="AK171" s="357" t="s">
        <v>421</v>
      </c>
      <c r="AL171" s="121" t="s">
        <v>4193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427</v>
      </c>
      <c r="C172" s="121" t="s">
        <v>2648</v>
      </c>
      <c r="D172" s="121"/>
      <c r="E172" s="121" t="s">
        <v>624</v>
      </c>
      <c r="F172" s="121"/>
      <c r="G172" s="129" t="s">
        <v>2972</v>
      </c>
      <c r="H172" s="390"/>
      <c r="I172" s="111" t="s">
        <v>1228</v>
      </c>
      <c r="J172" s="111"/>
      <c r="K172" s="121" t="s">
        <v>2973</v>
      </c>
      <c r="L172" s="137">
        <v>43776</v>
      </c>
      <c r="M172" s="138">
        <v>45947</v>
      </c>
      <c r="N172" s="139" t="s">
        <v>421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14</v>
      </c>
      <c r="T172" s="121" t="s">
        <v>421</v>
      </c>
      <c r="U172" s="244" t="s">
        <v>387</v>
      </c>
      <c r="V172" s="244" t="s">
        <v>2621</v>
      </c>
      <c r="W172" s="135">
        <f>M172</f>
        <v>45947</v>
      </c>
      <c r="X172" s="162" t="s">
        <v>201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423</v>
      </c>
      <c r="AF172" s="162" t="s">
        <v>423</v>
      </c>
      <c r="AG172" s="162" t="s">
        <v>423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427</v>
      </c>
      <c r="C173" s="200" t="s">
        <v>4700</v>
      </c>
      <c r="D173" s="202"/>
      <c r="E173" s="202" t="s">
        <v>2348</v>
      </c>
      <c r="F173" s="202"/>
      <c r="G173" s="227" t="s">
        <v>5742</v>
      </c>
      <c r="H173" s="392"/>
      <c r="I173" s="202" t="s">
        <v>174</v>
      </c>
      <c r="J173" s="202"/>
      <c r="K173" s="202" t="s">
        <v>1674</v>
      </c>
      <c r="L173" s="218">
        <v>45398</v>
      </c>
      <c r="M173" s="219">
        <v>46116</v>
      </c>
      <c r="N173" s="220" t="s">
        <v>421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102</v>
      </c>
      <c r="T173" s="201" t="s">
        <v>728</v>
      </c>
      <c r="U173" s="377" t="s">
        <v>200</v>
      </c>
      <c r="V173" s="377" t="s">
        <v>200</v>
      </c>
      <c r="W173" s="213">
        <f>M173</f>
        <v>46116</v>
      </c>
      <c r="X173" s="208" t="s">
        <v>583</v>
      </c>
      <c r="Y173" s="408">
        <v>4.8</v>
      </c>
      <c r="Z173" s="214"/>
      <c r="AA173" s="201">
        <v>65</v>
      </c>
      <c r="AB173" s="201"/>
      <c r="AC173" s="201">
        <v>85</v>
      </c>
      <c r="AD173" s="201"/>
      <c r="AE173" s="208" t="s">
        <v>423</v>
      </c>
      <c r="AF173" s="208" t="s">
        <v>423</v>
      </c>
      <c r="AG173" s="208" t="s">
        <v>423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427</v>
      </c>
      <c r="C174" s="110" t="s">
        <v>2720</v>
      </c>
      <c r="D174" s="121"/>
      <c r="E174" s="121" t="s">
        <v>1059</v>
      </c>
      <c r="F174" s="121"/>
      <c r="G174" s="129" t="s">
        <v>2974</v>
      </c>
      <c r="H174" s="390"/>
      <c r="I174" s="111" t="s">
        <v>1228</v>
      </c>
      <c r="J174" s="121"/>
      <c r="K174" s="121" t="s">
        <v>2973</v>
      </c>
      <c r="L174" s="137">
        <v>43776</v>
      </c>
      <c r="M174" s="138">
        <v>45947</v>
      </c>
      <c r="N174" s="162" t="s">
        <v>421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14</v>
      </c>
      <c r="T174" s="144" t="s">
        <v>421</v>
      </c>
      <c r="U174" s="244" t="s">
        <v>1838</v>
      </c>
      <c r="V174" s="244" t="s">
        <v>5301</v>
      </c>
      <c r="W174" s="135">
        <f>M174</f>
        <v>45947</v>
      </c>
      <c r="X174" s="162" t="s">
        <v>865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423</v>
      </c>
      <c r="AF174" s="162" t="s">
        <v>423</v>
      </c>
      <c r="AG174" s="162" t="s">
        <v>423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428</v>
      </c>
      <c r="C175" s="111" t="s">
        <v>6</v>
      </c>
      <c r="D175" s="121" t="s">
        <v>507</v>
      </c>
      <c r="E175" s="111" t="s">
        <v>783</v>
      </c>
      <c r="F175" s="111" t="s">
        <v>1090</v>
      </c>
      <c r="G175" s="112" t="s">
        <v>2401</v>
      </c>
      <c r="H175" s="389" t="s">
        <v>1091</v>
      </c>
      <c r="I175" s="111" t="s">
        <v>666</v>
      </c>
      <c r="J175" s="121" t="s">
        <v>663</v>
      </c>
      <c r="K175" s="111" t="s">
        <v>6237</v>
      </c>
      <c r="L175" s="115">
        <v>40333</v>
      </c>
      <c r="M175" s="116">
        <v>46294</v>
      </c>
      <c r="N175" s="117" t="s">
        <v>421</v>
      </c>
      <c r="O175" s="130">
        <f t="shared" si="42"/>
        <v>46294</v>
      </c>
      <c r="P175" s="118">
        <v>20569</v>
      </c>
      <c r="Q175" s="118">
        <v>2010</v>
      </c>
      <c r="R175" s="119">
        <v>45564</v>
      </c>
      <c r="S175" s="120" t="s">
        <v>168</v>
      </c>
      <c r="T175" s="121" t="s">
        <v>1870</v>
      </c>
      <c r="U175" s="376" t="s">
        <v>6236</v>
      </c>
      <c r="V175" s="376" t="s">
        <v>6235</v>
      </c>
      <c r="W175" s="145">
        <f t="shared" si="43"/>
        <v>46294</v>
      </c>
      <c r="X175" s="357" t="s">
        <v>878</v>
      </c>
      <c r="Y175" s="407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57">
        <v>22</v>
      </c>
      <c r="AF175" s="357">
        <v>36</v>
      </c>
      <c r="AG175" s="357">
        <v>48</v>
      </c>
      <c r="AH175" s="357">
        <v>1</v>
      </c>
      <c r="AI175" s="119">
        <v>42027</v>
      </c>
      <c r="AJ175" s="357">
        <v>2012</v>
      </c>
      <c r="AK175" s="357" t="s">
        <v>421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427</v>
      </c>
      <c r="C176" s="144" t="s">
        <v>3439</v>
      </c>
      <c r="D176" s="121" t="s">
        <v>757</v>
      </c>
      <c r="E176" s="121" t="s">
        <v>621</v>
      </c>
      <c r="F176" s="121" t="s">
        <v>244</v>
      </c>
      <c r="G176" s="129" t="s">
        <v>3440</v>
      </c>
      <c r="H176" s="390" t="s">
        <v>244</v>
      </c>
      <c r="I176" s="111" t="s">
        <v>1294</v>
      </c>
      <c r="J176" s="121" t="s">
        <v>3441</v>
      </c>
      <c r="K176" s="121" t="s">
        <v>605</v>
      </c>
      <c r="L176" s="137">
        <v>44105</v>
      </c>
      <c r="M176" s="138">
        <v>46266</v>
      </c>
      <c r="N176" s="117" t="s">
        <v>421</v>
      </c>
      <c r="O176" s="131">
        <f t="shared" si="42"/>
        <v>46266</v>
      </c>
      <c r="P176" s="104">
        <v>20686</v>
      </c>
      <c r="Q176" s="104">
        <v>2014</v>
      </c>
      <c r="R176" s="105">
        <v>45536</v>
      </c>
      <c r="S176" s="121" t="s">
        <v>14</v>
      </c>
      <c r="T176" s="121" t="s">
        <v>1870</v>
      </c>
      <c r="U176" s="244" t="s">
        <v>6157</v>
      </c>
      <c r="V176" s="244" t="s">
        <v>6158</v>
      </c>
      <c r="W176" s="135">
        <f t="shared" ref="W176:W182" si="44">M176</f>
        <v>46266</v>
      </c>
      <c r="X176" s="162" t="s">
        <v>423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3442</v>
      </c>
      <c r="AF176" s="162" t="s">
        <v>3443</v>
      </c>
      <c r="AG176" s="162" t="s">
        <v>3444</v>
      </c>
      <c r="AH176" s="162">
        <v>1</v>
      </c>
      <c r="AI176" s="105">
        <v>41394</v>
      </c>
      <c r="AJ176" s="162">
        <v>2009</v>
      </c>
      <c r="AK176" s="162" t="s">
        <v>421</v>
      </c>
      <c r="AL176" s="121" t="s">
        <v>5272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427</v>
      </c>
      <c r="C177" s="110" t="s">
        <v>2970</v>
      </c>
      <c r="D177" s="121"/>
      <c r="E177" s="111" t="s">
        <v>876</v>
      </c>
      <c r="F177" s="111"/>
      <c r="G177" s="112" t="s">
        <v>2971</v>
      </c>
      <c r="H177" s="389"/>
      <c r="I177" s="111" t="s">
        <v>1228</v>
      </c>
      <c r="J177" s="121"/>
      <c r="K177" s="111" t="s">
        <v>1919</v>
      </c>
      <c r="L177" s="115">
        <v>43776</v>
      </c>
      <c r="M177" s="87">
        <v>45209</v>
      </c>
      <c r="N177" s="117" t="s">
        <v>421</v>
      </c>
      <c r="O177" s="131">
        <f t="shared" ref="O177:O183" si="45">M177</f>
        <v>45209</v>
      </c>
      <c r="P177" s="104">
        <v>19564</v>
      </c>
      <c r="Q177" s="104">
        <v>2017</v>
      </c>
      <c r="R177" s="105">
        <v>44479</v>
      </c>
      <c r="S177" s="121" t="s">
        <v>14</v>
      </c>
      <c r="T177" s="121" t="s">
        <v>421</v>
      </c>
      <c r="U177" s="244" t="s">
        <v>629</v>
      </c>
      <c r="V177" s="244" t="s">
        <v>350</v>
      </c>
      <c r="W177" s="135">
        <f t="shared" si="44"/>
        <v>45209</v>
      </c>
      <c r="X177" s="162" t="s">
        <v>865</v>
      </c>
      <c r="Y177" s="409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423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427</v>
      </c>
      <c r="C178" s="110" t="s">
        <v>3912</v>
      </c>
      <c r="D178" s="111"/>
      <c r="E178" s="85" t="s">
        <v>2200</v>
      </c>
      <c r="F178" s="111"/>
      <c r="G178" s="112" t="s">
        <v>4207</v>
      </c>
      <c r="H178" s="389"/>
      <c r="I178" s="111" t="s">
        <v>255</v>
      </c>
      <c r="J178" s="111"/>
      <c r="K178" s="111" t="s">
        <v>6147</v>
      </c>
      <c r="L178" s="115">
        <v>44671</v>
      </c>
      <c r="M178" s="87">
        <v>46126</v>
      </c>
      <c r="N178" s="117" t="s">
        <v>421</v>
      </c>
      <c r="O178" s="131">
        <f t="shared" si="45"/>
        <v>46126</v>
      </c>
      <c r="P178" s="104">
        <v>22291</v>
      </c>
      <c r="Q178" s="104">
        <v>2022</v>
      </c>
      <c r="R178" s="105">
        <v>45396</v>
      </c>
      <c r="S178" s="121" t="s">
        <v>691</v>
      </c>
      <c r="T178" s="121" t="s">
        <v>420</v>
      </c>
      <c r="U178" s="244" t="s">
        <v>615</v>
      </c>
      <c r="V178" s="244" t="s">
        <v>615</v>
      </c>
      <c r="W178" s="135">
        <f t="shared" si="44"/>
        <v>46126</v>
      </c>
      <c r="X178" s="162" t="s">
        <v>201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423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427</v>
      </c>
      <c r="C179" s="202" t="s">
        <v>3372</v>
      </c>
      <c r="D179" s="202"/>
      <c r="E179" s="202" t="s">
        <v>3325</v>
      </c>
      <c r="F179" s="202"/>
      <c r="G179" s="227" t="s">
        <v>4208</v>
      </c>
      <c r="H179" s="392"/>
      <c r="I179" s="202" t="s">
        <v>255</v>
      </c>
      <c r="J179" s="202"/>
      <c r="K179" s="202" t="s">
        <v>1638</v>
      </c>
      <c r="L179" s="218">
        <v>44671</v>
      </c>
      <c r="M179" s="219">
        <v>46199</v>
      </c>
      <c r="N179" s="220" t="s">
        <v>421</v>
      </c>
      <c r="O179" s="221">
        <f t="shared" si="45"/>
        <v>46199</v>
      </c>
      <c r="P179" s="222">
        <v>22292</v>
      </c>
      <c r="Q179" s="222">
        <v>2022</v>
      </c>
      <c r="R179" s="211">
        <v>45469</v>
      </c>
      <c r="S179" s="201" t="s">
        <v>691</v>
      </c>
      <c r="T179" s="201" t="s">
        <v>421</v>
      </c>
      <c r="U179" s="377" t="s">
        <v>200</v>
      </c>
      <c r="V179" s="377" t="s">
        <v>200</v>
      </c>
      <c r="W179" s="213">
        <f t="shared" si="44"/>
        <v>46199</v>
      </c>
      <c r="X179" s="208" t="s">
        <v>2776</v>
      </c>
      <c r="Y179" s="408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423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427</v>
      </c>
      <c r="C180" s="111" t="s">
        <v>4490</v>
      </c>
      <c r="D180" s="111"/>
      <c r="E180" s="111" t="s">
        <v>1373</v>
      </c>
      <c r="F180" s="111"/>
      <c r="G180" s="112" t="s">
        <v>4491</v>
      </c>
      <c r="H180" s="389"/>
      <c r="I180" s="111" t="s">
        <v>3678</v>
      </c>
      <c r="J180" s="111"/>
      <c r="K180" s="111" t="s">
        <v>1117</v>
      </c>
      <c r="L180" s="115">
        <v>44789</v>
      </c>
      <c r="M180" s="87">
        <v>46243</v>
      </c>
      <c r="N180" s="117" t="s">
        <v>421</v>
      </c>
      <c r="O180" s="131">
        <f t="shared" si="45"/>
        <v>46243</v>
      </c>
      <c r="P180" s="104">
        <v>22549</v>
      </c>
      <c r="Q180" s="104">
        <v>2022</v>
      </c>
      <c r="R180" s="105">
        <v>45513</v>
      </c>
      <c r="S180" s="121" t="s">
        <v>3538</v>
      </c>
      <c r="T180" s="121" t="s">
        <v>421</v>
      </c>
      <c r="U180" s="244" t="s">
        <v>6143</v>
      </c>
      <c r="V180" s="244" t="s">
        <v>6144</v>
      </c>
      <c r="W180" s="135">
        <f t="shared" si="44"/>
        <v>46243</v>
      </c>
      <c r="X180" s="162" t="s">
        <v>865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423</v>
      </c>
      <c r="AF180" s="162" t="s">
        <v>423</v>
      </c>
      <c r="AG180" s="162" t="s">
        <v>423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427</v>
      </c>
      <c r="C181" s="121" t="s">
        <v>3243</v>
      </c>
      <c r="D181" s="121"/>
      <c r="E181" s="121" t="s">
        <v>3122</v>
      </c>
      <c r="F181" s="121"/>
      <c r="G181" s="129" t="s">
        <v>3244</v>
      </c>
      <c r="H181" s="390"/>
      <c r="I181" s="121" t="s">
        <v>631</v>
      </c>
      <c r="J181" s="121"/>
      <c r="K181" s="121" t="s">
        <v>3245</v>
      </c>
      <c r="L181" s="137">
        <v>44026</v>
      </c>
      <c r="M181" s="138">
        <v>46190</v>
      </c>
      <c r="N181" s="162" t="s">
        <v>421</v>
      </c>
      <c r="O181" s="163">
        <f t="shared" si="45"/>
        <v>46190</v>
      </c>
      <c r="P181" s="174">
        <v>20524</v>
      </c>
      <c r="Q181" s="174">
        <v>2017</v>
      </c>
      <c r="R181" s="105">
        <v>45460</v>
      </c>
      <c r="S181" s="144" t="s">
        <v>3538</v>
      </c>
      <c r="T181" s="144" t="s">
        <v>421</v>
      </c>
      <c r="U181" s="244" t="s">
        <v>340</v>
      </c>
      <c r="V181" s="244" t="s">
        <v>6050</v>
      </c>
      <c r="W181" s="135">
        <f t="shared" si="44"/>
        <v>46190</v>
      </c>
      <c r="X181" s="162" t="s">
        <v>583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423</v>
      </c>
      <c r="AF181" s="162" t="s">
        <v>423</v>
      </c>
      <c r="AG181" s="175" t="s">
        <v>423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427</v>
      </c>
      <c r="C182" s="201" t="s">
        <v>3561</v>
      </c>
      <c r="D182" s="201"/>
      <c r="E182" s="201" t="s">
        <v>20</v>
      </c>
      <c r="F182" s="201"/>
      <c r="G182" s="203" t="s">
        <v>5441</v>
      </c>
      <c r="H182" s="391"/>
      <c r="I182" s="201" t="s">
        <v>5442</v>
      </c>
      <c r="J182" s="201"/>
      <c r="K182" s="201" t="s">
        <v>5424</v>
      </c>
      <c r="L182" s="206">
        <v>45314</v>
      </c>
      <c r="M182" s="207">
        <v>46031</v>
      </c>
      <c r="N182" s="208" t="s">
        <v>421</v>
      </c>
      <c r="O182" s="209">
        <f t="shared" si="45"/>
        <v>46031</v>
      </c>
      <c r="P182" s="210">
        <v>24033</v>
      </c>
      <c r="Q182" s="210">
        <v>2023</v>
      </c>
      <c r="R182" s="211">
        <v>45300</v>
      </c>
      <c r="S182" s="212" t="s">
        <v>787</v>
      </c>
      <c r="T182" s="212" t="s">
        <v>728</v>
      </c>
      <c r="U182" s="377" t="s">
        <v>200</v>
      </c>
      <c r="V182" s="377" t="s">
        <v>200</v>
      </c>
      <c r="W182" s="213">
        <f t="shared" si="44"/>
        <v>46031</v>
      </c>
      <c r="X182" s="208" t="s">
        <v>583</v>
      </c>
      <c r="Y182" s="408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423</v>
      </c>
      <c r="AF182" s="208" t="s">
        <v>423</v>
      </c>
      <c r="AG182" s="284" t="s">
        <v>423</v>
      </c>
      <c r="AH182" s="284">
        <v>1</v>
      </c>
      <c r="AI182" s="223"/>
      <c r="AJ182" s="284"/>
      <c r="AK182" s="284"/>
      <c r="AL182" s="201"/>
      <c r="AM182" s="237"/>
      <c r="CM182" s="428"/>
    </row>
    <row r="183" spans="1:123" s="157" customFormat="1" ht="12.75" customHeight="1" x14ac:dyDescent="0.2">
      <c r="A183" s="110">
        <v>182</v>
      </c>
      <c r="B183" s="110" t="s">
        <v>428</v>
      </c>
      <c r="C183" s="121" t="s">
        <v>2427</v>
      </c>
      <c r="D183" s="121"/>
      <c r="E183" s="121" t="s">
        <v>3326</v>
      </c>
      <c r="F183" s="121" t="s">
        <v>3503</v>
      </c>
      <c r="G183" s="286" t="s">
        <v>4497</v>
      </c>
      <c r="H183" s="402"/>
      <c r="I183" s="121" t="s">
        <v>2429</v>
      </c>
      <c r="J183" s="121"/>
      <c r="K183" s="121" t="s">
        <v>4498</v>
      </c>
      <c r="L183" s="137">
        <v>43315</v>
      </c>
      <c r="M183" s="138">
        <v>45521</v>
      </c>
      <c r="N183" s="117" t="s">
        <v>421</v>
      </c>
      <c r="O183" s="131">
        <f t="shared" si="45"/>
        <v>45521</v>
      </c>
      <c r="P183" s="104">
        <v>22562</v>
      </c>
      <c r="Q183" s="104">
        <v>2018</v>
      </c>
      <c r="R183" s="105">
        <v>44790</v>
      </c>
      <c r="S183" s="121" t="s">
        <v>168</v>
      </c>
      <c r="T183" s="121" t="s">
        <v>421</v>
      </c>
      <c r="U183" s="101" t="s">
        <v>4499</v>
      </c>
      <c r="V183" s="101" t="s">
        <v>4499</v>
      </c>
      <c r="W183" s="135">
        <f t="shared" ref="W183" si="46">M183</f>
        <v>45521</v>
      </c>
      <c r="X183" s="162" t="s">
        <v>865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428</v>
      </c>
      <c r="C184" s="110" t="s">
        <v>544</v>
      </c>
      <c r="D184" s="144"/>
      <c r="E184" s="85" t="s">
        <v>412</v>
      </c>
      <c r="F184" s="144" t="s">
        <v>2595</v>
      </c>
      <c r="G184" s="164" t="s">
        <v>413</v>
      </c>
      <c r="H184" s="393"/>
      <c r="I184" s="111" t="s">
        <v>1294</v>
      </c>
      <c r="J184" s="144"/>
      <c r="K184" s="144" t="s">
        <v>735</v>
      </c>
      <c r="L184" s="165">
        <v>41551</v>
      </c>
      <c r="M184" s="166">
        <v>46395</v>
      </c>
      <c r="N184" s="117" t="s">
        <v>421</v>
      </c>
      <c r="O184" s="131">
        <f t="shared" ref="O184" si="47">M184</f>
        <v>46395</v>
      </c>
      <c r="P184" s="104">
        <v>18671</v>
      </c>
      <c r="Q184" s="104">
        <v>2012</v>
      </c>
      <c r="R184" s="119">
        <v>45665</v>
      </c>
      <c r="S184" s="121" t="s">
        <v>168</v>
      </c>
      <c r="T184" s="121" t="s">
        <v>421</v>
      </c>
      <c r="U184" s="244" t="s">
        <v>6353</v>
      </c>
      <c r="V184" s="244" t="s">
        <v>6354</v>
      </c>
      <c r="W184" s="135">
        <f t="shared" ref="W184:W187" si="48">M184</f>
        <v>46395</v>
      </c>
      <c r="X184" s="162" t="s">
        <v>865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427</v>
      </c>
      <c r="C185" s="121" t="s">
        <v>3821</v>
      </c>
      <c r="D185" s="121"/>
      <c r="E185" s="121" t="s">
        <v>2029</v>
      </c>
      <c r="F185" s="121"/>
      <c r="G185" s="129" t="s">
        <v>3857</v>
      </c>
      <c r="H185" s="390"/>
      <c r="I185" s="111" t="s">
        <v>174</v>
      </c>
      <c r="J185" s="121"/>
      <c r="K185" s="121" t="s">
        <v>688</v>
      </c>
      <c r="L185" s="137">
        <v>44426</v>
      </c>
      <c r="M185" s="138">
        <v>46440</v>
      </c>
      <c r="N185" s="117" t="s">
        <v>421</v>
      </c>
      <c r="O185" s="131">
        <f>M185</f>
        <v>46440</v>
      </c>
      <c r="P185" s="104">
        <v>21476</v>
      </c>
      <c r="Q185" s="104">
        <v>2021</v>
      </c>
      <c r="R185" s="105">
        <v>45710</v>
      </c>
      <c r="S185" s="121" t="s">
        <v>810</v>
      </c>
      <c r="T185" s="121" t="s">
        <v>421</v>
      </c>
      <c r="U185" s="244" t="s">
        <v>4970</v>
      </c>
      <c r="V185" s="244" t="s">
        <v>6390</v>
      </c>
      <c r="W185" s="135">
        <f>M185</f>
        <v>46440</v>
      </c>
      <c r="X185" s="162" t="s">
        <v>583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428</v>
      </c>
      <c r="C186" s="121" t="s">
        <v>1322</v>
      </c>
      <c r="D186" s="121"/>
      <c r="E186" s="121" t="s">
        <v>2219</v>
      </c>
      <c r="F186" s="121" t="s">
        <v>2353</v>
      </c>
      <c r="G186" s="129" t="s">
        <v>4209</v>
      </c>
      <c r="H186" s="390"/>
      <c r="I186" s="111" t="s">
        <v>12</v>
      </c>
      <c r="J186" s="121"/>
      <c r="K186" s="111" t="s">
        <v>919</v>
      </c>
      <c r="L186" s="115">
        <v>44672</v>
      </c>
      <c r="M186" s="87">
        <v>46130</v>
      </c>
      <c r="N186" s="117" t="s">
        <v>421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298</v>
      </c>
      <c r="T186" s="121" t="s">
        <v>421</v>
      </c>
      <c r="U186" s="244" t="s">
        <v>318</v>
      </c>
      <c r="V186" s="244" t="s">
        <v>318</v>
      </c>
      <c r="W186" s="135">
        <f>M186</f>
        <v>46130</v>
      </c>
      <c r="X186" s="162" t="s">
        <v>21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427</v>
      </c>
      <c r="C187" s="134" t="s">
        <v>1197</v>
      </c>
      <c r="E187" s="144" t="s">
        <v>1201</v>
      </c>
      <c r="G187" s="164" t="s">
        <v>1202</v>
      </c>
      <c r="H187" s="393"/>
      <c r="I187" s="111" t="s">
        <v>1071</v>
      </c>
      <c r="J187" s="121"/>
      <c r="K187" s="144" t="s">
        <v>1203</v>
      </c>
      <c r="L187" s="165">
        <v>42114</v>
      </c>
      <c r="M187" s="166">
        <v>45487</v>
      </c>
      <c r="N187" s="117" t="s">
        <v>421</v>
      </c>
      <c r="O187" s="131">
        <f t="shared" ref="O187:O195" si="49">M187</f>
        <v>45487</v>
      </c>
      <c r="P187" s="104">
        <v>20535</v>
      </c>
      <c r="Q187" s="104">
        <v>2015</v>
      </c>
      <c r="R187" s="119">
        <v>44756</v>
      </c>
      <c r="S187" s="121" t="s">
        <v>2001</v>
      </c>
      <c r="T187" s="121" t="s">
        <v>421</v>
      </c>
      <c r="U187" s="244" t="s">
        <v>2848</v>
      </c>
      <c r="V187" s="244" t="s">
        <v>3167</v>
      </c>
      <c r="W187" s="135">
        <f t="shared" si="48"/>
        <v>45487</v>
      </c>
      <c r="X187" s="162" t="s">
        <v>865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427</v>
      </c>
      <c r="C188" s="121" t="s">
        <v>3530</v>
      </c>
      <c r="D188" s="121"/>
      <c r="E188" s="121" t="s">
        <v>797</v>
      </c>
      <c r="F188" s="121"/>
      <c r="G188" s="129" t="s">
        <v>3531</v>
      </c>
      <c r="H188" s="390"/>
      <c r="I188" s="111" t="s">
        <v>265</v>
      </c>
      <c r="J188" s="121"/>
      <c r="K188" s="111" t="s">
        <v>2884</v>
      </c>
      <c r="L188" s="115">
        <v>44237</v>
      </c>
      <c r="M188" s="87">
        <v>46438</v>
      </c>
      <c r="N188" s="117" t="s">
        <v>421</v>
      </c>
      <c r="O188" s="133">
        <f>M188</f>
        <v>46438</v>
      </c>
      <c r="P188" s="104">
        <v>21036</v>
      </c>
      <c r="Q188" s="104">
        <v>2021</v>
      </c>
      <c r="R188" s="105">
        <v>45708</v>
      </c>
      <c r="S188" s="121" t="s">
        <v>102</v>
      </c>
      <c r="T188" s="121" t="s">
        <v>421</v>
      </c>
      <c r="U188" s="244" t="s">
        <v>6485</v>
      </c>
      <c r="V188" s="244" t="s">
        <v>893</v>
      </c>
      <c r="W188" s="135">
        <f>M188</f>
        <v>46438</v>
      </c>
      <c r="X188" s="162" t="s">
        <v>865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427</v>
      </c>
      <c r="C189" s="200" t="s">
        <v>2242</v>
      </c>
      <c r="E189" s="212" t="s">
        <v>361</v>
      </c>
      <c r="G189" s="374" t="s">
        <v>5979</v>
      </c>
      <c r="H189" s="401"/>
      <c r="I189" s="202" t="s">
        <v>174</v>
      </c>
      <c r="J189" s="202"/>
      <c r="K189" s="212" t="s">
        <v>2127</v>
      </c>
      <c r="L189" s="282">
        <v>45463</v>
      </c>
      <c r="M189" s="375">
        <v>46171</v>
      </c>
      <c r="N189" s="226" t="s">
        <v>421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102</v>
      </c>
      <c r="T189" s="201" t="s">
        <v>728</v>
      </c>
      <c r="U189" s="377" t="s">
        <v>200</v>
      </c>
      <c r="V189" s="377" t="s">
        <v>200</v>
      </c>
      <c r="W189" s="213">
        <f>M189</f>
        <v>46171</v>
      </c>
      <c r="X189" s="208" t="s">
        <v>2681</v>
      </c>
      <c r="Y189" s="408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28"/>
    </row>
    <row r="190" spans="1:123" s="157" customFormat="1" ht="12.75" customHeight="1" x14ac:dyDescent="0.2">
      <c r="A190" s="110">
        <v>189</v>
      </c>
      <c r="B190" s="110" t="s">
        <v>427</v>
      </c>
      <c r="C190" s="246" t="s">
        <v>2242</v>
      </c>
      <c r="D190" s="111"/>
      <c r="E190" s="85" t="s">
        <v>2442</v>
      </c>
      <c r="F190" s="111"/>
      <c r="G190" s="112" t="s">
        <v>2443</v>
      </c>
      <c r="H190" s="389"/>
      <c r="I190" s="111" t="s">
        <v>174</v>
      </c>
      <c r="J190" s="111"/>
      <c r="K190" s="111" t="s">
        <v>433</v>
      </c>
      <c r="L190" s="115">
        <v>43283</v>
      </c>
      <c r="M190" s="87">
        <v>45138</v>
      </c>
      <c r="N190" s="117" t="s">
        <v>421</v>
      </c>
      <c r="O190" s="131">
        <f t="shared" si="49"/>
        <v>45138</v>
      </c>
      <c r="P190" s="104">
        <v>18504</v>
      </c>
      <c r="Q190" s="104">
        <v>2018</v>
      </c>
      <c r="R190" s="105">
        <v>44408</v>
      </c>
      <c r="S190" s="121" t="s">
        <v>102</v>
      </c>
      <c r="T190" s="121" t="s">
        <v>421</v>
      </c>
      <c r="U190" s="244" t="s">
        <v>547</v>
      </c>
      <c r="V190" s="244" t="s">
        <v>1863</v>
      </c>
      <c r="W190" s="135">
        <f>O190</f>
        <v>45138</v>
      </c>
      <c r="X190" s="162" t="s">
        <v>1768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427</v>
      </c>
      <c r="C191" s="111" t="s">
        <v>674</v>
      </c>
      <c r="D191" s="111"/>
      <c r="E191" s="111" t="s">
        <v>3327</v>
      </c>
      <c r="F191" s="111"/>
      <c r="G191" s="112" t="s">
        <v>765</v>
      </c>
      <c r="H191" s="389"/>
      <c r="I191" s="111" t="s">
        <v>1228</v>
      </c>
      <c r="J191" s="111"/>
      <c r="K191" s="111" t="s">
        <v>2057</v>
      </c>
      <c r="L191" s="115">
        <v>40395</v>
      </c>
      <c r="M191" s="116">
        <v>45922</v>
      </c>
      <c r="N191" s="117" t="s">
        <v>421</v>
      </c>
      <c r="O191" s="130">
        <f t="shared" si="49"/>
        <v>45922</v>
      </c>
      <c r="P191" s="118">
        <v>19443</v>
      </c>
      <c r="Q191" s="118">
        <v>2010</v>
      </c>
      <c r="R191" s="119">
        <v>45191</v>
      </c>
      <c r="S191" s="120" t="s">
        <v>5004</v>
      </c>
      <c r="T191" s="121" t="s">
        <v>421</v>
      </c>
      <c r="U191" s="376" t="s">
        <v>1</v>
      </c>
      <c r="V191" s="376" t="s">
        <v>1872</v>
      </c>
      <c r="W191" s="145">
        <f>M191</f>
        <v>45922</v>
      </c>
      <c r="X191" s="357" t="s">
        <v>68</v>
      </c>
      <c r="Y191" s="407">
        <v>5.2</v>
      </c>
      <c r="Z191" s="136"/>
      <c r="AA191" s="120">
        <v>105</v>
      </c>
      <c r="AB191" s="120"/>
      <c r="AC191" s="120">
        <v>130</v>
      </c>
      <c r="AD191" s="120"/>
      <c r="AE191" s="357">
        <v>23</v>
      </c>
      <c r="AF191" s="357">
        <v>37</v>
      </c>
      <c r="AG191" s="357">
        <v>49</v>
      </c>
      <c r="AH191" s="357">
        <v>1</v>
      </c>
      <c r="AI191" s="120"/>
      <c r="AJ191" s="357"/>
      <c r="AK191" s="357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427</v>
      </c>
      <c r="C192" s="110" t="s">
        <v>1152</v>
      </c>
      <c r="D192" s="111"/>
      <c r="E192" s="111" t="s">
        <v>1153</v>
      </c>
      <c r="F192" s="111"/>
      <c r="G192" s="112" t="s">
        <v>719</v>
      </c>
      <c r="H192" s="389"/>
      <c r="I192" s="111" t="s">
        <v>1071</v>
      </c>
      <c r="J192" s="111"/>
      <c r="K192" s="111" t="s">
        <v>3083</v>
      </c>
      <c r="L192" s="115">
        <v>42049</v>
      </c>
      <c r="M192" s="87">
        <v>46067</v>
      </c>
      <c r="N192" s="117" t="s">
        <v>421</v>
      </c>
      <c r="O192" s="131">
        <f t="shared" si="49"/>
        <v>46067</v>
      </c>
      <c r="P192" s="104">
        <v>20249</v>
      </c>
      <c r="Q192" s="104">
        <v>2010</v>
      </c>
      <c r="R192" s="119">
        <v>45336</v>
      </c>
      <c r="S192" s="121" t="s">
        <v>5004</v>
      </c>
      <c r="T192" s="121" t="s">
        <v>421</v>
      </c>
      <c r="U192" s="244" t="s">
        <v>548</v>
      </c>
      <c r="V192" s="244" t="s">
        <v>5550</v>
      </c>
      <c r="W192" s="135">
        <f>M192</f>
        <v>46067</v>
      </c>
      <c r="X192" s="162" t="s">
        <v>583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427</v>
      </c>
      <c r="C193" s="110" t="s">
        <v>3293</v>
      </c>
      <c r="D193" s="110"/>
      <c r="E193" s="134" t="s">
        <v>1101</v>
      </c>
      <c r="F193" s="110"/>
      <c r="G193" s="129" t="s">
        <v>3707</v>
      </c>
      <c r="H193" s="390"/>
      <c r="I193" s="110" t="s">
        <v>1294</v>
      </c>
      <c r="J193" s="110"/>
      <c r="K193" s="110" t="s">
        <v>3653</v>
      </c>
      <c r="L193" s="137">
        <v>44351</v>
      </c>
      <c r="M193" s="138">
        <v>45834</v>
      </c>
      <c r="N193" s="139" t="s">
        <v>421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2231</v>
      </c>
      <c r="T193" s="121" t="s">
        <v>421</v>
      </c>
      <c r="U193" s="244" t="s">
        <v>235</v>
      </c>
      <c r="V193" s="244" t="s">
        <v>235</v>
      </c>
      <c r="W193" s="135">
        <v>45834</v>
      </c>
      <c r="X193" s="162" t="s">
        <v>865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3487</v>
      </c>
      <c r="AF193" s="162" t="s">
        <v>3488</v>
      </c>
      <c r="AG193" s="162" t="s">
        <v>3708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427</v>
      </c>
      <c r="C194" s="121" t="s">
        <v>2252</v>
      </c>
      <c r="D194" s="111"/>
      <c r="E194" s="111" t="s">
        <v>2253</v>
      </c>
      <c r="F194" s="111"/>
      <c r="G194" s="112" t="s">
        <v>2254</v>
      </c>
      <c r="H194" s="389"/>
      <c r="I194" s="111" t="s">
        <v>77</v>
      </c>
      <c r="J194" s="111"/>
      <c r="K194" s="111" t="s">
        <v>1422</v>
      </c>
      <c r="L194" s="137">
        <v>43160</v>
      </c>
      <c r="M194" s="138">
        <v>46404</v>
      </c>
      <c r="N194" s="117" t="s">
        <v>421</v>
      </c>
      <c r="O194" s="131">
        <f t="shared" si="49"/>
        <v>46404</v>
      </c>
      <c r="P194" s="104">
        <v>18156</v>
      </c>
      <c r="Q194" s="104">
        <v>2018</v>
      </c>
      <c r="R194" s="105">
        <v>45674</v>
      </c>
      <c r="S194" s="121" t="s">
        <v>810</v>
      </c>
      <c r="T194" s="121" t="s">
        <v>421</v>
      </c>
      <c r="U194" s="244" t="s">
        <v>833</v>
      </c>
      <c r="V194" s="244" t="s">
        <v>1</v>
      </c>
      <c r="W194" s="135">
        <f>M194</f>
        <v>46404</v>
      </c>
      <c r="X194" s="162" t="s">
        <v>865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423</v>
      </c>
      <c r="AF194" s="162" t="s">
        <v>423</v>
      </c>
      <c r="AG194" s="162" t="s">
        <v>423</v>
      </c>
      <c r="AH194" s="162">
        <v>1</v>
      </c>
      <c r="AI194" s="121"/>
      <c r="AJ194" s="162"/>
      <c r="AK194" s="162"/>
      <c r="AL194" s="121" t="s">
        <v>4720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427</v>
      </c>
      <c r="C195" s="144" t="s">
        <v>888</v>
      </c>
      <c r="D195" s="144"/>
      <c r="E195" s="144" t="s">
        <v>242</v>
      </c>
      <c r="F195" s="144"/>
      <c r="G195" s="164" t="s">
        <v>1103</v>
      </c>
      <c r="H195" s="393"/>
      <c r="I195" s="111" t="s">
        <v>1071</v>
      </c>
      <c r="J195" s="144"/>
      <c r="K195" s="144" t="s">
        <v>920</v>
      </c>
      <c r="L195" s="165">
        <v>42053</v>
      </c>
      <c r="M195" s="166">
        <v>45337</v>
      </c>
      <c r="N195" s="117" t="s">
        <v>421</v>
      </c>
      <c r="O195" s="131">
        <f t="shared" si="49"/>
        <v>45337</v>
      </c>
      <c r="P195" s="104">
        <v>22181</v>
      </c>
      <c r="Q195" s="104">
        <v>2010</v>
      </c>
      <c r="R195" s="119">
        <v>44607</v>
      </c>
      <c r="S195" s="121" t="s">
        <v>19</v>
      </c>
      <c r="T195" s="121" t="s">
        <v>421</v>
      </c>
      <c r="U195" s="244" t="s">
        <v>532</v>
      </c>
      <c r="V195" s="244" t="s">
        <v>4122</v>
      </c>
      <c r="W195" s="135">
        <f>M195</f>
        <v>45337</v>
      </c>
      <c r="X195" s="162" t="s">
        <v>583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427</v>
      </c>
      <c r="C196" s="212" t="s">
        <v>5081</v>
      </c>
      <c r="D196" s="212"/>
      <c r="E196" s="212" t="s">
        <v>2614</v>
      </c>
      <c r="F196" s="212"/>
      <c r="G196" s="284" t="s">
        <v>5082</v>
      </c>
      <c r="H196" s="401"/>
      <c r="I196" s="212" t="s">
        <v>734</v>
      </c>
      <c r="J196" s="212"/>
      <c r="K196" s="212" t="s">
        <v>2068</v>
      </c>
      <c r="L196" s="223">
        <v>45120</v>
      </c>
      <c r="M196" s="219">
        <v>45834</v>
      </c>
      <c r="N196" s="284" t="s">
        <v>421</v>
      </c>
      <c r="O196" s="282">
        <f>M196</f>
        <v>45834</v>
      </c>
      <c r="P196" s="212">
        <v>23398</v>
      </c>
      <c r="Q196" s="212">
        <v>2023</v>
      </c>
      <c r="R196" s="223">
        <v>45103</v>
      </c>
      <c r="S196" s="212" t="s">
        <v>2069</v>
      </c>
      <c r="T196" s="212" t="s">
        <v>728</v>
      </c>
      <c r="U196" s="285">
        <v>0</v>
      </c>
      <c r="V196" s="285">
        <v>0</v>
      </c>
      <c r="W196" s="223">
        <v>45834</v>
      </c>
      <c r="X196" s="284" t="s">
        <v>865</v>
      </c>
      <c r="Y196" s="413">
        <v>5.3</v>
      </c>
      <c r="Z196" s="212"/>
      <c r="AA196" s="212">
        <v>95</v>
      </c>
      <c r="AB196" s="212"/>
      <c r="AC196" s="212">
        <v>115</v>
      </c>
      <c r="AD196" s="212"/>
      <c r="AE196" s="284" t="s">
        <v>423</v>
      </c>
      <c r="AF196" s="284" t="s">
        <v>423</v>
      </c>
      <c r="AG196" s="284" t="s">
        <v>423</v>
      </c>
      <c r="AH196" s="284">
        <v>1</v>
      </c>
      <c r="AI196" s="212"/>
      <c r="AJ196" s="284"/>
      <c r="AK196" s="284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216" customFormat="1" ht="12.75" customHeight="1" x14ac:dyDescent="0.25">
      <c r="A197" s="200">
        <v>196</v>
      </c>
      <c r="B197" s="212" t="s">
        <v>427</v>
      </c>
      <c r="C197" s="212" t="s">
        <v>6593</v>
      </c>
      <c r="D197" s="212"/>
      <c r="E197" s="212" t="s">
        <v>243</v>
      </c>
      <c r="F197" s="212"/>
      <c r="G197" s="284" t="s">
        <v>6594</v>
      </c>
      <c r="H197" s="401"/>
      <c r="I197" s="212" t="s">
        <v>174</v>
      </c>
      <c r="J197" s="212"/>
      <c r="K197" s="212" t="s">
        <v>2583</v>
      </c>
      <c r="L197" s="282">
        <v>45770</v>
      </c>
      <c r="M197" s="282">
        <v>46493</v>
      </c>
      <c r="N197" s="284" t="s">
        <v>421</v>
      </c>
      <c r="O197" s="282">
        <f>M197</f>
        <v>46493</v>
      </c>
      <c r="P197" s="212">
        <v>25227</v>
      </c>
      <c r="Q197" s="212">
        <v>2024</v>
      </c>
      <c r="R197" s="223">
        <v>45763</v>
      </c>
      <c r="S197" s="212" t="s">
        <v>2231</v>
      </c>
      <c r="T197" s="212" t="s">
        <v>728</v>
      </c>
      <c r="U197" s="285">
        <v>0</v>
      </c>
      <c r="V197" s="285">
        <v>1</v>
      </c>
      <c r="W197" s="223">
        <v>46493</v>
      </c>
      <c r="X197" s="284" t="s">
        <v>201</v>
      </c>
      <c r="Y197" s="413">
        <v>5.05</v>
      </c>
      <c r="Z197" s="212"/>
      <c r="AA197" s="212">
        <v>75</v>
      </c>
      <c r="AB197" s="212"/>
      <c r="AC197" s="212">
        <v>105</v>
      </c>
      <c r="AD197" s="212"/>
      <c r="AE197" s="284" t="s">
        <v>423</v>
      </c>
      <c r="AF197" s="284" t="s">
        <v>423</v>
      </c>
      <c r="AG197" s="284" t="s">
        <v>423</v>
      </c>
      <c r="AH197" s="284">
        <v>1</v>
      </c>
      <c r="AI197" s="212"/>
      <c r="AJ197" s="284"/>
      <c r="AK197" s="284"/>
      <c r="AL197" s="212"/>
      <c r="AM197" s="237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</row>
    <row r="198" spans="1:123" s="157" customFormat="1" ht="12.75" customHeight="1" x14ac:dyDescent="0.2">
      <c r="A198" s="110">
        <v>197</v>
      </c>
      <c r="B198" s="110" t="s">
        <v>428</v>
      </c>
      <c r="C198" s="111" t="s">
        <v>177</v>
      </c>
      <c r="D198" s="111" t="s">
        <v>507</v>
      </c>
      <c r="E198" s="85" t="s">
        <v>3123</v>
      </c>
      <c r="F198" s="111" t="s">
        <v>3906</v>
      </c>
      <c r="G198" s="112" t="s">
        <v>3241</v>
      </c>
      <c r="H198" s="389" t="s">
        <v>3907</v>
      </c>
      <c r="I198" s="111" t="s">
        <v>1071</v>
      </c>
      <c r="J198" s="111" t="s">
        <v>663</v>
      </c>
      <c r="K198" s="144" t="s">
        <v>3242</v>
      </c>
      <c r="L198" s="165">
        <v>44025</v>
      </c>
      <c r="M198" s="166">
        <v>45857</v>
      </c>
      <c r="N198" s="117" t="s">
        <v>421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2564</v>
      </c>
      <c r="T198" s="121" t="s">
        <v>1870</v>
      </c>
      <c r="U198" s="244" t="s">
        <v>6055</v>
      </c>
      <c r="V198" s="244" t="s">
        <v>6056</v>
      </c>
      <c r="W198" s="135">
        <f>M198</f>
        <v>45857</v>
      </c>
      <c r="X198" s="162" t="s">
        <v>865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421</v>
      </c>
      <c r="AL198" s="121" t="s">
        <v>5235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428</v>
      </c>
      <c r="C199" s="121" t="s">
        <v>4173</v>
      </c>
      <c r="D199" s="121" t="s">
        <v>4174</v>
      </c>
      <c r="E199" s="121" t="s">
        <v>1374</v>
      </c>
      <c r="F199" s="121" t="s">
        <v>4175</v>
      </c>
      <c r="G199" s="129" t="s">
        <v>4176</v>
      </c>
      <c r="H199" s="390" t="s">
        <v>4177</v>
      </c>
      <c r="I199" s="85" t="s">
        <v>1294</v>
      </c>
      <c r="J199" s="121" t="s">
        <v>4178</v>
      </c>
      <c r="K199" s="121" t="s">
        <v>2107</v>
      </c>
      <c r="L199" s="137">
        <v>44648</v>
      </c>
      <c r="M199" s="138">
        <v>45370</v>
      </c>
      <c r="N199" s="117" t="s">
        <v>421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2069</v>
      </c>
      <c r="T199" s="121" t="s">
        <v>2193</v>
      </c>
      <c r="U199" s="244" t="s">
        <v>870</v>
      </c>
      <c r="V199" s="244" t="s">
        <v>4179</v>
      </c>
      <c r="W199" s="135">
        <f>M199</f>
        <v>45370</v>
      </c>
      <c r="X199" s="162" t="s">
        <v>423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3442</v>
      </c>
      <c r="AF199" s="162" t="s">
        <v>4180</v>
      </c>
      <c r="AG199" s="162" t="s">
        <v>4181</v>
      </c>
      <c r="AH199" s="162">
        <v>2</v>
      </c>
      <c r="AI199" s="105">
        <v>44648</v>
      </c>
      <c r="AJ199" s="162">
        <v>2009</v>
      </c>
      <c r="AK199" s="162" t="s">
        <v>420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51" customFormat="1" ht="12.75" customHeight="1" x14ac:dyDescent="0.2">
      <c r="A200" s="436">
        <v>199</v>
      </c>
      <c r="B200" s="436" t="s">
        <v>4729</v>
      </c>
      <c r="C200" s="436"/>
      <c r="D200" s="88"/>
      <c r="E200" s="88" t="s">
        <v>607</v>
      </c>
      <c r="F200" s="88"/>
      <c r="G200" s="437"/>
      <c r="H200" s="438"/>
      <c r="I200" s="88"/>
      <c r="J200" s="88"/>
      <c r="K200" s="88"/>
      <c r="L200" s="439"/>
      <c r="M200" s="440"/>
      <c r="N200" s="441"/>
      <c r="O200" s="442"/>
      <c r="P200" s="443"/>
      <c r="Q200" s="443"/>
      <c r="R200" s="444"/>
      <c r="S200" s="140"/>
      <c r="T200" s="140"/>
      <c r="U200" s="380"/>
      <c r="V200" s="380"/>
      <c r="W200" s="445"/>
      <c r="X200" s="446"/>
      <c r="Y200" s="447"/>
      <c r="Z200" s="448"/>
      <c r="AA200" s="140"/>
      <c r="AB200" s="140"/>
      <c r="AC200" s="140"/>
      <c r="AD200" s="140"/>
      <c r="AE200" s="446"/>
      <c r="AF200" s="446"/>
      <c r="AG200" s="446"/>
      <c r="AH200" s="446"/>
      <c r="AI200" s="140"/>
      <c r="AJ200" s="446"/>
      <c r="AK200" s="446"/>
      <c r="AL200" s="140"/>
      <c r="AM200" s="449"/>
      <c r="AN200" s="450"/>
      <c r="AO200" s="450"/>
      <c r="AP200" s="450"/>
      <c r="AQ200" s="450"/>
      <c r="AR200" s="450"/>
      <c r="AS200" s="450"/>
      <c r="AT200" s="450"/>
      <c r="AU200" s="450"/>
      <c r="AV200" s="450"/>
      <c r="AW200" s="450"/>
      <c r="AX200" s="450"/>
      <c r="AY200" s="450"/>
      <c r="AZ200" s="450"/>
      <c r="BA200" s="450"/>
      <c r="BB200" s="450"/>
      <c r="BC200" s="450"/>
      <c r="BD200" s="450"/>
      <c r="BE200" s="450"/>
      <c r="BF200" s="450"/>
      <c r="BG200" s="450"/>
      <c r="BH200" s="450"/>
      <c r="BI200" s="450"/>
      <c r="BJ200" s="450"/>
      <c r="BK200" s="450"/>
      <c r="BL200" s="450"/>
      <c r="BM200" s="450"/>
      <c r="BN200" s="450"/>
      <c r="BO200" s="450"/>
      <c r="BP200" s="450"/>
      <c r="BQ200" s="450"/>
      <c r="BR200" s="450"/>
      <c r="BS200" s="450"/>
      <c r="BT200" s="450"/>
      <c r="BU200" s="450"/>
      <c r="BV200" s="450"/>
      <c r="BW200" s="450"/>
      <c r="BX200" s="450"/>
      <c r="BY200" s="450"/>
      <c r="BZ200" s="450"/>
      <c r="CA200" s="450"/>
      <c r="CB200" s="450"/>
      <c r="CC200" s="450"/>
      <c r="CD200" s="450"/>
      <c r="CE200" s="450"/>
      <c r="CF200" s="450"/>
      <c r="CG200" s="450"/>
      <c r="CH200" s="450"/>
      <c r="CI200" s="450"/>
      <c r="CJ200" s="450"/>
      <c r="CK200" s="450"/>
      <c r="CL200" s="450"/>
    </row>
    <row r="201" spans="1:123" s="144" customFormat="1" ht="12.75" customHeight="1" x14ac:dyDescent="0.2">
      <c r="A201" s="110">
        <v>200</v>
      </c>
      <c r="B201" s="121" t="s">
        <v>427</v>
      </c>
      <c r="C201" s="110" t="s">
        <v>2008</v>
      </c>
      <c r="D201" s="121"/>
      <c r="E201" s="121" t="s">
        <v>2385</v>
      </c>
      <c r="F201" s="121"/>
      <c r="G201" s="129" t="s">
        <v>2386</v>
      </c>
      <c r="H201" s="390"/>
      <c r="I201" s="111" t="s">
        <v>174</v>
      </c>
      <c r="J201" s="121"/>
      <c r="K201" s="144" t="s">
        <v>1357</v>
      </c>
      <c r="L201" s="137">
        <v>43237</v>
      </c>
      <c r="M201" s="149">
        <v>46147</v>
      </c>
      <c r="N201" s="162" t="s">
        <v>421</v>
      </c>
      <c r="O201" s="168">
        <f t="shared" ref="O201:O212" si="50">M201</f>
        <v>46147</v>
      </c>
      <c r="P201" s="104">
        <v>18430</v>
      </c>
      <c r="Q201" s="104">
        <v>2018</v>
      </c>
      <c r="R201" s="119">
        <v>45417</v>
      </c>
      <c r="S201" s="121" t="s">
        <v>319</v>
      </c>
      <c r="T201" s="121" t="s">
        <v>421</v>
      </c>
      <c r="U201" s="376" t="s">
        <v>1154</v>
      </c>
      <c r="V201" s="376" t="s">
        <v>5829</v>
      </c>
      <c r="W201" s="145">
        <f t="shared" ref="W201" si="51">M201</f>
        <v>46147</v>
      </c>
      <c r="X201" s="357" t="s">
        <v>583</v>
      </c>
      <c r="Y201" s="407">
        <v>5.44</v>
      </c>
      <c r="Z201" s="136"/>
      <c r="AA201" s="120">
        <v>85</v>
      </c>
      <c r="AB201" s="120"/>
      <c r="AC201" s="120">
        <v>105</v>
      </c>
      <c r="AD201" s="120"/>
      <c r="AE201" s="357" t="s">
        <v>423</v>
      </c>
      <c r="AF201" s="357" t="s">
        <v>423</v>
      </c>
      <c r="AG201" s="365" t="s">
        <v>423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427</v>
      </c>
      <c r="C202" s="202" t="s">
        <v>5634</v>
      </c>
      <c r="D202" s="202"/>
      <c r="E202" s="202" t="s">
        <v>3124</v>
      </c>
      <c r="F202" s="202"/>
      <c r="G202" s="227" t="s">
        <v>5635</v>
      </c>
      <c r="H202" s="392"/>
      <c r="I202" s="202" t="s">
        <v>631</v>
      </c>
      <c r="J202" s="202"/>
      <c r="K202" s="202" t="s">
        <v>5627</v>
      </c>
      <c r="L202" s="218">
        <v>45365</v>
      </c>
      <c r="M202" s="219">
        <v>46082</v>
      </c>
      <c r="N202" s="220" t="s">
        <v>421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5066</v>
      </c>
      <c r="T202" s="201" t="s">
        <v>728</v>
      </c>
      <c r="U202" s="377" t="s">
        <v>200</v>
      </c>
      <c r="V202" s="377" t="s">
        <v>200</v>
      </c>
      <c r="W202" s="213">
        <f>O202</f>
        <v>46082</v>
      </c>
      <c r="X202" s="208" t="s">
        <v>655</v>
      </c>
      <c r="Y202" s="408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427</v>
      </c>
      <c r="C203" s="121" t="s">
        <v>1293</v>
      </c>
      <c r="D203" s="121"/>
      <c r="E203" s="121" t="s">
        <v>263</v>
      </c>
      <c r="F203" s="121"/>
      <c r="G203" s="129" t="s">
        <v>3248</v>
      </c>
      <c r="H203" s="390"/>
      <c r="I203" s="111" t="s">
        <v>1071</v>
      </c>
      <c r="J203" s="121"/>
      <c r="K203" s="121" t="s">
        <v>4834</v>
      </c>
      <c r="L203" s="137">
        <v>44026</v>
      </c>
      <c r="M203" s="138">
        <v>46234</v>
      </c>
      <c r="N203" s="117" t="s">
        <v>421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2001</v>
      </c>
      <c r="T203" s="121" t="s">
        <v>421</v>
      </c>
      <c r="U203" s="244" t="s">
        <v>318</v>
      </c>
      <c r="V203" s="244" t="s">
        <v>632</v>
      </c>
      <c r="W203" s="135">
        <f>M203</f>
        <v>46234</v>
      </c>
      <c r="X203" s="162" t="s">
        <v>865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427</v>
      </c>
      <c r="C204" s="202" t="s">
        <v>5648</v>
      </c>
      <c r="D204" s="202"/>
      <c r="E204" s="202" t="s">
        <v>3328</v>
      </c>
      <c r="F204" s="202"/>
      <c r="G204" s="227" t="s">
        <v>5649</v>
      </c>
      <c r="H204" s="392"/>
      <c r="I204" s="202" t="s">
        <v>666</v>
      </c>
      <c r="J204" s="202"/>
      <c r="K204" s="202" t="s">
        <v>6408</v>
      </c>
      <c r="L204" s="218">
        <v>45365</v>
      </c>
      <c r="M204" s="219">
        <v>45721</v>
      </c>
      <c r="N204" s="220" t="s">
        <v>421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2001</v>
      </c>
      <c r="T204" s="201" t="s">
        <v>420</v>
      </c>
      <c r="U204" s="377" t="s">
        <v>200</v>
      </c>
      <c r="V204" s="377" t="s">
        <v>235</v>
      </c>
      <c r="W204" s="213">
        <f>M204</f>
        <v>45721</v>
      </c>
      <c r="X204" s="208" t="s">
        <v>573</v>
      </c>
      <c r="Y204" s="408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216" customFormat="1" ht="12.75" customHeight="1" x14ac:dyDescent="0.2">
      <c r="A205" s="200">
        <v>204</v>
      </c>
      <c r="B205" s="201" t="s">
        <v>427</v>
      </c>
      <c r="C205" s="201" t="s">
        <v>4993</v>
      </c>
      <c r="D205" s="201"/>
      <c r="E205" s="201" t="s">
        <v>2463</v>
      </c>
      <c r="F205" s="201"/>
      <c r="G205" s="203" t="s">
        <v>6254</v>
      </c>
      <c r="H205" s="391"/>
      <c r="I205" s="514" t="s">
        <v>631</v>
      </c>
      <c r="J205" s="201"/>
      <c r="K205" s="201" t="s">
        <v>6232</v>
      </c>
      <c r="L205" s="206">
        <v>45581</v>
      </c>
      <c r="M205" s="207">
        <v>46302</v>
      </c>
      <c r="N205" s="220" t="s">
        <v>421</v>
      </c>
      <c r="O205" s="206">
        <f>M205</f>
        <v>46302</v>
      </c>
      <c r="P205" s="222">
        <v>24652</v>
      </c>
      <c r="Q205" s="222">
        <v>2023</v>
      </c>
      <c r="R205" s="211">
        <v>45572</v>
      </c>
      <c r="S205" s="201" t="s">
        <v>2231</v>
      </c>
      <c r="T205" s="201" t="s">
        <v>728</v>
      </c>
      <c r="U205" s="377" t="s">
        <v>200</v>
      </c>
      <c r="V205" s="377" t="s">
        <v>387</v>
      </c>
      <c r="W205" s="211">
        <v>46302</v>
      </c>
      <c r="X205" s="208" t="s">
        <v>201</v>
      </c>
      <c r="Y205" s="408">
        <v>4.5</v>
      </c>
      <c r="Z205" s="214"/>
      <c r="AA205" s="201">
        <v>60</v>
      </c>
      <c r="AB205" s="201"/>
      <c r="AC205" s="201">
        <v>80</v>
      </c>
      <c r="AD205" s="201"/>
      <c r="AE205" s="208" t="s">
        <v>423</v>
      </c>
      <c r="AF205" s="208" t="s">
        <v>423</v>
      </c>
      <c r="AG205" s="208" t="s">
        <v>423</v>
      </c>
      <c r="AH205" s="208">
        <v>1</v>
      </c>
      <c r="AI205" s="201"/>
      <c r="AJ205" s="208"/>
      <c r="AK205" s="208"/>
      <c r="AL205" s="201"/>
      <c r="AM205" s="237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</row>
    <row r="206" spans="1:123" ht="12.75" customHeight="1" x14ac:dyDescent="0.2">
      <c r="A206" s="110">
        <v>205</v>
      </c>
      <c r="B206" s="110" t="s">
        <v>428</v>
      </c>
      <c r="C206" s="111" t="s">
        <v>439</v>
      </c>
      <c r="D206" s="111" t="s">
        <v>4311</v>
      </c>
      <c r="E206" s="85" t="s">
        <v>3329</v>
      </c>
      <c r="F206" s="111" t="s">
        <v>4312</v>
      </c>
      <c r="G206" s="112" t="s">
        <v>406</v>
      </c>
      <c r="H206" s="389" t="s">
        <v>4313</v>
      </c>
      <c r="I206" s="111" t="s">
        <v>1071</v>
      </c>
      <c r="J206" s="111" t="s">
        <v>3734</v>
      </c>
      <c r="K206" s="111" t="s">
        <v>407</v>
      </c>
      <c r="L206" s="115">
        <v>40409</v>
      </c>
      <c r="M206" s="116">
        <v>45343</v>
      </c>
      <c r="N206" s="117" t="s">
        <v>421</v>
      </c>
      <c r="O206" s="132">
        <f t="shared" si="50"/>
        <v>45343</v>
      </c>
      <c r="P206" s="118">
        <v>22209</v>
      </c>
      <c r="Q206" s="118">
        <v>2009</v>
      </c>
      <c r="R206" s="119">
        <v>44613</v>
      </c>
      <c r="S206" s="120" t="s">
        <v>4007</v>
      </c>
      <c r="T206" s="121" t="s">
        <v>3005</v>
      </c>
      <c r="U206" s="376" t="s">
        <v>2151</v>
      </c>
      <c r="V206" s="244" t="s">
        <v>4314</v>
      </c>
      <c r="W206" s="145">
        <f>M206</f>
        <v>45343</v>
      </c>
      <c r="X206" s="357" t="s">
        <v>865</v>
      </c>
      <c r="Y206" s="407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57">
        <v>22</v>
      </c>
      <c r="AF206" s="357">
        <v>37</v>
      </c>
      <c r="AG206" s="357">
        <v>50</v>
      </c>
      <c r="AH206" s="357">
        <v>1</v>
      </c>
      <c r="AI206" s="119">
        <v>44715</v>
      </c>
      <c r="AJ206" s="357">
        <v>2022</v>
      </c>
      <c r="AK206" s="357" t="s">
        <v>420</v>
      </c>
      <c r="AL206" s="120" t="s">
        <v>4315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427</v>
      </c>
      <c r="C207" s="110" t="s">
        <v>2117</v>
      </c>
      <c r="D207" s="111"/>
      <c r="E207" s="111" t="s">
        <v>2387</v>
      </c>
      <c r="F207" s="111"/>
      <c r="G207" s="112" t="s">
        <v>2388</v>
      </c>
      <c r="H207" s="389"/>
      <c r="I207" s="111" t="s">
        <v>174</v>
      </c>
      <c r="J207" s="111"/>
      <c r="K207" s="121" t="s">
        <v>3000</v>
      </c>
      <c r="L207" s="137">
        <v>43237</v>
      </c>
      <c r="M207" s="149">
        <v>46174</v>
      </c>
      <c r="N207" s="117" t="s">
        <v>421</v>
      </c>
      <c r="O207" s="130">
        <f t="shared" si="50"/>
        <v>46174</v>
      </c>
      <c r="P207" s="118">
        <v>18431</v>
      </c>
      <c r="Q207" s="118">
        <v>2018</v>
      </c>
      <c r="R207" s="119">
        <v>45444</v>
      </c>
      <c r="S207" s="120" t="s">
        <v>319</v>
      </c>
      <c r="T207" s="121" t="s">
        <v>421</v>
      </c>
      <c r="U207" s="376" t="s">
        <v>1</v>
      </c>
      <c r="V207" s="376" t="s">
        <v>1411</v>
      </c>
      <c r="W207" s="135">
        <f t="shared" ref="W207" si="52">M207</f>
        <v>46174</v>
      </c>
      <c r="X207" s="357" t="s">
        <v>583</v>
      </c>
      <c r="Y207" s="407">
        <v>5.75</v>
      </c>
      <c r="Z207" s="136"/>
      <c r="AA207" s="120">
        <v>95</v>
      </c>
      <c r="AB207" s="120"/>
      <c r="AC207" s="120">
        <v>115</v>
      </c>
      <c r="AD207" s="120"/>
      <c r="AE207" s="357" t="s">
        <v>423</v>
      </c>
      <c r="AF207" s="357" t="s">
        <v>423</v>
      </c>
      <c r="AG207" s="357" t="s">
        <v>423</v>
      </c>
      <c r="AH207" s="357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427</v>
      </c>
      <c r="C208" s="110" t="s">
        <v>2855</v>
      </c>
      <c r="D208" s="111"/>
      <c r="E208" s="111" t="s">
        <v>2074</v>
      </c>
      <c r="F208" s="111"/>
      <c r="G208" s="112" t="s">
        <v>3566</v>
      </c>
      <c r="H208" s="389"/>
      <c r="I208" s="111" t="s">
        <v>631</v>
      </c>
      <c r="J208" s="111"/>
      <c r="K208" s="111" t="s">
        <v>3567</v>
      </c>
      <c r="L208" s="115">
        <v>44257</v>
      </c>
      <c r="M208" s="87">
        <v>46434</v>
      </c>
      <c r="N208" s="117" t="s">
        <v>421</v>
      </c>
      <c r="O208" s="131">
        <f>M208</f>
        <v>46434</v>
      </c>
      <c r="P208" s="104">
        <v>21083</v>
      </c>
      <c r="Q208" s="104">
        <v>2019</v>
      </c>
      <c r="R208" s="105">
        <v>45704</v>
      </c>
      <c r="S208" s="121" t="s">
        <v>2001</v>
      </c>
      <c r="T208" s="121" t="s">
        <v>421</v>
      </c>
      <c r="U208" s="244" t="s">
        <v>137</v>
      </c>
      <c r="V208" s="244" t="s">
        <v>4124</v>
      </c>
      <c r="W208" s="135">
        <f>M208</f>
        <v>46434</v>
      </c>
      <c r="X208" s="162" t="s">
        <v>865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423</v>
      </c>
      <c r="AF208" s="162" t="s">
        <v>423</v>
      </c>
      <c r="AG208" s="162" t="s">
        <v>423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427</v>
      </c>
      <c r="C209" s="121" t="s">
        <v>2256</v>
      </c>
      <c r="D209" s="111"/>
      <c r="E209" s="85" t="s">
        <v>2257</v>
      </c>
      <c r="F209" s="111"/>
      <c r="G209" s="112" t="s">
        <v>2258</v>
      </c>
      <c r="H209" s="389"/>
      <c r="I209" s="111" t="s">
        <v>77</v>
      </c>
      <c r="J209" s="111"/>
      <c r="K209" s="121" t="s">
        <v>1422</v>
      </c>
      <c r="L209" s="137">
        <v>43160</v>
      </c>
      <c r="M209" s="138">
        <v>46404</v>
      </c>
      <c r="N209" s="117" t="s">
        <v>421</v>
      </c>
      <c r="O209" s="131">
        <f t="shared" si="50"/>
        <v>46404</v>
      </c>
      <c r="P209" s="104">
        <v>18158</v>
      </c>
      <c r="Q209" s="104">
        <v>2018</v>
      </c>
      <c r="R209" s="105">
        <v>45674</v>
      </c>
      <c r="S209" s="121" t="s">
        <v>810</v>
      </c>
      <c r="T209" s="121" t="s">
        <v>421</v>
      </c>
      <c r="U209" s="244" t="s">
        <v>833</v>
      </c>
      <c r="V209" s="244" t="s">
        <v>1655</v>
      </c>
      <c r="W209" s="135">
        <f>M209</f>
        <v>46404</v>
      </c>
      <c r="X209" s="162" t="s">
        <v>583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423</v>
      </c>
      <c r="AF209" s="162" t="s">
        <v>423</v>
      </c>
      <c r="AG209" s="162" t="s">
        <v>423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427</v>
      </c>
      <c r="C210" s="200" t="s">
        <v>2922</v>
      </c>
      <c r="D210" s="202" t="s">
        <v>5754</v>
      </c>
      <c r="E210" s="202" t="s">
        <v>1116</v>
      </c>
      <c r="F210" s="202" t="s">
        <v>5727</v>
      </c>
      <c r="G210" s="227" t="s">
        <v>5725</v>
      </c>
      <c r="H210" s="392" t="s">
        <v>5755</v>
      </c>
      <c r="I210" s="202" t="s">
        <v>1071</v>
      </c>
      <c r="J210" s="202" t="s">
        <v>5756</v>
      </c>
      <c r="K210" s="228" t="s">
        <v>5726</v>
      </c>
      <c r="L210" s="218">
        <v>45394</v>
      </c>
      <c r="M210" s="219">
        <v>46095</v>
      </c>
      <c r="N210" s="220" t="s">
        <v>421</v>
      </c>
      <c r="O210" s="221">
        <f t="shared" si="50"/>
        <v>46095</v>
      </c>
      <c r="P210" s="222">
        <v>24263</v>
      </c>
      <c r="Q210" s="222">
        <v>2024</v>
      </c>
      <c r="R210" s="211" t="s">
        <v>5758</v>
      </c>
      <c r="S210" s="201" t="s">
        <v>5287</v>
      </c>
      <c r="T210" s="201" t="s">
        <v>2193</v>
      </c>
      <c r="U210" s="377" t="s">
        <v>301</v>
      </c>
      <c r="V210" s="377" t="s">
        <v>5757</v>
      </c>
      <c r="W210" s="213">
        <f>M210</f>
        <v>46095</v>
      </c>
      <c r="X210" s="208" t="s">
        <v>201</v>
      </c>
      <c r="Y210" s="408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423</v>
      </c>
      <c r="AF210" s="208" t="s">
        <v>423</v>
      </c>
      <c r="AG210" s="208" t="s">
        <v>423</v>
      </c>
      <c r="AH210" s="208">
        <v>1</v>
      </c>
      <c r="AI210" s="211">
        <v>45401</v>
      </c>
      <c r="AJ210" s="208">
        <v>2023</v>
      </c>
      <c r="AK210" s="208" t="s">
        <v>692</v>
      </c>
      <c r="AL210" s="201" t="s">
        <v>5759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427</v>
      </c>
      <c r="C211" s="121" t="s">
        <v>24</v>
      </c>
      <c r="D211" s="121"/>
      <c r="E211" s="121" t="s">
        <v>25</v>
      </c>
      <c r="F211" s="121"/>
      <c r="G211" s="129" t="s">
        <v>26</v>
      </c>
      <c r="H211" s="390"/>
      <c r="I211" s="111" t="s">
        <v>1294</v>
      </c>
      <c r="J211" s="121"/>
      <c r="K211" s="121" t="s">
        <v>1830</v>
      </c>
      <c r="L211" s="137">
        <v>41677</v>
      </c>
      <c r="M211" s="149">
        <v>46194</v>
      </c>
      <c r="N211" s="117" t="s">
        <v>421</v>
      </c>
      <c r="O211" s="130">
        <f t="shared" si="50"/>
        <v>46194</v>
      </c>
      <c r="P211" s="118">
        <v>20540</v>
      </c>
      <c r="Q211" s="118">
        <v>2013</v>
      </c>
      <c r="R211" s="119">
        <v>45464</v>
      </c>
      <c r="S211" s="120" t="s">
        <v>14</v>
      </c>
      <c r="T211" s="121" t="s">
        <v>421</v>
      </c>
      <c r="U211" s="244" t="s">
        <v>626</v>
      </c>
      <c r="V211" s="244" t="s">
        <v>5980</v>
      </c>
      <c r="W211" s="145">
        <f t="shared" ref="W211:W212" si="53">M211</f>
        <v>46194</v>
      </c>
      <c r="X211" s="357" t="s">
        <v>865</v>
      </c>
      <c r="Y211" s="407">
        <v>8.5500000000000007</v>
      </c>
      <c r="Z211" s="136"/>
      <c r="AA211" s="120">
        <v>130</v>
      </c>
      <c r="AB211" s="120"/>
      <c r="AC211" s="120">
        <v>190</v>
      </c>
      <c r="AD211" s="120"/>
      <c r="AE211" s="357">
        <v>23</v>
      </c>
      <c r="AF211" s="357">
        <v>37</v>
      </c>
      <c r="AG211" s="357">
        <v>47</v>
      </c>
      <c r="AH211" s="357">
        <v>2</v>
      </c>
      <c r="AI211" s="120"/>
      <c r="AJ211" s="357"/>
      <c r="AK211" s="357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428</v>
      </c>
      <c r="C212" s="121" t="s">
        <v>1041</v>
      </c>
      <c r="D212" s="121" t="s">
        <v>1063</v>
      </c>
      <c r="E212" s="121" t="s">
        <v>1064</v>
      </c>
      <c r="F212" s="121" t="s">
        <v>1065</v>
      </c>
      <c r="G212" s="129" t="s">
        <v>1066</v>
      </c>
      <c r="H212" s="390" t="s">
        <v>1065</v>
      </c>
      <c r="I212" s="111" t="s">
        <v>12</v>
      </c>
      <c r="J212" s="121" t="s">
        <v>823</v>
      </c>
      <c r="K212" s="121" t="s">
        <v>1067</v>
      </c>
      <c r="L212" s="137">
        <v>41980</v>
      </c>
      <c r="M212" s="149">
        <v>45474</v>
      </c>
      <c r="N212" s="117" t="s">
        <v>421</v>
      </c>
      <c r="O212" s="130">
        <f t="shared" si="50"/>
        <v>45474</v>
      </c>
      <c r="P212" s="118">
        <v>22489</v>
      </c>
      <c r="Q212" s="118">
        <v>2014</v>
      </c>
      <c r="R212" s="119">
        <v>44743</v>
      </c>
      <c r="S212" s="120" t="s">
        <v>2069</v>
      </c>
      <c r="T212" s="121" t="s">
        <v>113</v>
      </c>
      <c r="U212" s="376" t="s">
        <v>4386</v>
      </c>
      <c r="V212" s="376" t="s">
        <v>4387</v>
      </c>
      <c r="W212" s="145">
        <f t="shared" si="53"/>
        <v>45474</v>
      </c>
      <c r="X212" s="357" t="s">
        <v>21</v>
      </c>
      <c r="Y212" s="407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57">
        <v>21</v>
      </c>
      <c r="AF212" s="357">
        <v>38</v>
      </c>
      <c r="AG212" s="357" t="s">
        <v>1068</v>
      </c>
      <c r="AH212" s="357">
        <v>1</v>
      </c>
      <c r="AI212" s="119">
        <v>41980</v>
      </c>
      <c r="AJ212" s="357">
        <v>2014</v>
      </c>
      <c r="AK212" s="357" t="s">
        <v>421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428</v>
      </c>
      <c r="C213" s="121" t="s">
        <v>3646</v>
      </c>
      <c r="D213" s="121" t="s">
        <v>4220</v>
      </c>
      <c r="E213" s="121" t="s">
        <v>1835</v>
      </c>
      <c r="F213" s="121" t="s">
        <v>3480</v>
      </c>
      <c r="G213" s="129" t="s">
        <v>4219</v>
      </c>
      <c r="H213" s="390" t="s">
        <v>4221</v>
      </c>
      <c r="I213" s="111" t="s">
        <v>1294</v>
      </c>
      <c r="J213" s="121" t="s">
        <v>1222</v>
      </c>
      <c r="K213" s="121" t="s">
        <v>2976</v>
      </c>
      <c r="L213" s="137">
        <v>44673</v>
      </c>
      <c r="M213" s="138">
        <v>46130</v>
      </c>
      <c r="N213" s="162" t="s">
        <v>421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379</v>
      </c>
      <c r="T213" s="144" t="s">
        <v>1870</v>
      </c>
      <c r="U213" s="244" t="s">
        <v>5783</v>
      </c>
      <c r="V213" s="244" t="s">
        <v>5783</v>
      </c>
      <c r="W213" s="135">
        <f>M213</f>
        <v>46130</v>
      </c>
      <c r="X213" s="162" t="s">
        <v>21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3630</v>
      </c>
      <c r="AF213" s="162" t="s">
        <v>3631</v>
      </c>
      <c r="AG213" s="175" t="s">
        <v>3632</v>
      </c>
      <c r="AH213" s="175">
        <v>1</v>
      </c>
      <c r="AI213" s="105">
        <v>44145</v>
      </c>
      <c r="AJ213" s="162">
        <v>2020</v>
      </c>
      <c r="AK213" s="162" t="s">
        <v>421</v>
      </c>
      <c r="AL213" s="121" t="s">
        <v>5290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427</v>
      </c>
      <c r="C214" s="121" t="s">
        <v>2347</v>
      </c>
      <c r="D214" s="121"/>
      <c r="E214" s="121" t="s">
        <v>2831</v>
      </c>
      <c r="F214" s="121"/>
      <c r="G214" s="129" t="s">
        <v>2832</v>
      </c>
      <c r="H214" s="390"/>
      <c r="I214" s="121" t="s">
        <v>631</v>
      </c>
      <c r="J214" s="121"/>
      <c r="K214" s="111" t="s">
        <v>2833</v>
      </c>
      <c r="L214" s="115">
        <v>43635</v>
      </c>
      <c r="M214" s="87">
        <v>45807</v>
      </c>
      <c r="N214" s="117" t="s">
        <v>421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2616</v>
      </c>
      <c r="T214" s="121" t="s">
        <v>421</v>
      </c>
      <c r="U214" s="244" t="s">
        <v>632</v>
      </c>
      <c r="V214" s="244" t="s">
        <v>568</v>
      </c>
      <c r="W214" s="135">
        <f>M214</f>
        <v>45807</v>
      </c>
      <c r="X214" s="162" t="s">
        <v>865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423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427</v>
      </c>
      <c r="C215" s="202" t="s">
        <v>5646</v>
      </c>
      <c r="D215" s="202"/>
      <c r="E215" s="228" t="s">
        <v>566</v>
      </c>
      <c r="F215" s="202"/>
      <c r="G215" s="227" t="s">
        <v>5647</v>
      </c>
      <c r="H215" s="392"/>
      <c r="I215" s="202" t="s">
        <v>4187</v>
      </c>
      <c r="J215" s="202"/>
      <c r="K215" s="201" t="s">
        <v>5626</v>
      </c>
      <c r="L215" s="206">
        <v>45365</v>
      </c>
      <c r="M215" s="207">
        <v>46086</v>
      </c>
      <c r="N215" s="220" t="s">
        <v>421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2001</v>
      </c>
      <c r="T215" s="201" t="s">
        <v>728</v>
      </c>
      <c r="U215" s="377" t="s">
        <v>200</v>
      </c>
      <c r="V215" s="377" t="s">
        <v>760</v>
      </c>
      <c r="W215" s="213">
        <f>M215</f>
        <v>46086</v>
      </c>
      <c r="X215" s="208" t="s">
        <v>201</v>
      </c>
      <c r="Y215" s="408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423</v>
      </c>
      <c r="AF215" s="208" t="s">
        <v>423</v>
      </c>
      <c r="AG215" s="208" t="s">
        <v>423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427</v>
      </c>
      <c r="C216" s="121" t="s">
        <v>4213</v>
      </c>
      <c r="D216" s="121"/>
      <c r="E216" s="121" t="s">
        <v>1014</v>
      </c>
      <c r="F216" s="121"/>
      <c r="G216" s="129" t="s">
        <v>4214</v>
      </c>
      <c r="H216" s="390"/>
      <c r="I216" s="121" t="s">
        <v>1294</v>
      </c>
      <c r="J216" s="121"/>
      <c r="K216" s="121" t="s">
        <v>4002</v>
      </c>
      <c r="L216" s="137">
        <v>44673</v>
      </c>
      <c r="M216" s="138">
        <v>45400</v>
      </c>
      <c r="N216" s="117" t="s">
        <v>421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379</v>
      </c>
      <c r="T216" s="121" t="s">
        <v>420</v>
      </c>
      <c r="U216" s="244" t="s">
        <v>200</v>
      </c>
      <c r="V216" s="244" t="s">
        <v>200</v>
      </c>
      <c r="W216" s="135">
        <f>M216</f>
        <v>45400</v>
      </c>
      <c r="X216" s="162" t="s">
        <v>21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3630</v>
      </c>
      <c r="AF216" s="162" t="s">
        <v>4215</v>
      </c>
      <c r="AG216" s="162" t="s">
        <v>3632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427</v>
      </c>
      <c r="C217" s="121" t="s">
        <v>3194</v>
      </c>
      <c r="D217" s="121"/>
      <c r="E217" s="121" t="s">
        <v>1016</v>
      </c>
      <c r="F217" s="121"/>
      <c r="G217" s="129" t="s">
        <v>3195</v>
      </c>
      <c r="H217" s="390"/>
      <c r="I217" s="121" t="s">
        <v>265</v>
      </c>
      <c r="J217" s="121"/>
      <c r="K217" s="121" t="s">
        <v>1288</v>
      </c>
      <c r="L217" s="137">
        <v>43980</v>
      </c>
      <c r="M217" s="138">
        <v>45415</v>
      </c>
      <c r="N217" s="117" t="s">
        <v>421</v>
      </c>
      <c r="O217" s="131">
        <f t="shared" ref="O217" si="54">M217</f>
        <v>45415</v>
      </c>
      <c r="P217" s="104">
        <v>20439</v>
      </c>
      <c r="Q217" s="104">
        <v>2020</v>
      </c>
      <c r="R217" s="105">
        <v>44684</v>
      </c>
      <c r="S217" s="121" t="s">
        <v>102</v>
      </c>
      <c r="T217" s="121" t="s">
        <v>421</v>
      </c>
      <c r="U217" s="244" t="s">
        <v>3570</v>
      </c>
      <c r="V217" s="244" t="s">
        <v>3570</v>
      </c>
      <c r="W217" s="135">
        <f>M217</f>
        <v>45415</v>
      </c>
      <c r="X217" s="162" t="s">
        <v>865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212" customFormat="1" ht="12.75" customHeight="1" x14ac:dyDescent="0.2">
      <c r="A218" s="200">
        <v>217</v>
      </c>
      <c r="B218" s="200" t="s">
        <v>427</v>
      </c>
      <c r="C218" s="201" t="s">
        <v>6493</v>
      </c>
      <c r="D218" s="202"/>
      <c r="E218" s="202" t="s">
        <v>165</v>
      </c>
      <c r="F218" s="202"/>
      <c r="G218" s="227" t="s">
        <v>6494</v>
      </c>
      <c r="H218" s="392"/>
      <c r="I218" s="202" t="s">
        <v>174</v>
      </c>
      <c r="J218" s="202"/>
      <c r="K218" s="202" t="s">
        <v>3275</v>
      </c>
      <c r="L218" s="218">
        <v>45734</v>
      </c>
      <c r="M218" s="219">
        <v>46459</v>
      </c>
      <c r="N218" s="220" t="s">
        <v>421</v>
      </c>
      <c r="O218" s="221">
        <f>M218</f>
        <v>46459</v>
      </c>
      <c r="P218" s="222">
        <v>25153</v>
      </c>
      <c r="Q218" s="222">
        <v>2015</v>
      </c>
      <c r="R218" s="211">
        <v>45729</v>
      </c>
      <c r="S218" s="201" t="s">
        <v>2616</v>
      </c>
      <c r="T218" s="201" t="s">
        <v>728</v>
      </c>
      <c r="U218" s="377" t="s">
        <v>200</v>
      </c>
      <c r="V218" s="377" t="s">
        <v>548</v>
      </c>
      <c r="W218" s="213">
        <v>46459</v>
      </c>
      <c r="X218" s="208" t="s">
        <v>201</v>
      </c>
      <c r="Y218" s="408">
        <v>4.7699999999999996</v>
      </c>
      <c r="Z218" s="214"/>
      <c r="AA218" s="201">
        <v>65</v>
      </c>
      <c r="AB218" s="201"/>
      <c r="AC218" s="201">
        <v>85</v>
      </c>
      <c r="AD218" s="201"/>
      <c r="AE218" s="208" t="s">
        <v>423</v>
      </c>
      <c r="AF218" s="208" t="s">
        <v>423</v>
      </c>
      <c r="AG218" s="208" t="s">
        <v>423</v>
      </c>
      <c r="AH218" s="208">
        <v>1</v>
      </c>
      <c r="AJ218" s="284"/>
      <c r="AK218" s="284"/>
      <c r="AM218" s="237"/>
      <c r="AN218" s="201"/>
      <c r="AO218" s="201"/>
      <c r="AP218" s="201"/>
      <c r="CM218" s="428"/>
    </row>
    <row r="219" spans="1:123" s="157" customFormat="1" ht="12.75" customHeight="1" x14ac:dyDescent="0.2">
      <c r="A219" s="110">
        <v>218</v>
      </c>
      <c r="B219" s="110" t="s">
        <v>428</v>
      </c>
      <c r="C219" s="144" t="s">
        <v>3977</v>
      </c>
      <c r="D219" s="121" t="s">
        <v>994</v>
      </c>
      <c r="E219" s="111" t="s">
        <v>2568</v>
      </c>
      <c r="F219" s="111" t="s">
        <v>995</v>
      </c>
      <c r="G219" s="112" t="s">
        <v>3994</v>
      </c>
      <c r="H219" s="390" t="s">
        <v>996</v>
      </c>
      <c r="I219" s="111" t="s">
        <v>1294</v>
      </c>
      <c r="J219" s="121" t="s">
        <v>997</v>
      </c>
      <c r="K219" s="111" t="s">
        <v>2632</v>
      </c>
      <c r="L219" s="115">
        <v>44547</v>
      </c>
      <c r="M219" s="87">
        <v>46000</v>
      </c>
      <c r="N219" s="117" t="s">
        <v>421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2069</v>
      </c>
      <c r="T219" s="121" t="s">
        <v>421</v>
      </c>
      <c r="U219" s="244" t="s">
        <v>5390</v>
      </c>
      <c r="V219" s="244" t="s">
        <v>5391</v>
      </c>
      <c r="W219" s="135">
        <f>O219</f>
        <v>46000</v>
      </c>
      <c r="X219" s="162" t="s">
        <v>21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3630</v>
      </c>
      <c r="AF219" s="162" t="s">
        <v>3645</v>
      </c>
      <c r="AG219" s="162" t="s">
        <v>3632</v>
      </c>
      <c r="AH219" s="162">
        <v>1</v>
      </c>
      <c r="AI219" s="105">
        <v>41913</v>
      </c>
      <c r="AJ219" s="162">
        <v>2014</v>
      </c>
      <c r="AK219" s="162" t="s">
        <v>421</v>
      </c>
      <c r="AL219" s="121" t="s">
        <v>5392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427</v>
      </c>
      <c r="C220" s="110" t="s">
        <v>1440</v>
      </c>
      <c r="D220" s="111"/>
      <c r="E220" s="111" t="s">
        <v>608</v>
      </c>
      <c r="F220" s="111"/>
      <c r="G220" s="112" t="s">
        <v>4216</v>
      </c>
      <c r="H220" s="389"/>
      <c r="I220" s="111" t="s">
        <v>1294</v>
      </c>
      <c r="J220" s="111"/>
      <c r="K220" s="111" t="s">
        <v>4217</v>
      </c>
      <c r="L220" s="115">
        <v>44673</v>
      </c>
      <c r="M220" s="87">
        <v>45400</v>
      </c>
      <c r="N220" s="117" t="s">
        <v>421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379</v>
      </c>
      <c r="T220" s="121" t="s">
        <v>728</v>
      </c>
      <c r="U220" s="244" t="s">
        <v>200</v>
      </c>
      <c r="V220" s="244" t="s">
        <v>200</v>
      </c>
      <c r="W220" s="135">
        <f>M220</f>
        <v>45400</v>
      </c>
      <c r="X220" s="162" t="s">
        <v>21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3513</v>
      </c>
      <c r="AF220" s="162" t="s">
        <v>4218</v>
      </c>
      <c r="AG220" s="162" t="s">
        <v>3514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427</v>
      </c>
      <c r="C221" s="121" t="s">
        <v>2650</v>
      </c>
      <c r="D221" s="111"/>
      <c r="E221" s="111" t="s">
        <v>633</v>
      </c>
      <c r="F221" s="111"/>
      <c r="G221" s="112" t="s">
        <v>2983</v>
      </c>
      <c r="H221" s="389"/>
      <c r="I221" s="111" t="s">
        <v>56</v>
      </c>
      <c r="J221" s="111"/>
      <c r="K221" s="121" t="s">
        <v>6659</v>
      </c>
      <c r="L221" s="137">
        <v>43801</v>
      </c>
      <c r="M221" s="138">
        <v>45974</v>
      </c>
      <c r="N221" s="117" t="s">
        <v>421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298</v>
      </c>
      <c r="T221" s="121" t="s">
        <v>421</v>
      </c>
      <c r="U221" s="244" t="s">
        <v>5342</v>
      </c>
      <c r="V221" s="244" t="s">
        <v>5341</v>
      </c>
      <c r="W221" s="135">
        <f>M221</f>
        <v>45974</v>
      </c>
      <c r="X221" s="162" t="s">
        <v>865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423</v>
      </c>
      <c r="AF221" s="162" t="s">
        <v>423</v>
      </c>
      <c r="AG221" s="162" t="s">
        <v>423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427</v>
      </c>
      <c r="C222" s="121" t="s">
        <v>2923</v>
      </c>
      <c r="D222" s="121"/>
      <c r="E222" s="121" t="s">
        <v>2924</v>
      </c>
      <c r="F222" s="121"/>
      <c r="G222" s="129" t="s">
        <v>2925</v>
      </c>
      <c r="H222" s="390"/>
      <c r="I222" s="111" t="s">
        <v>56</v>
      </c>
      <c r="J222" s="121"/>
      <c r="K222" s="121" t="s">
        <v>224</v>
      </c>
      <c r="L222" s="137">
        <v>43698</v>
      </c>
      <c r="M222" s="138">
        <v>45917</v>
      </c>
      <c r="N222" s="117" t="s">
        <v>421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168</v>
      </c>
      <c r="T222" s="121" t="s">
        <v>421</v>
      </c>
      <c r="U222" s="244" t="s">
        <v>5246</v>
      </c>
      <c r="V222" s="244" t="s">
        <v>5245</v>
      </c>
      <c r="W222" s="135">
        <f>M222</f>
        <v>45917</v>
      </c>
      <c r="X222" s="162" t="s">
        <v>655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423</v>
      </c>
      <c r="AF222" s="162" t="s">
        <v>423</v>
      </c>
      <c r="AG222" s="162" t="s">
        <v>423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428</v>
      </c>
      <c r="C223" s="121" t="s">
        <v>332</v>
      </c>
      <c r="D223" s="144"/>
      <c r="E223" s="111" t="s">
        <v>1791</v>
      </c>
      <c r="F223" s="111"/>
      <c r="G223" s="112" t="s">
        <v>1792</v>
      </c>
      <c r="H223" s="393"/>
      <c r="I223" s="121" t="s">
        <v>436</v>
      </c>
      <c r="J223" s="121"/>
      <c r="K223" s="111" t="s">
        <v>4683</v>
      </c>
      <c r="L223" s="115">
        <v>42713</v>
      </c>
      <c r="M223" s="149">
        <v>46038</v>
      </c>
      <c r="N223" s="117" t="s">
        <v>421</v>
      </c>
      <c r="O223" s="130">
        <f t="shared" ref="O223:O230" si="55">M223</f>
        <v>46038</v>
      </c>
      <c r="P223" s="118">
        <v>22732</v>
      </c>
      <c r="Q223" s="118">
        <v>2003</v>
      </c>
      <c r="R223" s="119">
        <v>45307</v>
      </c>
      <c r="S223" s="120" t="s">
        <v>298</v>
      </c>
      <c r="T223" s="121" t="s">
        <v>421</v>
      </c>
      <c r="U223" s="376" t="s">
        <v>833</v>
      </c>
      <c r="V223" s="376" t="s">
        <v>4939</v>
      </c>
      <c r="W223" s="145">
        <f t="shared" ref="W223:W226" si="56">M223</f>
        <v>46038</v>
      </c>
      <c r="X223" s="357" t="s">
        <v>865</v>
      </c>
      <c r="Y223" s="407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57">
        <v>23</v>
      </c>
      <c r="AF223" s="357">
        <v>38</v>
      </c>
      <c r="AG223" s="357">
        <v>48</v>
      </c>
      <c r="AH223" s="357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216" customFormat="1" ht="12.75" customHeight="1" x14ac:dyDescent="0.2">
      <c r="A224" s="200">
        <v>223</v>
      </c>
      <c r="B224" s="200" t="s">
        <v>427</v>
      </c>
      <c r="C224" s="202" t="s">
        <v>5268</v>
      </c>
      <c r="D224" s="202"/>
      <c r="E224" s="469" t="s">
        <v>2892</v>
      </c>
      <c r="F224" s="202"/>
      <c r="G224" s="227" t="s">
        <v>6241</v>
      </c>
      <c r="H224" s="392"/>
      <c r="I224" s="202" t="s">
        <v>631</v>
      </c>
      <c r="J224" s="202"/>
      <c r="K224" s="202" t="s">
        <v>2961</v>
      </c>
      <c r="L224" s="218">
        <v>45579</v>
      </c>
      <c r="M224" s="219">
        <v>46301</v>
      </c>
      <c r="N224" s="220" t="s">
        <v>421</v>
      </c>
      <c r="O224" s="431">
        <f>M224</f>
        <v>46301</v>
      </c>
      <c r="P224" s="222">
        <v>24642</v>
      </c>
      <c r="Q224" s="222">
        <v>2024</v>
      </c>
      <c r="R224" s="211">
        <v>45571</v>
      </c>
      <c r="S224" s="201" t="s">
        <v>2231</v>
      </c>
      <c r="T224" s="201" t="s">
        <v>728</v>
      </c>
      <c r="U224" s="377" t="s">
        <v>200</v>
      </c>
      <c r="V224" s="377" t="s">
        <v>200</v>
      </c>
      <c r="W224" s="213">
        <v>46301</v>
      </c>
      <c r="X224" s="208" t="s">
        <v>865</v>
      </c>
      <c r="Y224" s="408">
        <v>4.5999999999999996</v>
      </c>
      <c r="Z224" s="214"/>
      <c r="AA224" s="201">
        <v>92</v>
      </c>
      <c r="AB224" s="201"/>
      <c r="AC224" s="201">
        <v>114</v>
      </c>
      <c r="AD224" s="201"/>
      <c r="AE224" s="208" t="s">
        <v>423</v>
      </c>
      <c r="AF224" s="208" t="s">
        <v>423</v>
      </c>
      <c r="AG224" s="208" t="s">
        <v>423</v>
      </c>
      <c r="AH224" s="208">
        <v>1</v>
      </c>
      <c r="AI224" s="211"/>
      <c r="AJ224" s="208"/>
      <c r="AK224" s="208"/>
      <c r="AL224" s="201"/>
      <c r="AM224" s="237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</row>
    <row r="225" spans="1:123" s="157" customFormat="1" ht="12.75" customHeight="1" x14ac:dyDescent="0.2">
      <c r="A225" s="110">
        <v>224</v>
      </c>
      <c r="B225" s="121" t="s">
        <v>427</v>
      </c>
      <c r="C225" s="121" t="s">
        <v>2008</v>
      </c>
      <c r="D225" s="121"/>
      <c r="E225" s="121" t="s">
        <v>2244</v>
      </c>
      <c r="F225" s="121"/>
      <c r="G225" s="129" t="s">
        <v>2245</v>
      </c>
      <c r="H225" s="390"/>
      <c r="I225" s="121" t="s">
        <v>174</v>
      </c>
      <c r="J225" s="121"/>
      <c r="K225" s="121" t="s">
        <v>3083</v>
      </c>
      <c r="L225" s="137">
        <v>43154</v>
      </c>
      <c r="M225" s="149">
        <v>46067</v>
      </c>
      <c r="N225" s="162" t="s">
        <v>421</v>
      </c>
      <c r="O225" s="168">
        <f t="shared" si="55"/>
        <v>46067</v>
      </c>
      <c r="P225" s="169">
        <v>18152</v>
      </c>
      <c r="Q225" s="169">
        <v>2017</v>
      </c>
      <c r="R225" s="119">
        <v>45336</v>
      </c>
      <c r="S225" s="156" t="s">
        <v>5004</v>
      </c>
      <c r="T225" s="144" t="s">
        <v>421</v>
      </c>
      <c r="U225" s="376" t="s">
        <v>533</v>
      </c>
      <c r="V225" s="376" t="s">
        <v>5549</v>
      </c>
      <c r="W225" s="145">
        <f t="shared" si="56"/>
        <v>46067</v>
      </c>
      <c r="X225" s="357" t="s">
        <v>583</v>
      </c>
      <c r="Y225" s="407">
        <v>5.5</v>
      </c>
      <c r="Z225" s="136"/>
      <c r="AA225" s="120">
        <v>85</v>
      </c>
      <c r="AB225" s="120"/>
      <c r="AC225" s="120">
        <v>105</v>
      </c>
      <c r="AD225" s="120"/>
      <c r="AE225" s="357">
        <v>24</v>
      </c>
      <c r="AF225" s="357">
        <v>38</v>
      </c>
      <c r="AG225" s="365">
        <v>58</v>
      </c>
      <c r="AH225" s="365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427</v>
      </c>
      <c r="C226" s="121" t="s">
        <v>1729</v>
      </c>
      <c r="D226" s="111"/>
      <c r="E226" s="111" t="s">
        <v>1730</v>
      </c>
      <c r="F226" s="111"/>
      <c r="G226" s="112" t="s">
        <v>1731</v>
      </c>
      <c r="H226" s="389"/>
      <c r="I226" s="111" t="s">
        <v>631</v>
      </c>
      <c r="J226" s="111"/>
      <c r="K226" s="111" t="s">
        <v>3054</v>
      </c>
      <c r="L226" s="115">
        <v>42639</v>
      </c>
      <c r="M226" s="116">
        <v>46060</v>
      </c>
      <c r="N226" s="117" t="s">
        <v>421</v>
      </c>
      <c r="O226" s="130">
        <f t="shared" si="55"/>
        <v>46060</v>
      </c>
      <c r="P226" s="118">
        <v>20156</v>
      </c>
      <c r="Q226" s="118">
        <v>2012</v>
      </c>
      <c r="R226" s="119">
        <v>45695</v>
      </c>
      <c r="S226" s="120" t="s">
        <v>2001</v>
      </c>
      <c r="T226" s="121" t="s">
        <v>421</v>
      </c>
      <c r="U226" s="376" t="s">
        <v>532</v>
      </c>
      <c r="V226" s="376" t="s">
        <v>5288</v>
      </c>
      <c r="W226" s="145">
        <f t="shared" si="56"/>
        <v>46060</v>
      </c>
      <c r="X226" s="357" t="s">
        <v>865</v>
      </c>
      <c r="Y226" s="407">
        <v>8.1</v>
      </c>
      <c r="Z226" s="136"/>
      <c r="AA226" s="120">
        <v>120</v>
      </c>
      <c r="AB226" s="120"/>
      <c r="AC226" s="120">
        <v>225</v>
      </c>
      <c r="AD226" s="120"/>
      <c r="AE226" s="357">
        <v>24</v>
      </c>
      <c r="AF226" s="357" t="s">
        <v>423</v>
      </c>
      <c r="AG226" s="357">
        <v>47</v>
      </c>
      <c r="AH226" s="357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427</v>
      </c>
      <c r="C227" s="110" t="s">
        <v>2880</v>
      </c>
      <c r="D227" s="111"/>
      <c r="E227" s="111" t="s">
        <v>2022</v>
      </c>
      <c r="F227" s="111"/>
      <c r="G227" s="112" t="s">
        <v>3022</v>
      </c>
      <c r="H227" s="389"/>
      <c r="I227" s="111" t="s">
        <v>631</v>
      </c>
      <c r="J227" s="111"/>
      <c r="K227" s="111" t="s">
        <v>5809</v>
      </c>
      <c r="L227" s="137">
        <v>43873</v>
      </c>
      <c r="M227" s="138">
        <v>46100</v>
      </c>
      <c r="N227" s="117" t="s">
        <v>421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2231</v>
      </c>
      <c r="T227" s="121" t="s">
        <v>421</v>
      </c>
      <c r="U227" s="244" t="s">
        <v>1</v>
      </c>
      <c r="V227" s="244" t="s">
        <v>1855</v>
      </c>
      <c r="W227" s="135">
        <f>M227</f>
        <v>46100</v>
      </c>
      <c r="X227" s="162" t="s">
        <v>201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423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427</v>
      </c>
      <c r="C228" s="121" t="s">
        <v>3977</v>
      </c>
      <c r="D228" s="121"/>
      <c r="E228" s="121" t="s">
        <v>1376</v>
      </c>
      <c r="F228" s="121"/>
      <c r="G228" s="129" t="s">
        <v>3978</v>
      </c>
      <c r="H228" s="390"/>
      <c r="I228" s="111" t="s">
        <v>1294</v>
      </c>
      <c r="J228" s="121"/>
      <c r="K228" s="121" t="s">
        <v>5813</v>
      </c>
      <c r="L228" s="137">
        <v>44519</v>
      </c>
      <c r="M228" s="138">
        <v>46143</v>
      </c>
      <c r="N228" s="117" t="s">
        <v>421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379</v>
      </c>
      <c r="T228" s="121" t="s">
        <v>5224</v>
      </c>
      <c r="U228" s="244" t="s">
        <v>164</v>
      </c>
      <c r="V228" s="244" t="s">
        <v>164</v>
      </c>
      <c r="W228" s="135">
        <f>M228</f>
        <v>46143</v>
      </c>
      <c r="X228" s="162" t="s">
        <v>21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3630</v>
      </c>
      <c r="AF228" s="162" t="s">
        <v>3645</v>
      </c>
      <c r="AG228" s="162" t="s">
        <v>3632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427</v>
      </c>
      <c r="C229" s="144" t="s">
        <v>447</v>
      </c>
      <c r="D229" s="111"/>
      <c r="E229" s="111" t="s">
        <v>2573</v>
      </c>
      <c r="F229" s="111"/>
      <c r="G229" s="112" t="s">
        <v>2574</v>
      </c>
      <c r="H229" s="389"/>
      <c r="I229" s="111" t="s">
        <v>265</v>
      </c>
      <c r="J229" s="111"/>
      <c r="K229" s="111" t="s">
        <v>6403</v>
      </c>
      <c r="L229" s="115">
        <v>43412</v>
      </c>
      <c r="M229" s="87">
        <v>46060</v>
      </c>
      <c r="N229" s="117" t="s">
        <v>421</v>
      </c>
      <c r="O229" s="131">
        <f t="shared" si="55"/>
        <v>46060</v>
      </c>
      <c r="P229" s="104">
        <v>20155</v>
      </c>
      <c r="Q229" s="104">
        <v>2010</v>
      </c>
      <c r="R229" s="105">
        <v>45695</v>
      </c>
      <c r="S229" s="121" t="s">
        <v>2001</v>
      </c>
      <c r="T229" s="121" t="s">
        <v>421</v>
      </c>
      <c r="U229" s="244" t="s">
        <v>615</v>
      </c>
      <c r="V229" s="244" t="s">
        <v>652</v>
      </c>
      <c r="W229" s="135">
        <f t="shared" ref="W229:W235" si="57">M229</f>
        <v>46060</v>
      </c>
      <c r="X229" s="162" t="s">
        <v>865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427</v>
      </c>
      <c r="C230" s="121" t="s">
        <v>5049</v>
      </c>
      <c r="D230" s="121"/>
      <c r="E230" s="121" t="s">
        <v>1030</v>
      </c>
      <c r="F230" s="121"/>
      <c r="G230" s="129" t="s">
        <v>5050</v>
      </c>
      <c r="H230" s="390"/>
      <c r="I230" s="121" t="s">
        <v>56</v>
      </c>
      <c r="J230" s="121"/>
      <c r="K230" s="121" t="s">
        <v>5051</v>
      </c>
      <c r="L230" s="137">
        <v>45105</v>
      </c>
      <c r="M230" s="138">
        <v>46561</v>
      </c>
      <c r="N230" s="162" t="s">
        <v>421</v>
      </c>
      <c r="O230" s="163">
        <f t="shared" si="55"/>
        <v>46561</v>
      </c>
      <c r="P230" s="174">
        <v>23355</v>
      </c>
      <c r="Q230" s="174">
        <v>2023</v>
      </c>
      <c r="R230" s="161">
        <v>45831</v>
      </c>
      <c r="S230" s="144" t="s">
        <v>2001</v>
      </c>
      <c r="T230" s="144" t="s">
        <v>421</v>
      </c>
      <c r="U230" s="244" t="s">
        <v>629</v>
      </c>
      <c r="V230" s="244" t="s">
        <v>629</v>
      </c>
      <c r="W230" s="135">
        <f t="shared" si="57"/>
        <v>46561</v>
      </c>
      <c r="X230" s="162" t="s">
        <v>865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423</v>
      </c>
      <c r="AF230" s="162" t="s">
        <v>423</v>
      </c>
      <c r="AG230" s="175" t="s">
        <v>423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428</v>
      </c>
      <c r="C231" s="121" t="s">
        <v>342</v>
      </c>
      <c r="D231" s="110" t="s">
        <v>1265</v>
      </c>
      <c r="E231" s="144" t="s">
        <v>2076</v>
      </c>
      <c r="F231" s="144" t="s">
        <v>2877</v>
      </c>
      <c r="G231" s="164" t="s">
        <v>3861</v>
      </c>
      <c r="H231" s="393" t="s">
        <v>2877</v>
      </c>
      <c r="I231" s="121" t="s">
        <v>1071</v>
      </c>
      <c r="J231" s="110" t="s">
        <v>823</v>
      </c>
      <c r="K231" s="144" t="s">
        <v>3862</v>
      </c>
      <c r="L231" s="165">
        <v>44431</v>
      </c>
      <c r="M231" s="166">
        <v>45518</v>
      </c>
      <c r="N231" s="117" t="s">
        <v>421</v>
      </c>
      <c r="O231" s="131">
        <f>M231</f>
        <v>45518</v>
      </c>
      <c r="P231" s="104">
        <v>21486</v>
      </c>
      <c r="Q231" s="104">
        <v>2013</v>
      </c>
      <c r="R231" s="105" t="s">
        <v>6855</v>
      </c>
      <c r="S231" s="121" t="s">
        <v>3665</v>
      </c>
      <c r="T231" s="121" t="s">
        <v>1870</v>
      </c>
      <c r="U231" s="244" t="s">
        <v>6856</v>
      </c>
      <c r="V231" s="244" t="s">
        <v>6857</v>
      </c>
      <c r="W231" s="135">
        <f>M231</f>
        <v>45518</v>
      </c>
      <c r="X231" s="162" t="s">
        <v>865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57">
        <v>2017</v>
      </c>
      <c r="AK231" s="357" t="s">
        <v>421</v>
      </c>
      <c r="AL231" s="120" t="s">
        <v>6858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427</v>
      </c>
      <c r="C232" s="202" t="s">
        <v>3191</v>
      </c>
      <c r="D232" s="202"/>
      <c r="E232" s="202" t="s">
        <v>5085</v>
      </c>
      <c r="F232" s="202"/>
      <c r="G232" s="227" t="s">
        <v>5084</v>
      </c>
      <c r="H232" s="392"/>
      <c r="I232" s="201" t="s">
        <v>1071</v>
      </c>
      <c r="J232" s="202"/>
      <c r="K232" s="202" t="s">
        <v>5076</v>
      </c>
      <c r="L232" s="218">
        <v>45120</v>
      </c>
      <c r="M232" s="219">
        <v>46564</v>
      </c>
      <c r="N232" s="220" t="s">
        <v>421</v>
      </c>
      <c r="O232" s="221">
        <f>M232</f>
        <v>46564</v>
      </c>
      <c r="P232" s="222">
        <v>23400</v>
      </c>
      <c r="Q232" s="222">
        <v>2023</v>
      </c>
      <c r="R232" s="211">
        <v>45834</v>
      </c>
      <c r="S232" s="201" t="s">
        <v>727</v>
      </c>
      <c r="T232" s="201" t="s">
        <v>421</v>
      </c>
      <c r="U232" s="377" t="s">
        <v>6768</v>
      </c>
      <c r="V232" s="377" t="s">
        <v>411</v>
      </c>
      <c r="W232" s="213">
        <v>46564</v>
      </c>
      <c r="X232" s="208" t="s">
        <v>201</v>
      </c>
      <c r="Y232" s="408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423</v>
      </c>
      <c r="AF232" s="208" t="s">
        <v>423</v>
      </c>
      <c r="AG232" s="208" t="s">
        <v>423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428</v>
      </c>
      <c r="C233" s="201" t="s">
        <v>5443</v>
      </c>
      <c r="D233" s="201"/>
      <c r="E233" s="201" t="s">
        <v>1163</v>
      </c>
      <c r="F233" s="201"/>
      <c r="G233" s="203" t="s">
        <v>5444</v>
      </c>
      <c r="H233" s="391"/>
      <c r="I233" s="201" t="s">
        <v>1294</v>
      </c>
      <c r="J233" s="201"/>
      <c r="K233" s="201" t="s">
        <v>3783</v>
      </c>
      <c r="L233" s="206">
        <v>45314</v>
      </c>
      <c r="M233" s="207">
        <v>46037</v>
      </c>
      <c r="N233" s="220" t="s">
        <v>421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727</v>
      </c>
      <c r="T233" s="201" t="s">
        <v>728</v>
      </c>
      <c r="U233" s="377" t="s">
        <v>200</v>
      </c>
      <c r="V233" s="377" t="s">
        <v>491</v>
      </c>
      <c r="W233" s="213">
        <f>O233</f>
        <v>46037</v>
      </c>
      <c r="X233" s="208" t="s">
        <v>21</v>
      </c>
      <c r="Y233" s="408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5445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306" customFormat="1" ht="12.75" customHeight="1" x14ac:dyDescent="0.2">
      <c r="A234" s="298">
        <v>233</v>
      </c>
      <c r="B234" s="298" t="s">
        <v>6751</v>
      </c>
      <c r="C234" s="97"/>
      <c r="D234" s="97"/>
      <c r="E234" s="97" t="s">
        <v>2893</v>
      </c>
      <c r="F234" s="97"/>
      <c r="G234" s="453"/>
      <c r="H234" s="454"/>
      <c r="I234" s="97"/>
      <c r="J234" s="97"/>
      <c r="K234" s="97"/>
      <c r="L234" s="455"/>
      <c r="M234" s="456"/>
      <c r="N234" s="457"/>
      <c r="O234" s="307"/>
      <c r="P234" s="299"/>
      <c r="Q234" s="299"/>
      <c r="R234" s="300"/>
      <c r="S234" s="301"/>
      <c r="T234" s="301"/>
      <c r="U234" s="378"/>
      <c r="V234" s="378"/>
      <c r="W234" s="302"/>
      <c r="X234" s="338"/>
      <c r="Y234" s="416"/>
      <c r="Z234" s="303"/>
      <c r="AA234" s="301"/>
      <c r="AB234" s="301"/>
      <c r="AC234" s="301"/>
      <c r="AD234" s="301"/>
      <c r="AE234" s="338"/>
      <c r="AF234" s="338"/>
      <c r="AG234" s="338"/>
      <c r="AH234" s="338"/>
      <c r="AI234" s="301"/>
      <c r="AJ234" s="338"/>
      <c r="AK234" s="338"/>
      <c r="AL234" s="301"/>
      <c r="AM234" s="304"/>
      <c r="AN234" s="305"/>
      <c r="AO234" s="305"/>
      <c r="AP234" s="305"/>
      <c r="AQ234" s="305"/>
      <c r="AR234" s="305"/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5"/>
      <c r="BJ234" s="305"/>
      <c r="BK234" s="305"/>
      <c r="BL234" s="305"/>
      <c r="BM234" s="305"/>
      <c r="BN234" s="305"/>
      <c r="BO234" s="305"/>
      <c r="BP234" s="305"/>
      <c r="BQ234" s="305"/>
      <c r="BR234" s="305"/>
      <c r="BS234" s="305"/>
      <c r="BT234" s="305"/>
      <c r="BU234" s="305"/>
      <c r="BV234" s="305"/>
      <c r="BW234" s="305"/>
      <c r="BX234" s="305"/>
      <c r="BY234" s="305"/>
      <c r="BZ234" s="305"/>
      <c r="CA234" s="305"/>
      <c r="CB234" s="305"/>
      <c r="CC234" s="305"/>
      <c r="CD234" s="305"/>
      <c r="CE234" s="305"/>
      <c r="CF234" s="305"/>
      <c r="CG234" s="305"/>
      <c r="CH234" s="305"/>
      <c r="CI234" s="305"/>
      <c r="CJ234" s="305"/>
      <c r="CK234" s="305"/>
      <c r="CL234" s="305"/>
    </row>
    <row r="235" spans="1:123" ht="12.75" customHeight="1" x14ac:dyDescent="0.2">
      <c r="A235" s="110">
        <v>234</v>
      </c>
      <c r="B235" s="110" t="s">
        <v>427</v>
      </c>
      <c r="C235" s="85" t="s">
        <v>370</v>
      </c>
      <c r="D235" s="111"/>
      <c r="E235" s="111" t="s">
        <v>1072</v>
      </c>
      <c r="F235" s="111"/>
      <c r="G235" s="112" t="s">
        <v>1078</v>
      </c>
      <c r="H235" s="389"/>
      <c r="I235" s="111" t="s">
        <v>174</v>
      </c>
      <c r="J235" s="111"/>
      <c r="K235" s="111" t="s">
        <v>1856</v>
      </c>
      <c r="L235" s="115">
        <v>41992</v>
      </c>
      <c r="M235" s="116">
        <v>45426</v>
      </c>
      <c r="N235" s="117" t="s">
        <v>421</v>
      </c>
      <c r="O235" s="130">
        <f t="shared" ref="O235" si="58">M235</f>
        <v>45426</v>
      </c>
      <c r="P235" s="118">
        <v>17220</v>
      </c>
      <c r="Q235" s="118">
        <v>2014</v>
      </c>
      <c r="R235" s="119">
        <v>44695</v>
      </c>
      <c r="S235" s="121" t="s">
        <v>102</v>
      </c>
      <c r="T235" s="121" t="s">
        <v>421</v>
      </c>
      <c r="U235" s="376" t="s">
        <v>4321</v>
      </c>
      <c r="V235" s="376" t="s">
        <v>4322</v>
      </c>
      <c r="W235" s="145">
        <f t="shared" si="57"/>
        <v>45426</v>
      </c>
      <c r="X235" s="357" t="s">
        <v>865</v>
      </c>
      <c r="Y235" s="407">
        <v>5.7</v>
      </c>
      <c r="Z235" s="136"/>
      <c r="AA235" s="120">
        <v>85</v>
      </c>
      <c r="AB235" s="120"/>
      <c r="AC235" s="120">
        <v>105</v>
      </c>
      <c r="AD235" s="120"/>
      <c r="AE235" s="357">
        <v>24</v>
      </c>
      <c r="AF235" s="357">
        <v>39</v>
      </c>
      <c r="AG235" s="357">
        <v>52</v>
      </c>
      <c r="AH235" s="357">
        <v>1</v>
      </c>
      <c r="AI235" s="119"/>
      <c r="AJ235" s="357"/>
      <c r="AK235" s="357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216" customFormat="1" ht="12.75" customHeight="1" x14ac:dyDescent="0.2">
      <c r="A236" s="200">
        <v>235</v>
      </c>
      <c r="B236" s="201" t="s">
        <v>427</v>
      </c>
      <c r="C236" s="201" t="s">
        <v>4821</v>
      </c>
      <c r="D236" s="201"/>
      <c r="E236" s="201" t="s">
        <v>742</v>
      </c>
      <c r="F236" s="201"/>
      <c r="G236" s="203" t="s">
        <v>6585</v>
      </c>
      <c r="H236" s="391"/>
      <c r="I236" s="201" t="s">
        <v>1071</v>
      </c>
      <c r="J236" s="201"/>
      <c r="K236" s="201" t="s">
        <v>4194</v>
      </c>
      <c r="L236" s="206">
        <v>45770</v>
      </c>
      <c r="M236" s="207">
        <v>46484</v>
      </c>
      <c r="N236" s="208" t="s">
        <v>421</v>
      </c>
      <c r="O236" s="209">
        <f>M236</f>
        <v>46484</v>
      </c>
      <c r="P236" s="210">
        <v>25221</v>
      </c>
      <c r="Q236" s="210">
        <v>2023</v>
      </c>
      <c r="R236" s="223">
        <v>45754</v>
      </c>
      <c r="S236" s="212" t="s">
        <v>168</v>
      </c>
      <c r="T236" s="212" t="s">
        <v>728</v>
      </c>
      <c r="U236" s="377" t="s">
        <v>200</v>
      </c>
      <c r="V236" s="377" t="s">
        <v>532</v>
      </c>
      <c r="W236" s="213">
        <f>O236</f>
        <v>46484</v>
      </c>
      <c r="X236" s="208" t="s">
        <v>423</v>
      </c>
      <c r="Y236" s="408">
        <v>4.0999999999999996</v>
      </c>
      <c r="Z236" s="214"/>
      <c r="AA236" s="201">
        <v>75</v>
      </c>
      <c r="AB236" s="201"/>
      <c r="AC236" s="201">
        <v>92</v>
      </c>
      <c r="AD236" s="201"/>
      <c r="AE236" s="208" t="s">
        <v>423</v>
      </c>
      <c r="AF236" s="208" t="s">
        <v>423</v>
      </c>
      <c r="AG236" s="284" t="s">
        <v>423</v>
      </c>
      <c r="AH236" s="284">
        <v>1</v>
      </c>
      <c r="AI236" s="212"/>
      <c r="AJ236" s="284"/>
      <c r="AK236" s="284"/>
      <c r="AL236" s="201"/>
      <c r="AM236" s="237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  <c r="BZ236" s="212"/>
      <c r="CA236" s="212"/>
      <c r="CB236" s="212"/>
      <c r="CC236" s="212"/>
      <c r="CD236" s="212"/>
      <c r="CE236" s="212"/>
      <c r="CF236" s="212"/>
      <c r="CG236" s="212"/>
      <c r="CH236" s="212"/>
      <c r="CI236" s="212"/>
      <c r="CJ236" s="212"/>
      <c r="CK236" s="212"/>
      <c r="CL236" s="212"/>
    </row>
    <row r="237" spans="1:123" s="216" customFormat="1" ht="12.75" customHeight="1" x14ac:dyDescent="0.2">
      <c r="A237" s="200">
        <v>236</v>
      </c>
      <c r="B237" s="212" t="s">
        <v>428</v>
      </c>
      <c r="C237" s="212" t="s">
        <v>5086</v>
      </c>
      <c r="D237" s="212" t="s">
        <v>5969</v>
      </c>
      <c r="E237" s="212" t="s">
        <v>2399</v>
      </c>
      <c r="F237" s="212" t="s">
        <v>5923</v>
      </c>
      <c r="G237" s="374" t="s">
        <v>5970</v>
      </c>
      <c r="H237" s="401" t="s">
        <v>5971</v>
      </c>
      <c r="I237" s="212" t="s">
        <v>625</v>
      </c>
      <c r="J237" s="212" t="s">
        <v>667</v>
      </c>
      <c r="K237" s="212" t="s">
        <v>5924</v>
      </c>
      <c r="L237" s="282">
        <v>45462</v>
      </c>
      <c r="M237" s="282">
        <v>46176</v>
      </c>
      <c r="N237" s="220" t="s">
        <v>421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2069</v>
      </c>
      <c r="T237" s="201" t="s">
        <v>5184</v>
      </c>
      <c r="U237" s="377" t="s">
        <v>200</v>
      </c>
      <c r="V237" s="377" t="s">
        <v>5973</v>
      </c>
      <c r="W237" s="213">
        <f>M237</f>
        <v>46176</v>
      </c>
      <c r="X237" s="208" t="s">
        <v>5972</v>
      </c>
      <c r="Y237" s="408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3971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421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216" customFormat="1" ht="12.75" customHeight="1" x14ac:dyDescent="0.2">
      <c r="A238" s="200">
        <v>237</v>
      </c>
      <c r="B238" s="200" t="s">
        <v>427</v>
      </c>
      <c r="C238" s="212" t="s">
        <v>6588</v>
      </c>
      <c r="D238" s="202"/>
      <c r="E238" s="202" t="s">
        <v>2585</v>
      </c>
      <c r="F238" s="202"/>
      <c r="G238" s="227" t="s">
        <v>6589</v>
      </c>
      <c r="H238" s="392"/>
      <c r="I238" s="202" t="s">
        <v>631</v>
      </c>
      <c r="J238" s="202"/>
      <c r="K238" s="202" t="s">
        <v>6566</v>
      </c>
      <c r="L238" s="218">
        <v>45770</v>
      </c>
      <c r="M238" s="219">
        <v>46488</v>
      </c>
      <c r="N238" s="220" t="s">
        <v>421</v>
      </c>
      <c r="O238" s="221">
        <f>M238</f>
        <v>46488</v>
      </c>
      <c r="P238" s="222">
        <v>25224</v>
      </c>
      <c r="Q238" s="222">
        <v>2024</v>
      </c>
      <c r="R238" s="211">
        <v>45758</v>
      </c>
      <c r="S238" s="201" t="s">
        <v>727</v>
      </c>
      <c r="T238" s="201" t="s">
        <v>728</v>
      </c>
      <c r="U238" s="377" t="s">
        <v>200</v>
      </c>
      <c r="V238" s="377" t="s">
        <v>491</v>
      </c>
      <c r="W238" s="213">
        <v>46488</v>
      </c>
      <c r="X238" s="208" t="s">
        <v>865</v>
      </c>
      <c r="Y238" s="408">
        <v>3.6</v>
      </c>
      <c r="Z238" s="214"/>
      <c r="AA238" s="201">
        <v>55</v>
      </c>
      <c r="AB238" s="201"/>
      <c r="AC238" s="201">
        <v>77</v>
      </c>
      <c r="AD238" s="201"/>
      <c r="AE238" s="208" t="s">
        <v>423</v>
      </c>
      <c r="AF238" s="208" t="s">
        <v>423</v>
      </c>
      <c r="AG238" s="208" t="s">
        <v>423</v>
      </c>
      <c r="AH238" s="208">
        <v>1</v>
      </c>
      <c r="AI238" s="201"/>
      <c r="AJ238" s="208"/>
      <c r="AK238" s="208"/>
      <c r="AL238" s="201"/>
      <c r="AM238" s="237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2"/>
      <c r="CG238" s="212"/>
      <c r="CH238" s="212"/>
      <c r="CI238" s="212"/>
      <c r="CJ238" s="212"/>
      <c r="CK238" s="212"/>
      <c r="CL238" s="212"/>
    </row>
    <row r="239" spans="1:123" s="216" customFormat="1" ht="12.75" customHeight="1" x14ac:dyDescent="0.2">
      <c r="A239" s="200">
        <v>238</v>
      </c>
      <c r="B239" s="201" t="s">
        <v>427</v>
      </c>
      <c r="C239" s="201" t="s">
        <v>3894</v>
      </c>
      <c r="D239" s="201"/>
      <c r="E239" s="201" t="s">
        <v>1181</v>
      </c>
      <c r="F239" s="201"/>
      <c r="G239" s="203" t="s">
        <v>4650</v>
      </c>
      <c r="H239" s="391"/>
      <c r="I239" s="201" t="s">
        <v>3678</v>
      </c>
      <c r="J239" s="201"/>
      <c r="K239" s="202" t="s">
        <v>4651</v>
      </c>
      <c r="L239" s="218">
        <v>44876</v>
      </c>
      <c r="M239" s="219">
        <v>46331</v>
      </c>
      <c r="N239" s="220" t="s">
        <v>421</v>
      </c>
      <c r="O239" s="431">
        <f>M239</f>
        <v>46331</v>
      </c>
      <c r="P239" s="222">
        <v>22692</v>
      </c>
      <c r="Q239" s="222">
        <v>2022</v>
      </c>
      <c r="R239" s="211">
        <v>45601</v>
      </c>
      <c r="S239" s="201" t="s">
        <v>727</v>
      </c>
      <c r="T239" s="201" t="s">
        <v>421</v>
      </c>
      <c r="U239" s="377" t="s">
        <v>2621</v>
      </c>
      <c r="V239" s="377" t="s">
        <v>6278</v>
      </c>
      <c r="W239" s="213">
        <f>M239</f>
        <v>46331</v>
      </c>
      <c r="X239" s="208" t="s">
        <v>201</v>
      </c>
      <c r="Y239" s="408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423</v>
      </c>
      <c r="AF239" s="208" t="s">
        <v>423</v>
      </c>
      <c r="AG239" s="208" t="s">
        <v>423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427</v>
      </c>
      <c r="C240" s="111" t="s">
        <v>841</v>
      </c>
      <c r="D240" s="111"/>
      <c r="E240" s="85" t="s">
        <v>3330</v>
      </c>
      <c r="F240" s="111"/>
      <c r="G240" s="112" t="s">
        <v>72</v>
      </c>
      <c r="H240" s="389"/>
      <c r="I240" s="111" t="s">
        <v>666</v>
      </c>
      <c r="J240" s="111"/>
      <c r="K240" s="111" t="s">
        <v>1306</v>
      </c>
      <c r="L240" s="115">
        <v>40539</v>
      </c>
      <c r="M240" s="116">
        <v>46155</v>
      </c>
      <c r="N240" s="117" t="s">
        <v>421</v>
      </c>
      <c r="O240" s="132">
        <f t="shared" ref="O240:O243" si="59">M240</f>
        <v>46155</v>
      </c>
      <c r="P240" s="118">
        <v>14105</v>
      </c>
      <c r="Q240" s="118">
        <v>2010</v>
      </c>
      <c r="R240" s="119">
        <v>45425</v>
      </c>
      <c r="S240" s="120" t="s">
        <v>691</v>
      </c>
      <c r="T240" s="121" t="s">
        <v>421</v>
      </c>
      <c r="U240" s="376" t="s">
        <v>5867</v>
      </c>
      <c r="V240" s="376" t="s">
        <v>5868</v>
      </c>
      <c r="W240" s="145">
        <f>M240</f>
        <v>46155</v>
      </c>
      <c r="X240" s="357" t="s">
        <v>201</v>
      </c>
      <c r="Y240" s="407">
        <v>5.8</v>
      </c>
      <c r="Z240" s="136"/>
      <c r="AA240" s="120">
        <v>90</v>
      </c>
      <c r="AB240" s="120"/>
      <c r="AC240" s="120">
        <v>110</v>
      </c>
      <c r="AD240" s="120"/>
      <c r="AE240" s="357">
        <v>22</v>
      </c>
      <c r="AF240" s="357">
        <v>36</v>
      </c>
      <c r="AG240" s="357">
        <v>48</v>
      </c>
      <c r="AH240" s="357">
        <v>1</v>
      </c>
      <c r="AI240" s="120"/>
      <c r="AJ240" s="357"/>
      <c r="AK240" s="357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427</v>
      </c>
      <c r="C241" s="111" t="s">
        <v>73</v>
      </c>
      <c r="D241" s="111"/>
      <c r="E241" s="85" t="s">
        <v>3331</v>
      </c>
      <c r="F241" s="111"/>
      <c r="G241" s="112" t="s">
        <v>777</v>
      </c>
      <c r="H241" s="389"/>
      <c r="I241" s="111" t="s">
        <v>666</v>
      </c>
      <c r="J241" s="111"/>
      <c r="K241" s="111" t="s">
        <v>2617</v>
      </c>
      <c r="L241" s="115">
        <v>40799</v>
      </c>
      <c r="M241" s="116">
        <v>46428</v>
      </c>
      <c r="N241" s="117" t="s">
        <v>421</v>
      </c>
      <c r="O241" s="130">
        <f t="shared" si="59"/>
        <v>46428</v>
      </c>
      <c r="P241" s="118">
        <v>19019</v>
      </c>
      <c r="Q241" s="118">
        <v>2011</v>
      </c>
      <c r="R241" s="119">
        <v>45698</v>
      </c>
      <c r="S241" s="120" t="s">
        <v>2616</v>
      </c>
      <c r="T241" s="121" t="s">
        <v>421</v>
      </c>
      <c r="U241" s="376" t="s">
        <v>632</v>
      </c>
      <c r="V241" s="376" t="s">
        <v>1411</v>
      </c>
      <c r="W241" s="145">
        <f>M241</f>
        <v>46428</v>
      </c>
      <c r="X241" s="357" t="s">
        <v>201</v>
      </c>
      <c r="Y241" s="407">
        <v>6.4</v>
      </c>
      <c r="Z241" s="136"/>
      <c r="AA241" s="120">
        <v>90</v>
      </c>
      <c r="AB241" s="120"/>
      <c r="AC241" s="120">
        <v>110</v>
      </c>
      <c r="AD241" s="120"/>
      <c r="AE241" s="357">
        <v>22</v>
      </c>
      <c r="AF241" s="357">
        <v>36</v>
      </c>
      <c r="AG241" s="357">
        <v>48</v>
      </c>
      <c r="AH241" s="357">
        <v>1</v>
      </c>
      <c r="AI241" s="120"/>
      <c r="AJ241" s="357"/>
      <c r="AK241" s="357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212" customFormat="1" ht="12.75" customHeight="1" x14ac:dyDescent="0.2">
      <c r="A242" s="200">
        <v>241</v>
      </c>
      <c r="B242" s="201" t="s">
        <v>427</v>
      </c>
      <c r="C242" s="201" t="s">
        <v>6783</v>
      </c>
      <c r="D242" s="201"/>
      <c r="E242" s="201" t="s">
        <v>2606</v>
      </c>
      <c r="F242" s="201"/>
      <c r="G242" s="203" t="s">
        <v>6786</v>
      </c>
      <c r="H242" s="391"/>
      <c r="I242" s="201" t="s">
        <v>6784</v>
      </c>
      <c r="J242" s="201"/>
      <c r="K242" s="201" t="s">
        <v>6764</v>
      </c>
      <c r="L242" s="206">
        <v>45840</v>
      </c>
      <c r="M242" s="219">
        <v>46562</v>
      </c>
      <c r="N242" s="208" t="s">
        <v>421</v>
      </c>
      <c r="O242" s="209">
        <f>M242</f>
        <v>46562</v>
      </c>
      <c r="P242" s="210">
        <v>25390</v>
      </c>
      <c r="Q242" s="210">
        <v>2013</v>
      </c>
      <c r="R242" s="223">
        <v>45832</v>
      </c>
      <c r="S242" s="212" t="s">
        <v>14</v>
      </c>
      <c r="T242" s="212" t="s">
        <v>728</v>
      </c>
      <c r="U242" s="377" t="s">
        <v>200</v>
      </c>
      <c r="V242" s="377" t="s">
        <v>235</v>
      </c>
      <c r="W242" s="213">
        <v>46562</v>
      </c>
      <c r="X242" s="208" t="s">
        <v>201</v>
      </c>
      <c r="Y242" s="408">
        <v>5.6</v>
      </c>
      <c r="Z242" s="214"/>
      <c r="AA242" s="201">
        <v>90</v>
      </c>
      <c r="AB242" s="201">
        <v>90</v>
      </c>
      <c r="AC242" s="201">
        <v>120</v>
      </c>
      <c r="AD242" s="201">
        <v>150</v>
      </c>
      <c r="AE242" s="208">
        <v>24</v>
      </c>
      <c r="AF242" s="208">
        <v>39</v>
      </c>
      <c r="AG242" s="284" t="s">
        <v>6785</v>
      </c>
      <c r="AH242" s="284">
        <v>1</v>
      </c>
      <c r="AJ242" s="284"/>
      <c r="AK242" s="284"/>
      <c r="AL242" s="201"/>
      <c r="AM242" s="237"/>
    </row>
    <row r="243" spans="1:123" s="157" customFormat="1" ht="12.75" customHeight="1" x14ac:dyDescent="0.2">
      <c r="A243" s="110">
        <v>242</v>
      </c>
      <c r="B243" s="110" t="s">
        <v>427</v>
      </c>
      <c r="C243" s="110" t="s">
        <v>2505</v>
      </c>
      <c r="D243" s="111"/>
      <c r="E243" s="111" t="s">
        <v>2506</v>
      </c>
      <c r="F243" s="111"/>
      <c r="G243" s="112" t="s">
        <v>2507</v>
      </c>
      <c r="H243" s="389"/>
      <c r="I243" s="111" t="s">
        <v>174</v>
      </c>
      <c r="J243" s="111"/>
      <c r="K243" s="111" t="s">
        <v>2349</v>
      </c>
      <c r="L243" s="115">
        <v>43357</v>
      </c>
      <c r="M243" s="87">
        <v>45989</v>
      </c>
      <c r="N243" s="117" t="s">
        <v>421</v>
      </c>
      <c r="O243" s="131">
        <f t="shared" si="59"/>
        <v>45989</v>
      </c>
      <c r="P243" s="104">
        <v>18589</v>
      </c>
      <c r="Q243" s="104">
        <v>2018</v>
      </c>
      <c r="R243" s="105">
        <v>45258</v>
      </c>
      <c r="S243" s="121" t="s">
        <v>3071</v>
      </c>
      <c r="T243" s="121" t="s">
        <v>421</v>
      </c>
      <c r="U243" s="244" t="s">
        <v>548</v>
      </c>
      <c r="V243" s="244" t="s">
        <v>859</v>
      </c>
      <c r="W243" s="135">
        <f>M243</f>
        <v>45989</v>
      </c>
      <c r="X243" s="162" t="s">
        <v>865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428</v>
      </c>
      <c r="C244" s="110" t="s">
        <v>2392</v>
      </c>
      <c r="D244" s="111" t="s">
        <v>3412</v>
      </c>
      <c r="E244" s="111" t="s">
        <v>2518</v>
      </c>
      <c r="F244" s="111" t="s">
        <v>3413</v>
      </c>
      <c r="G244" s="112" t="s">
        <v>3414</v>
      </c>
      <c r="H244" s="389" t="s">
        <v>3413</v>
      </c>
      <c r="I244" s="111" t="s">
        <v>625</v>
      </c>
      <c r="J244" s="111" t="s">
        <v>939</v>
      </c>
      <c r="K244" s="111" t="s">
        <v>3415</v>
      </c>
      <c r="L244" s="115">
        <v>44082</v>
      </c>
      <c r="M244" s="87">
        <v>46246</v>
      </c>
      <c r="N244" s="117" t="s">
        <v>421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298</v>
      </c>
      <c r="T244" s="121" t="s">
        <v>113</v>
      </c>
      <c r="U244" s="244" t="s">
        <v>4015</v>
      </c>
      <c r="V244" s="244" t="s">
        <v>4015</v>
      </c>
      <c r="W244" s="135">
        <v>46246</v>
      </c>
      <c r="X244" s="162" t="s">
        <v>21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2396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421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216" customFormat="1" ht="12.75" customHeight="1" x14ac:dyDescent="0.2">
      <c r="A245" s="200">
        <v>244</v>
      </c>
      <c r="B245" s="200" t="s">
        <v>427</v>
      </c>
      <c r="C245" s="200" t="s">
        <v>1280</v>
      </c>
      <c r="D245" s="202"/>
      <c r="E245" s="202" t="s">
        <v>1055</v>
      </c>
      <c r="F245" s="202"/>
      <c r="G245" s="227" t="s">
        <v>6775</v>
      </c>
      <c r="H245" s="392"/>
      <c r="I245" s="201" t="s">
        <v>1071</v>
      </c>
      <c r="J245" s="202"/>
      <c r="K245" s="201" t="s">
        <v>6755</v>
      </c>
      <c r="L245" s="218">
        <v>45839</v>
      </c>
      <c r="M245" s="219">
        <v>46558</v>
      </c>
      <c r="N245" s="220" t="s">
        <v>421</v>
      </c>
      <c r="O245" s="221">
        <f>M245</f>
        <v>46558</v>
      </c>
      <c r="P245" s="222">
        <v>25384</v>
      </c>
      <c r="Q245" s="222">
        <v>2015</v>
      </c>
      <c r="R245" s="211">
        <v>45828</v>
      </c>
      <c r="S245" s="201" t="s">
        <v>727</v>
      </c>
      <c r="T245" s="201" t="s">
        <v>728</v>
      </c>
      <c r="U245" s="377" t="s">
        <v>200</v>
      </c>
      <c r="V245" s="377" t="s">
        <v>532</v>
      </c>
      <c r="W245" s="213">
        <v>46558</v>
      </c>
      <c r="X245" s="208" t="s">
        <v>865</v>
      </c>
      <c r="Y245" s="408">
        <v>4.5</v>
      </c>
      <c r="Z245" s="214"/>
      <c r="AA245" s="201">
        <v>90</v>
      </c>
      <c r="AB245" s="201"/>
      <c r="AC245" s="201">
        <v>115</v>
      </c>
      <c r="AD245" s="201"/>
      <c r="AE245" s="208" t="s">
        <v>423</v>
      </c>
      <c r="AF245" s="208" t="s">
        <v>423</v>
      </c>
      <c r="AG245" s="208" t="s">
        <v>423</v>
      </c>
      <c r="AH245" s="208">
        <v>1</v>
      </c>
      <c r="AI245" s="201"/>
      <c r="AJ245" s="208"/>
      <c r="AK245" s="208"/>
      <c r="AL245" s="201"/>
      <c r="AM245" s="237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  <c r="BI245" s="212"/>
      <c r="BJ245" s="212"/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W245" s="212"/>
      <c r="BX245" s="212"/>
      <c r="BY245" s="212"/>
      <c r="BZ245" s="212"/>
      <c r="CA245" s="212"/>
      <c r="CB245" s="212"/>
      <c r="CC245" s="212"/>
      <c r="CD245" s="212"/>
      <c r="CE245" s="212"/>
      <c r="CF245" s="212"/>
      <c r="CG245" s="212"/>
      <c r="CH245" s="212"/>
      <c r="CI245" s="212"/>
      <c r="CJ245" s="212"/>
      <c r="CK245" s="212"/>
      <c r="CL245" s="212"/>
    </row>
    <row r="246" spans="1:123" s="216" customFormat="1" ht="12.75" customHeight="1" x14ac:dyDescent="0.2">
      <c r="A246" s="200">
        <v>245</v>
      </c>
      <c r="B246" s="201" t="s">
        <v>427</v>
      </c>
      <c r="C246" s="201" t="s">
        <v>6596</v>
      </c>
      <c r="D246" s="201"/>
      <c r="E246" s="201" t="s">
        <v>2077</v>
      </c>
      <c r="F246" s="201"/>
      <c r="G246" s="203" t="s">
        <v>6597</v>
      </c>
      <c r="H246" s="391"/>
      <c r="I246" s="514" t="s">
        <v>631</v>
      </c>
      <c r="J246" s="201"/>
      <c r="K246" s="201" t="s">
        <v>6867</v>
      </c>
      <c r="L246" s="206">
        <v>45771</v>
      </c>
      <c r="M246" s="207">
        <v>46493</v>
      </c>
      <c r="N246" s="220" t="s">
        <v>421</v>
      </c>
      <c r="O246" s="206">
        <f>M246</f>
        <v>46493</v>
      </c>
      <c r="P246" s="222">
        <v>25230</v>
      </c>
      <c r="Q246" s="222">
        <v>2025</v>
      </c>
      <c r="R246" s="211">
        <v>45763</v>
      </c>
      <c r="S246" s="201" t="s">
        <v>2231</v>
      </c>
      <c r="T246" s="201" t="s">
        <v>420</v>
      </c>
      <c r="U246" s="377" t="s">
        <v>200</v>
      </c>
      <c r="V246" s="377" t="s">
        <v>200</v>
      </c>
      <c r="W246" s="211">
        <f>M246</f>
        <v>46493</v>
      </c>
      <c r="X246" s="208" t="s">
        <v>201</v>
      </c>
      <c r="Y246" s="408">
        <v>4.2</v>
      </c>
      <c r="Z246" s="214"/>
      <c r="AA246" s="201">
        <v>50</v>
      </c>
      <c r="AB246" s="201"/>
      <c r="AC246" s="201">
        <v>70</v>
      </c>
      <c r="AD246" s="201"/>
      <c r="AE246" s="208" t="s">
        <v>423</v>
      </c>
      <c r="AF246" s="208" t="s">
        <v>423</v>
      </c>
      <c r="AG246" s="208" t="s">
        <v>423</v>
      </c>
      <c r="AH246" s="208">
        <v>1</v>
      </c>
      <c r="AI246" s="201"/>
      <c r="AJ246" s="208"/>
      <c r="AK246" s="208"/>
      <c r="AL246" s="201"/>
      <c r="AM246" s="237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</row>
    <row r="247" spans="1:123" s="306" customFormat="1" ht="12.75" customHeight="1" x14ac:dyDescent="0.2">
      <c r="A247" s="298">
        <v>246</v>
      </c>
      <c r="B247" s="305" t="s">
        <v>6761</v>
      </c>
      <c r="C247" s="305"/>
      <c r="D247" s="305"/>
      <c r="E247" s="305" t="s">
        <v>2613</v>
      </c>
      <c r="F247" s="305"/>
      <c r="G247" s="368"/>
      <c r="H247" s="658"/>
      <c r="I247" s="305"/>
      <c r="J247" s="305"/>
      <c r="K247" s="305"/>
      <c r="L247" s="387"/>
      <c r="M247" s="456"/>
      <c r="N247" s="368"/>
      <c r="O247" s="387"/>
      <c r="P247" s="305"/>
      <c r="Q247" s="305"/>
      <c r="R247" s="387"/>
      <c r="S247" s="305"/>
      <c r="T247" s="305"/>
      <c r="U247" s="659"/>
      <c r="V247" s="659"/>
      <c r="W247" s="387"/>
      <c r="X247" s="368"/>
      <c r="Y247" s="660"/>
      <c r="Z247" s="305"/>
      <c r="AA247" s="305"/>
      <c r="AB247" s="305"/>
      <c r="AC247" s="305"/>
      <c r="AD247" s="305"/>
      <c r="AE247" s="368"/>
      <c r="AF247" s="368"/>
      <c r="AG247" s="368"/>
      <c r="AH247" s="368"/>
      <c r="AI247" s="305"/>
      <c r="AJ247" s="368"/>
      <c r="AK247" s="368"/>
      <c r="AL247" s="301"/>
      <c r="AM247" s="304"/>
      <c r="AN247" s="305"/>
      <c r="AO247" s="305"/>
      <c r="AP247" s="305"/>
      <c r="AQ247" s="305"/>
      <c r="AR247" s="305"/>
      <c r="AS247" s="305"/>
      <c r="AT247" s="305"/>
      <c r="AU247" s="305"/>
      <c r="AV247" s="305"/>
      <c r="AW247" s="305"/>
      <c r="AX247" s="305"/>
      <c r="AY247" s="305"/>
      <c r="AZ247" s="305"/>
      <c r="BA247" s="305"/>
      <c r="BB247" s="305"/>
      <c r="BC247" s="305"/>
      <c r="BD247" s="305"/>
      <c r="BE247" s="305"/>
      <c r="BF247" s="305"/>
      <c r="BG247" s="305"/>
      <c r="BH247" s="305"/>
      <c r="BI247" s="305"/>
      <c r="BJ247" s="305"/>
      <c r="BK247" s="305"/>
      <c r="BL247" s="305"/>
      <c r="BM247" s="305"/>
      <c r="BN247" s="305"/>
      <c r="BO247" s="305"/>
      <c r="BP247" s="305"/>
      <c r="BQ247" s="305"/>
      <c r="BR247" s="305"/>
      <c r="BS247" s="305"/>
      <c r="BT247" s="305"/>
      <c r="BU247" s="305"/>
      <c r="BV247" s="305"/>
      <c r="BW247" s="305"/>
      <c r="BX247" s="305"/>
      <c r="BY247" s="305"/>
      <c r="BZ247" s="305"/>
      <c r="CA247" s="305"/>
      <c r="CB247" s="305"/>
      <c r="CC247" s="305"/>
      <c r="CD247" s="305"/>
      <c r="CE247" s="305"/>
      <c r="CF247" s="305"/>
      <c r="CG247" s="305"/>
      <c r="CH247" s="305"/>
      <c r="CI247" s="305"/>
      <c r="CJ247" s="305"/>
      <c r="CK247" s="305"/>
      <c r="CL247" s="305"/>
    </row>
    <row r="248" spans="1:123" s="216" customFormat="1" ht="12.75" customHeight="1" x14ac:dyDescent="0.2">
      <c r="A248" s="200">
        <v>247</v>
      </c>
      <c r="B248" s="200" t="s">
        <v>428</v>
      </c>
      <c r="C248" s="202" t="s">
        <v>2844</v>
      </c>
      <c r="D248" s="202"/>
      <c r="E248" s="228" t="s">
        <v>3332</v>
      </c>
      <c r="F248" s="202"/>
      <c r="G248" s="227" t="s">
        <v>5631</v>
      </c>
      <c r="H248" s="392"/>
      <c r="I248" s="202" t="s">
        <v>631</v>
      </c>
      <c r="J248" s="202"/>
      <c r="K248" s="202" t="s">
        <v>5628</v>
      </c>
      <c r="L248" s="218">
        <v>45364</v>
      </c>
      <c r="M248" s="219">
        <v>46086</v>
      </c>
      <c r="N248" s="220" t="s">
        <v>421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2001</v>
      </c>
      <c r="T248" s="201" t="s">
        <v>728</v>
      </c>
      <c r="U248" s="377" t="s">
        <v>200</v>
      </c>
      <c r="V248" s="377" t="s">
        <v>2621</v>
      </c>
      <c r="W248" s="213">
        <f>M248</f>
        <v>46086</v>
      </c>
      <c r="X248" s="208" t="s">
        <v>865</v>
      </c>
      <c r="Y248" s="408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423</v>
      </c>
      <c r="AF248" s="208" t="s">
        <v>423</v>
      </c>
      <c r="AG248" s="208" t="s">
        <v>423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427</v>
      </c>
      <c r="C249" s="121" t="s">
        <v>4185</v>
      </c>
      <c r="D249" s="121"/>
      <c r="E249" s="121" t="s">
        <v>2164</v>
      </c>
      <c r="F249" s="121"/>
      <c r="G249" s="129" t="s">
        <v>4186</v>
      </c>
      <c r="H249" s="390"/>
      <c r="I249" s="121" t="s">
        <v>4187</v>
      </c>
      <c r="J249" s="121"/>
      <c r="K249" s="121" t="s">
        <v>1358</v>
      </c>
      <c r="L249" s="137">
        <v>44652</v>
      </c>
      <c r="M249" s="138">
        <v>46096</v>
      </c>
      <c r="N249" s="162" t="s">
        <v>421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2001</v>
      </c>
      <c r="T249" s="121" t="s">
        <v>421</v>
      </c>
      <c r="U249" s="244" t="s">
        <v>4734</v>
      </c>
      <c r="V249" s="244" t="s">
        <v>4734</v>
      </c>
      <c r="W249" s="135">
        <f>M249</f>
        <v>46096</v>
      </c>
      <c r="X249" s="162" t="s">
        <v>201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423</v>
      </c>
      <c r="AF249" s="162" t="s">
        <v>423</v>
      </c>
      <c r="AG249" s="175" t="s">
        <v>423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427</v>
      </c>
      <c r="C250" s="121" t="s">
        <v>2418</v>
      </c>
      <c r="D250" s="121"/>
      <c r="E250" s="121" t="s">
        <v>1186</v>
      </c>
      <c r="F250" s="121"/>
      <c r="G250" s="129" t="s">
        <v>3714</v>
      </c>
      <c r="H250" s="390"/>
      <c r="I250" s="121" t="s">
        <v>174</v>
      </c>
      <c r="J250" s="121"/>
      <c r="K250" s="111" t="s">
        <v>5811</v>
      </c>
      <c r="L250" s="137">
        <v>44354</v>
      </c>
      <c r="M250" s="87">
        <v>46529</v>
      </c>
      <c r="N250" s="117" t="s">
        <v>421</v>
      </c>
      <c r="O250" s="131">
        <f>M250</f>
        <v>46529</v>
      </c>
      <c r="P250" s="104">
        <v>21300</v>
      </c>
      <c r="Q250" s="104">
        <v>2021</v>
      </c>
      <c r="R250" s="105">
        <v>45799</v>
      </c>
      <c r="S250" s="121" t="s">
        <v>102</v>
      </c>
      <c r="T250" s="121" t="s">
        <v>421</v>
      </c>
      <c r="U250" s="244" t="s">
        <v>334</v>
      </c>
      <c r="V250" s="244" t="s">
        <v>652</v>
      </c>
      <c r="W250" s="135">
        <f>M250</f>
        <v>46529</v>
      </c>
      <c r="X250" s="162" t="s">
        <v>865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423</v>
      </c>
      <c r="AF250" s="162" t="s">
        <v>423</v>
      </c>
      <c r="AG250" s="162" t="s">
        <v>423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216" customFormat="1" ht="12.75" customHeight="1" x14ac:dyDescent="0.2">
      <c r="A251" s="200">
        <v>250</v>
      </c>
      <c r="B251" s="201" t="s">
        <v>427</v>
      </c>
      <c r="C251" s="201" t="s">
        <v>2880</v>
      </c>
      <c r="D251" s="202"/>
      <c r="E251" s="201" t="s">
        <v>982</v>
      </c>
      <c r="F251" s="201"/>
      <c r="G251" s="203" t="s">
        <v>6518</v>
      </c>
      <c r="H251" s="392"/>
      <c r="I251" s="228" t="s">
        <v>631</v>
      </c>
      <c r="J251" s="201"/>
      <c r="K251" s="201" t="s">
        <v>6506</v>
      </c>
      <c r="L251" s="206">
        <v>45743</v>
      </c>
      <c r="M251" s="207">
        <v>46467</v>
      </c>
      <c r="N251" s="220" t="s">
        <v>421</v>
      </c>
      <c r="O251" s="221">
        <f>M251</f>
        <v>46467</v>
      </c>
      <c r="P251" s="222">
        <v>25171</v>
      </c>
      <c r="Q251" s="222">
        <v>2018</v>
      </c>
      <c r="R251" s="211">
        <v>45737</v>
      </c>
      <c r="S251" s="642" t="s">
        <v>2231</v>
      </c>
      <c r="T251" s="201" t="s">
        <v>728</v>
      </c>
      <c r="U251" s="377" t="s">
        <v>200</v>
      </c>
      <c r="V251" s="377" t="s">
        <v>234</v>
      </c>
      <c r="W251" s="213">
        <v>46467</v>
      </c>
      <c r="X251" s="208" t="s">
        <v>201</v>
      </c>
      <c r="Y251" s="408">
        <v>4.55</v>
      </c>
      <c r="Z251" s="214"/>
      <c r="AA251" s="201">
        <v>60</v>
      </c>
      <c r="AB251" s="201"/>
      <c r="AC251" s="201">
        <v>80</v>
      </c>
      <c r="AD251" s="201"/>
      <c r="AE251" s="208" t="s">
        <v>423</v>
      </c>
      <c r="AF251" s="208" t="s">
        <v>423</v>
      </c>
      <c r="AG251" s="208" t="s">
        <v>423</v>
      </c>
      <c r="AH251" s="208">
        <v>1</v>
      </c>
      <c r="AI251" s="211"/>
      <c r="AJ251" s="208"/>
      <c r="AK251" s="208"/>
      <c r="AL251" s="201"/>
      <c r="AM251" s="237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</row>
    <row r="252" spans="1:123" s="157" customFormat="1" ht="12.75" customHeight="1" x14ac:dyDescent="0.2">
      <c r="A252" s="110">
        <v>251</v>
      </c>
      <c r="B252" s="110" t="s">
        <v>427</v>
      </c>
      <c r="C252" s="121" t="s">
        <v>1185</v>
      </c>
      <c r="D252" s="111"/>
      <c r="E252" s="85" t="s">
        <v>2173</v>
      </c>
      <c r="F252" s="111"/>
      <c r="G252" s="112" t="s">
        <v>2174</v>
      </c>
      <c r="H252" s="389"/>
      <c r="I252" s="111" t="s">
        <v>174</v>
      </c>
      <c r="J252" s="111"/>
      <c r="K252" s="144" t="s">
        <v>1040</v>
      </c>
      <c r="L252" s="165">
        <v>43055</v>
      </c>
      <c r="M252" s="165">
        <v>45119</v>
      </c>
      <c r="N252" s="117" t="s">
        <v>421</v>
      </c>
      <c r="O252" s="131">
        <f t="shared" ref="O252:O274" si="60">M252</f>
        <v>45119</v>
      </c>
      <c r="P252" s="104">
        <v>17926</v>
      </c>
      <c r="Q252" s="104">
        <v>2016</v>
      </c>
      <c r="R252" s="119">
        <v>44389</v>
      </c>
      <c r="S252" s="121" t="s">
        <v>102</v>
      </c>
      <c r="T252" s="121" t="s">
        <v>421</v>
      </c>
      <c r="U252" s="244" t="s">
        <v>533</v>
      </c>
      <c r="V252" s="244" t="s">
        <v>568</v>
      </c>
      <c r="W252" s="135">
        <f t="shared" ref="W252:W263" si="61">M252</f>
        <v>45119</v>
      </c>
      <c r="X252" s="162" t="s">
        <v>583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427</v>
      </c>
      <c r="C253" s="110" t="s">
        <v>3701</v>
      </c>
      <c r="D253" s="111" t="s">
        <v>3572</v>
      </c>
      <c r="E253" s="111" t="s">
        <v>1762</v>
      </c>
      <c r="F253" s="111" t="s">
        <v>3702</v>
      </c>
      <c r="G253" s="112" t="s">
        <v>3703</v>
      </c>
      <c r="H253" s="389" t="s">
        <v>3704</v>
      </c>
      <c r="I253" s="111" t="s">
        <v>1994</v>
      </c>
      <c r="J253" s="111" t="s">
        <v>1994</v>
      </c>
      <c r="K253" s="121" t="s">
        <v>2192</v>
      </c>
      <c r="L253" s="137">
        <v>44343</v>
      </c>
      <c r="M253" s="138">
        <v>46527</v>
      </c>
      <c r="N253" s="117" t="s">
        <v>421</v>
      </c>
      <c r="O253" s="131">
        <f>M253</f>
        <v>46527</v>
      </c>
      <c r="P253" s="104">
        <v>21271</v>
      </c>
      <c r="Q253" s="104">
        <v>2012</v>
      </c>
      <c r="R253" s="105">
        <v>45797</v>
      </c>
      <c r="S253" s="121" t="s">
        <v>2069</v>
      </c>
      <c r="T253" s="121" t="s">
        <v>113</v>
      </c>
      <c r="U253" s="244" t="s">
        <v>6674</v>
      </c>
      <c r="V253" s="244" t="s">
        <v>6673</v>
      </c>
      <c r="W253" s="135">
        <f>M253</f>
        <v>46527</v>
      </c>
      <c r="X253" s="162" t="s">
        <v>865</v>
      </c>
      <c r="Y253" s="123" t="s">
        <v>423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423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421</v>
      </c>
      <c r="AL253" s="121"/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427</v>
      </c>
      <c r="C254" s="121" t="s">
        <v>3271</v>
      </c>
      <c r="D254" s="111"/>
      <c r="E254" s="85" t="s">
        <v>2188</v>
      </c>
      <c r="F254" s="111"/>
      <c r="G254" s="112" t="s">
        <v>3272</v>
      </c>
      <c r="H254" s="389"/>
      <c r="I254" s="111" t="s">
        <v>174</v>
      </c>
      <c r="J254" s="111"/>
      <c r="K254" s="111" t="s">
        <v>3067</v>
      </c>
      <c r="L254" s="115">
        <v>44035</v>
      </c>
      <c r="M254" s="87">
        <v>46073</v>
      </c>
      <c r="N254" s="117" t="s">
        <v>421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2616</v>
      </c>
      <c r="T254" s="121" t="s">
        <v>421</v>
      </c>
      <c r="U254" s="244" t="s">
        <v>909</v>
      </c>
      <c r="V254" s="244" t="s">
        <v>533</v>
      </c>
      <c r="W254" s="135">
        <f>M254</f>
        <v>46073</v>
      </c>
      <c r="X254" s="162" t="s">
        <v>865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423</v>
      </c>
      <c r="AF254" s="162" t="s">
        <v>423</v>
      </c>
      <c r="AG254" s="162" t="s">
        <v>423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216" customFormat="1" ht="12.75" customHeight="1" x14ac:dyDescent="0.2">
      <c r="A255" s="200">
        <v>254</v>
      </c>
      <c r="B255" s="201" t="s">
        <v>427</v>
      </c>
      <c r="C255" s="201" t="s">
        <v>6776</v>
      </c>
      <c r="D255" s="201"/>
      <c r="E255" s="201" t="s">
        <v>523</v>
      </c>
      <c r="F255" s="201"/>
      <c r="G255" s="203" t="s">
        <v>6777</v>
      </c>
      <c r="H255" s="391"/>
      <c r="I255" s="202" t="s">
        <v>71</v>
      </c>
      <c r="J255" s="201"/>
      <c r="K255" s="201" t="s">
        <v>2739</v>
      </c>
      <c r="L255" s="206">
        <v>45839</v>
      </c>
      <c r="M255" s="207">
        <v>46561</v>
      </c>
      <c r="N255" s="220" t="s">
        <v>421</v>
      </c>
      <c r="O255" s="221">
        <f>M255</f>
        <v>46561</v>
      </c>
      <c r="P255" s="222">
        <v>25385</v>
      </c>
      <c r="Q255" s="222">
        <v>2025</v>
      </c>
      <c r="R255" s="211">
        <v>45831</v>
      </c>
      <c r="S255" s="201" t="s">
        <v>102</v>
      </c>
      <c r="T255" s="201" t="s">
        <v>728</v>
      </c>
      <c r="U255" s="377" t="s">
        <v>200</v>
      </c>
      <c r="V255" s="377" t="s">
        <v>200</v>
      </c>
      <c r="W255" s="213">
        <v>46561</v>
      </c>
      <c r="X255" s="208" t="s">
        <v>583</v>
      </c>
      <c r="Y255" s="408">
        <v>4.5</v>
      </c>
      <c r="Z255" s="214"/>
      <c r="AA255" s="201">
        <v>70</v>
      </c>
      <c r="AB255" s="201"/>
      <c r="AC255" s="201">
        <v>85</v>
      </c>
      <c r="AD255" s="201"/>
      <c r="AE255" s="208" t="s">
        <v>423</v>
      </c>
      <c r="AF255" s="208" t="s">
        <v>423</v>
      </c>
      <c r="AG255" s="208" t="s">
        <v>423</v>
      </c>
      <c r="AH255" s="208">
        <v>1</v>
      </c>
      <c r="AI255" s="471"/>
      <c r="AJ255" s="662"/>
      <c r="AK255" s="662"/>
      <c r="AL255" s="201"/>
      <c r="AM255" s="237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  <c r="BI255" s="212"/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  <c r="BZ255" s="212"/>
      <c r="CA255" s="212"/>
      <c r="CB255" s="212"/>
      <c r="CC255" s="212"/>
      <c r="CD255" s="212"/>
      <c r="CE255" s="212"/>
      <c r="CF255" s="212"/>
      <c r="CG255" s="212"/>
      <c r="CH255" s="212"/>
      <c r="CI255" s="212"/>
      <c r="CJ255" s="212"/>
      <c r="CK255" s="212"/>
      <c r="CL255" s="212"/>
    </row>
    <row r="256" spans="1:123" s="157" customFormat="1" ht="12.75" customHeight="1" x14ac:dyDescent="0.2">
      <c r="A256" s="110">
        <v>255</v>
      </c>
      <c r="B256" s="110" t="s">
        <v>427</v>
      </c>
      <c r="C256" s="110" t="s">
        <v>3192</v>
      </c>
      <c r="D256" s="111"/>
      <c r="E256" s="111" t="s">
        <v>330</v>
      </c>
      <c r="F256" s="111"/>
      <c r="G256" s="112" t="s">
        <v>3193</v>
      </c>
      <c r="H256" s="389"/>
      <c r="I256" s="111" t="s">
        <v>255</v>
      </c>
      <c r="J256" s="111"/>
      <c r="K256" s="111" t="s">
        <v>2537</v>
      </c>
      <c r="L256" s="115">
        <v>43980</v>
      </c>
      <c r="M256" s="87">
        <v>46404</v>
      </c>
      <c r="N256" s="117" t="s">
        <v>421</v>
      </c>
      <c r="O256" s="131">
        <f>M256</f>
        <v>46404</v>
      </c>
      <c r="P256" s="104">
        <v>20438</v>
      </c>
      <c r="Q256" s="104">
        <v>2020</v>
      </c>
      <c r="R256" s="119">
        <v>45674</v>
      </c>
      <c r="S256" s="121" t="s">
        <v>810</v>
      </c>
      <c r="T256" s="121" t="s">
        <v>421</v>
      </c>
      <c r="U256" s="244" t="s">
        <v>1375</v>
      </c>
      <c r="V256" s="244" t="s">
        <v>66</v>
      </c>
      <c r="W256" s="135">
        <v>46404</v>
      </c>
      <c r="X256" s="162" t="s">
        <v>865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427</v>
      </c>
      <c r="C257" s="85" t="s">
        <v>2714</v>
      </c>
      <c r="D257" s="111"/>
      <c r="E257" s="111" t="s">
        <v>53</v>
      </c>
      <c r="F257" s="111"/>
      <c r="G257" s="112" t="s">
        <v>3995</v>
      </c>
      <c r="H257" s="389"/>
      <c r="I257" s="111" t="s">
        <v>631</v>
      </c>
      <c r="J257" s="111"/>
      <c r="K257" s="111" t="s">
        <v>2425</v>
      </c>
      <c r="L257" s="115">
        <v>44551</v>
      </c>
      <c r="M257" s="87">
        <v>45262</v>
      </c>
      <c r="N257" s="117" t="s">
        <v>421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3538</v>
      </c>
      <c r="T257" s="121" t="s">
        <v>728</v>
      </c>
      <c r="U257" s="244" t="s">
        <v>200</v>
      </c>
      <c r="V257" s="244" t="s">
        <v>948</v>
      </c>
      <c r="W257" s="135">
        <f>M257</f>
        <v>45262</v>
      </c>
      <c r="X257" s="162" t="s">
        <v>865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427</v>
      </c>
      <c r="C258" s="85" t="s">
        <v>598</v>
      </c>
      <c r="D258" s="111"/>
      <c r="E258" s="85" t="s">
        <v>3333</v>
      </c>
      <c r="F258" s="111"/>
      <c r="G258" s="112" t="s">
        <v>5</v>
      </c>
      <c r="H258" s="389"/>
      <c r="I258" s="111" t="s">
        <v>666</v>
      </c>
      <c r="J258" s="111"/>
      <c r="K258" s="111" t="s">
        <v>2617</v>
      </c>
      <c r="L258" s="115">
        <v>40632</v>
      </c>
      <c r="M258" s="116">
        <v>46428</v>
      </c>
      <c r="N258" s="117" t="s">
        <v>421</v>
      </c>
      <c r="O258" s="130">
        <f t="shared" si="60"/>
        <v>46428</v>
      </c>
      <c r="P258" s="118">
        <v>19021</v>
      </c>
      <c r="Q258" s="118">
        <v>2011</v>
      </c>
      <c r="R258" s="119">
        <v>45698</v>
      </c>
      <c r="S258" s="120" t="s">
        <v>2616</v>
      </c>
      <c r="T258" s="121" t="s">
        <v>421</v>
      </c>
      <c r="U258" s="376" t="s">
        <v>547</v>
      </c>
      <c r="V258" s="376" t="s">
        <v>8</v>
      </c>
      <c r="W258" s="145">
        <f t="shared" si="61"/>
        <v>46428</v>
      </c>
      <c r="X258" s="357" t="s">
        <v>201</v>
      </c>
      <c r="Y258" s="407">
        <v>5.8</v>
      </c>
      <c r="Z258" s="136"/>
      <c r="AA258" s="120">
        <v>75</v>
      </c>
      <c r="AB258" s="120"/>
      <c r="AC258" s="120">
        <v>95</v>
      </c>
      <c r="AD258" s="120"/>
      <c r="AE258" s="357">
        <v>22</v>
      </c>
      <c r="AF258" s="357">
        <v>36</v>
      </c>
      <c r="AG258" s="357">
        <v>48</v>
      </c>
      <c r="AH258" s="357">
        <v>1</v>
      </c>
      <c r="AI258" s="120"/>
      <c r="AJ258" s="357"/>
      <c r="AK258" s="357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427</v>
      </c>
      <c r="C259" s="134" t="s">
        <v>1197</v>
      </c>
      <c r="D259" s="111"/>
      <c r="E259" s="111" t="s">
        <v>1198</v>
      </c>
      <c r="F259" s="111"/>
      <c r="G259" s="112" t="s">
        <v>1199</v>
      </c>
      <c r="H259" s="389"/>
      <c r="I259" s="111" t="s">
        <v>1071</v>
      </c>
      <c r="J259" s="111"/>
      <c r="K259" s="111" t="s">
        <v>1200</v>
      </c>
      <c r="L259" s="115">
        <v>42122</v>
      </c>
      <c r="M259" s="116">
        <v>45775</v>
      </c>
      <c r="N259" s="117" t="s">
        <v>421</v>
      </c>
      <c r="O259" s="130">
        <f t="shared" si="60"/>
        <v>45775</v>
      </c>
      <c r="P259" s="118">
        <v>19147</v>
      </c>
      <c r="Q259" s="118">
        <v>2015</v>
      </c>
      <c r="R259" s="119">
        <v>45410</v>
      </c>
      <c r="S259" s="120" t="s">
        <v>2001</v>
      </c>
      <c r="T259" s="121" t="s">
        <v>421</v>
      </c>
      <c r="U259" s="376" t="s">
        <v>318</v>
      </c>
      <c r="V259" s="376" t="s">
        <v>5828</v>
      </c>
      <c r="W259" s="135">
        <f>M259</f>
        <v>45775</v>
      </c>
      <c r="X259" s="162" t="s">
        <v>865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427</v>
      </c>
      <c r="C260" s="202" t="s">
        <v>4521</v>
      </c>
      <c r="D260" s="202"/>
      <c r="E260" s="228" t="s">
        <v>3334</v>
      </c>
      <c r="F260" s="202"/>
      <c r="G260" s="227" t="s">
        <v>5967</v>
      </c>
      <c r="H260" s="392"/>
      <c r="I260" s="202" t="s">
        <v>625</v>
      </c>
      <c r="J260" s="202"/>
      <c r="K260" s="202" t="s">
        <v>3959</v>
      </c>
      <c r="L260" s="218">
        <v>45461</v>
      </c>
      <c r="M260" s="219">
        <v>46175</v>
      </c>
      <c r="N260" s="220" t="s">
        <v>421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14</v>
      </c>
      <c r="T260" s="201" t="s">
        <v>728</v>
      </c>
      <c r="U260" s="377" t="s">
        <v>632</v>
      </c>
      <c r="V260" s="377" t="s">
        <v>632</v>
      </c>
      <c r="W260" s="213">
        <f>M260</f>
        <v>46175</v>
      </c>
      <c r="X260" s="208" t="s">
        <v>5968</v>
      </c>
      <c r="Y260" s="408">
        <v>4.92</v>
      </c>
      <c r="Z260" s="214"/>
      <c r="AA260" s="201" t="s">
        <v>423</v>
      </c>
      <c r="AB260" s="201" t="s">
        <v>423</v>
      </c>
      <c r="AC260" s="201">
        <v>100</v>
      </c>
      <c r="AD260" s="201">
        <v>120</v>
      </c>
      <c r="AE260" s="208">
        <v>29</v>
      </c>
      <c r="AF260" s="208" t="s">
        <v>4075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427</v>
      </c>
      <c r="C261" s="201" t="s">
        <v>1917</v>
      </c>
      <c r="D261" s="201"/>
      <c r="E261" s="201" t="s">
        <v>2094</v>
      </c>
      <c r="F261" s="201"/>
      <c r="G261" s="203" t="s">
        <v>5655</v>
      </c>
      <c r="H261" s="391"/>
      <c r="I261" s="514" t="s">
        <v>631</v>
      </c>
      <c r="J261" s="201"/>
      <c r="K261" s="201" t="s">
        <v>3183</v>
      </c>
      <c r="L261" s="206">
        <v>45369</v>
      </c>
      <c r="M261" s="207">
        <v>46091</v>
      </c>
      <c r="N261" s="220" t="s">
        <v>421</v>
      </c>
      <c r="O261" s="206">
        <f t="shared" si="60"/>
        <v>46091</v>
      </c>
      <c r="P261" s="222">
        <v>24207</v>
      </c>
      <c r="Q261" s="222">
        <v>2016</v>
      </c>
      <c r="R261" s="211">
        <v>45361</v>
      </c>
      <c r="S261" s="201" t="s">
        <v>2231</v>
      </c>
      <c r="T261" s="201" t="s">
        <v>728</v>
      </c>
      <c r="U261" s="377" t="s">
        <v>200</v>
      </c>
      <c r="V261" s="377" t="s">
        <v>1165</v>
      </c>
      <c r="W261" s="211">
        <f t="shared" si="61"/>
        <v>46091</v>
      </c>
      <c r="X261" s="208" t="s">
        <v>865</v>
      </c>
      <c r="Y261" s="408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423</v>
      </c>
      <c r="AF261" s="208" t="s">
        <v>423</v>
      </c>
      <c r="AG261" s="208" t="s">
        <v>423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427</v>
      </c>
      <c r="C262" s="110" t="s">
        <v>1359</v>
      </c>
      <c r="D262" s="111"/>
      <c r="E262" s="111" t="s">
        <v>2096</v>
      </c>
      <c r="F262" s="111"/>
      <c r="G262" s="112" t="s">
        <v>2097</v>
      </c>
      <c r="H262" s="389"/>
      <c r="I262" s="111" t="s">
        <v>1352</v>
      </c>
      <c r="J262" s="111"/>
      <c r="K262" s="111" t="s">
        <v>2095</v>
      </c>
      <c r="L262" s="115">
        <v>42958</v>
      </c>
      <c r="M262" s="87">
        <v>45892</v>
      </c>
      <c r="N262" s="117" t="s">
        <v>421</v>
      </c>
      <c r="O262" s="131">
        <f t="shared" si="60"/>
        <v>45892</v>
      </c>
      <c r="P262" s="104">
        <v>17748</v>
      </c>
      <c r="Q262" s="104">
        <v>2017</v>
      </c>
      <c r="R262" s="105">
        <v>45161</v>
      </c>
      <c r="S262" s="121" t="s">
        <v>2001</v>
      </c>
      <c r="T262" s="121" t="s">
        <v>421</v>
      </c>
      <c r="U262" s="244" t="s">
        <v>629</v>
      </c>
      <c r="V262" s="244" t="s">
        <v>2364</v>
      </c>
      <c r="W262" s="135">
        <f t="shared" si="61"/>
        <v>45892</v>
      </c>
      <c r="X262" s="162" t="s">
        <v>865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427</v>
      </c>
      <c r="C263" s="111" t="s">
        <v>3789</v>
      </c>
      <c r="D263" s="111"/>
      <c r="E263" s="85" t="s">
        <v>2554</v>
      </c>
      <c r="F263" s="111"/>
      <c r="G263" s="112" t="s">
        <v>3790</v>
      </c>
      <c r="H263" s="389"/>
      <c r="I263" s="111" t="s">
        <v>631</v>
      </c>
      <c r="J263" s="111"/>
      <c r="K263" s="111" t="s">
        <v>6049</v>
      </c>
      <c r="L263" s="115">
        <v>44397</v>
      </c>
      <c r="M263" s="87">
        <v>46220</v>
      </c>
      <c r="N263" s="117" t="s">
        <v>421</v>
      </c>
      <c r="O263" s="131">
        <f t="shared" si="60"/>
        <v>46220</v>
      </c>
      <c r="P263" s="104">
        <v>21407</v>
      </c>
      <c r="Q263" s="104">
        <v>2021</v>
      </c>
      <c r="R263" s="105">
        <v>45490</v>
      </c>
      <c r="S263" s="121" t="s">
        <v>2231</v>
      </c>
      <c r="T263" s="121" t="s">
        <v>692</v>
      </c>
      <c r="U263" s="244" t="s">
        <v>318</v>
      </c>
      <c r="V263" s="244" t="s">
        <v>13</v>
      </c>
      <c r="W263" s="135">
        <f t="shared" si="61"/>
        <v>46220</v>
      </c>
      <c r="X263" s="162" t="s">
        <v>201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423</v>
      </c>
      <c r="AF263" s="162" t="s">
        <v>423</v>
      </c>
      <c r="AG263" s="162" t="s">
        <v>423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427</v>
      </c>
      <c r="C264" s="111" t="s">
        <v>3256</v>
      </c>
      <c r="D264" s="111"/>
      <c r="E264" s="85" t="s">
        <v>3125</v>
      </c>
      <c r="F264" s="111"/>
      <c r="G264" s="112" t="s">
        <v>3257</v>
      </c>
      <c r="H264" s="389"/>
      <c r="I264" s="111" t="s">
        <v>1228</v>
      </c>
      <c r="J264" s="111"/>
      <c r="K264" s="111" t="s">
        <v>2973</v>
      </c>
      <c r="L264" s="115">
        <v>44033</v>
      </c>
      <c r="M264" s="87">
        <v>45947</v>
      </c>
      <c r="N264" s="117" t="s">
        <v>421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14</v>
      </c>
      <c r="T264" s="121" t="s">
        <v>421</v>
      </c>
      <c r="U264" s="244" t="s">
        <v>3955</v>
      </c>
      <c r="V264" s="244" t="s">
        <v>2745</v>
      </c>
      <c r="W264" s="135">
        <f>M264</f>
        <v>45947</v>
      </c>
      <c r="X264" s="162" t="s">
        <v>865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427</v>
      </c>
      <c r="C265" s="202" t="s">
        <v>5128</v>
      </c>
      <c r="D265" s="202"/>
      <c r="E265" s="228" t="s">
        <v>3335</v>
      </c>
      <c r="F265" s="202"/>
      <c r="G265" s="227" t="s">
        <v>5129</v>
      </c>
      <c r="H265" s="392"/>
      <c r="I265" s="202" t="s">
        <v>174</v>
      </c>
      <c r="J265" s="202"/>
      <c r="K265" s="202" t="s">
        <v>5130</v>
      </c>
      <c r="L265" s="218">
        <v>45135</v>
      </c>
      <c r="M265" s="219">
        <v>46588</v>
      </c>
      <c r="N265" s="220" t="s">
        <v>421</v>
      </c>
      <c r="O265" s="221">
        <f>M265</f>
        <v>46588</v>
      </c>
      <c r="P265" s="222">
        <v>23430</v>
      </c>
      <c r="Q265" s="222">
        <v>2017</v>
      </c>
      <c r="R265" s="211">
        <v>45858</v>
      </c>
      <c r="S265" s="201" t="s">
        <v>2231</v>
      </c>
      <c r="T265" s="201" t="s">
        <v>421</v>
      </c>
      <c r="U265" s="377" t="s">
        <v>760</v>
      </c>
      <c r="V265" s="377" t="s">
        <v>229</v>
      </c>
      <c r="W265" s="213">
        <f>M265</f>
        <v>46588</v>
      </c>
      <c r="X265" s="208" t="s">
        <v>865</v>
      </c>
      <c r="Y265" s="408">
        <v>5</v>
      </c>
      <c r="Z265" s="214"/>
      <c r="AA265" s="201">
        <v>65</v>
      </c>
      <c r="AB265" s="201"/>
      <c r="AC265" s="201">
        <v>85</v>
      </c>
      <c r="AD265" s="201"/>
      <c r="AE265" s="208" t="s">
        <v>423</v>
      </c>
      <c r="AF265" s="208" t="s">
        <v>423</v>
      </c>
      <c r="AG265" s="208" t="s">
        <v>423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428</v>
      </c>
      <c r="C266" s="202" t="s">
        <v>4148</v>
      </c>
      <c r="D266" s="202"/>
      <c r="E266" s="228" t="s">
        <v>3336</v>
      </c>
      <c r="F266" s="202"/>
      <c r="G266" s="227" t="s">
        <v>5381</v>
      </c>
      <c r="H266" s="392"/>
      <c r="I266" s="202" t="s">
        <v>1352</v>
      </c>
      <c r="J266" s="202"/>
      <c r="K266" s="202" t="s">
        <v>5379</v>
      </c>
      <c r="L266" s="218">
        <v>45274</v>
      </c>
      <c r="M266" s="219">
        <v>46000</v>
      </c>
      <c r="N266" s="220" t="s">
        <v>421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2069</v>
      </c>
      <c r="T266" s="201" t="s">
        <v>728</v>
      </c>
      <c r="U266" s="377" t="s">
        <v>200</v>
      </c>
      <c r="V266" s="377" t="s">
        <v>200</v>
      </c>
      <c r="W266" s="213">
        <f>M266</f>
        <v>46000</v>
      </c>
      <c r="X266" s="208" t="s">
        <v>21</v>
      </c>
      <c r="Y266" s="408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423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428</v>
      </c>
      <c r="C267" s="85" t="s">
        <v>305</v>
      </c>
      <c r="D267" s="111" t="s">
        <v>850</v>
      </c>
      <c r="E267" s="85" t="s">
        <v>3337</v>
      </c>
      <c r="F267" s="111" t="s">
        <v>2563</v>
      </c>
      <c r="G267" s="112" t="s">
        <v>1344</v>
      </c>
      <c r="H267" s="389" t="s">
        <v>851</v>
      </c>
      <c r="I267" s="111" t="s">
        <v>666</v>
      </c>
      <c r="J267" s="111" t="s">
        <v>667</v>
      </c>
      <c r="K267" s="111" t="s">
        <v>86</v>
      </c>
      <c r="L267" s="115">
        <v>40752</v>
      </c>
      <c r="M267" s="116">
        <v>46506</v>
      </c>
      <c r="N267" s="117" t="s">
        <v>421</v>
      </c>
      <c r="O267" s="130">
        <f t="shared" si="60"/>
        <v>46506</v>
      </c>
      <c r="P267" s="118">
        <v>21370</v>
      </c>
      <c r="Q267" s="118">
        <v>2011</v>
      </c>
      <c r="R267" s="119">
        <v>45776</v>
      </c>
      <c r="S267" s="120" t="s">
        <v>14</v>
      </c>
      <c r="T267" s="121" t="s">
        <v>1870</v>
      </c>
      <c r="U267" s="376" t="s">
        <v>6632</v>
      </c>
      <c r="V267" s="376" t="s">
        <v>6633</v>
      </c>
      <c r="W267" s="145">
        <f t="shared" ref="W267:W289" si="62">M267</f>
        <v>46506</v>
      </c>
      <c r="X267" s="357" t="s">
        <v>865</v>
      </c>
      <c r="Y267" s="407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57">
        <v>24</v>
      </c>
      <c r="AF267" s="357">
        <v>37</v>
      </c>
      <c r="AG267" s="357">
        <v>50</v>
      </c>
      <c r="AH267" s="357">
        <v>1</v>
      </c>
      <c r="AI267" s="119">
        <v>40827</v>
      </c>
      <c r="AJ267" s="357">
        <v>2011</v>
      </c>
      <c r="AK267" s="357" t="s">
        <v>421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427</v>
      </c>
      <c r="C268" s="110" t="s">
        <v>3250</v>
      </c>
      <c r="D268" s="111"/>
      <c r="E268" s="111" t="s">
        <v>1849</v>
      </c>
      <c r="F268" s="111"/>
      <c r="G268" s="112" t="s">
        <v>3252</v>
      </c>
      <c r="H268" s="389"/>
      <c r="I268" s="111" t="s">
        <v>71</v>
      </c>
      <c r="J268" s="111"/>
      <c r="K268" s="111" t="s">
        <v>3251</v>
      </c>
      <c r="L268" s="115">
        <v>44029</v>
      </c>
      <c r="M268" s="87">
        <v>46201</v>
      </c>
      <c r="N268" s="117" t="s">
        <v>421</v>
      </c>
      <c r="O268" s="131">
        <f t="shared" si="60"/>
        <v>46201</v>
      </c>
      <c r="P268" s="104">
        <v>20532</v>
      </c>
      <c r="Q268" s="104">
        <v>2020</v>
      </c>
      <c r="R268" s="105">
        <v>45471</v>
      </c>
      <c r="S268" s="121" t="s">
        <v>2001</v>
      </c>
      <c r="T268" s="121" t="s">
        <v>421</v>
      </c>
      <c r="U268" s="244" t="s">
        <v>738</v>
      </c>
      <c r="V268" s="244" t="s">
        <v>6017</v>
      </c>
      <c r="W268" s="135">
        <f>M268</f>
        <v>46201</v>
      </c>
      <c r="X268" s="162" t="s">
        <v>865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427</v>
      </c>
      <c r="C269" s="110" t="s">
        <v>3273</v>
      </c>
      <c r="D269" s="110"/>
      <c r="E269" s="110" t="s">
        <v>324</v>
      </c>
      <c r="F269" s="110"/>
      <c r="G269" s="129" t="s">
        <v>3720</v>
      </c>
      <c r="H269" s="390"/>
      <c r="I269" s="110" t="s">
        <v>174</v>
      </c>
      <c r="J269" s="110"/>
      <c r="K269" s="110" t="s">
        <v>3721</v>
      </c>
      <c r="L269" s="137">
        <v>44355</v>
      </c>
      <c r="M269" s="138">
        <v>46565</v>
      </c>
      <c r="N269" s="139" t="s">
        <v>421</v>
      </c>
      <c r="O269" s="131">
        <f>M269</f>
        <v>46565</v>
      </c>
      <c r="P269" s="104">
        <v>21303</v>
      </c>
      <c r="Q269" s="104">
        <v>2021</v>
      </c>
      <c r="R269" s="105">
        <v>45835</v>
      </c>
      <c r="S269" s="121" t="s">
        <v>837</v>
      </c>
      <c r="T269" s="121" t="s">
        <v>421</v>
      </c>
      <c r="U269" s="244" t="s">
        <v>103</v>
      </c>
      <c r="V269" s="244" t="s">
        <v>266</v>
      </c>
      <c r="W269" s="135">
        <v>46565</v>
      </c>
      <c r="X269" s="162" t="s">
        <v>865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423</v>
      </c>
      <c r="AF269" s="162" t="s">
        <v>423</v>
      </c>
      <c r="AG269" s="162" t="s">
        <v>423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427</v>
      </c>
      <c r="C270" s="121" t="s">
        <v>3254</v>
      </c>
      <c r="D270" s="111"/>
      <c r="E270" s="85" t="s">
        <v>1377</v>
      </c>
      <c r="F270" s="111"/>
      <c r="G270" s="112" t="s">
        <v>3255</v>
      </c>
      <c r="H270" s="389"/>
      <c r="I270" s="111" t="s">
        <v>1214</v>
      </c>
      <c r="J270" s="111"/>
      <c r="K270" s="111" t="s">
        <v>1919</v>
      </c>
      <c r="L270" s="115">
        <v>44033</v>
      </c>
      <c r="M270" s="87">
        <v>46075</v>
      </c>
      <c r="N270" s="117" t="s">
        <v>421</v>
      </c>
      <c r="O270" s="131">
        <f t="shared" si="60"/>
        <v>46075</v>
      </c>
      <c r="P270" s="104">
        <v>20539</v>
      </c>
      <c r="Q270" s="104">
        <v>2020</v>
      </c>
      <c r="R270" s="105">
        <v>45344</v>
      </c>
      <c r="S270" s="121" t="s">
        <v>14</v>
      </c>
      <c r="T270" s="121" t="s">
        <v>421</v>
      </c>
      <c r="U270" s="244" t="s">
        <v>334</v>
      </c>
      <c r="V270" s="244" t="s">
        <v>4381</v>
      </c>
      <c r="W270" s="135">
        <f>M270</f>
        <v>46075</v>
      </c>
      <c r="X270" s="162" t="s">
        <v>865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423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427</v>
      </c>
      <c r="C271" s="201" t="s">
        <v>5508</v>
      </c>
      <c r="D271" s="201"/>
      <c r="E271" s="201" t="s">
        <v>1850</v>
      </c>
      <c r="F271" s="201"/>
      <c r="G271" s="203" t="s">
        <v>5509</v>
      </c>
      <c r="H271" s="391"/>
      <c r="I271" s="201" t="s">
        <v>1294</v>
      </c>
      <c r="J271" s="201"/>
      <c r="K271" s="201" t="s">
        <v>1241</v>
      </c>
      <c r="L271" s="206">
        <v>45334</v>
      </c>
      <c r="M271" s="207">
        <v>46056</v>
      </c>
      <c r="N271" s="220" t="s">
        <v>421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2069</v>
      </c>
      <c r="T271" s="201" t="s">
        <v>728</v>
      </c>
      <c r="U271" s="377" t="s">
        <v>387</v>
      </c>
      <c r="V271" s="377" t="s">
        <v>4381</v>
      </c>
      <c r="W271" s="213">
        <f>O271</f>
        <v>46056</v>
      </c>
      <c r="X271" s="208" t="s">
        <v>865</v>
      </c>
      <c r="Y271" s="408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427</v>
      </c>
      <c r="C272" s="200" t="s">
        <v>2418</v>
      </c>
      <c r="D272" s="202"/>
      <c r="E272" s="228" t="s">
        <v>1062</v>
      </c>
      <c r="F272" s="202"/>
      <c r="G272" s="227" t="s">
        <v>4676</v>
      </c>
      <c r="H272" s="392"/>
      <c r="I272" s="202" t="s">
        <v>174</v>
      </c>
      <c r="J272" s="202"/>
      <c r="K272" s="202" t="s">
        <v>3025</v>
      </c>
      <c r="L272" s="218">
        <v>44901</v>
      </c>
      <c r="M272" s="219">
        <v>46357</v>
      </c>
      <c r="N272" s="220" t="s">
        <v>421</v>
      </c>
      <c r="O272" s="431">
        <f>M272</f>
        <v>46357</v>
      </c>
      <c r="P272" s="222">
        <v>22719</v>
      </c>
      <c r="Q272" s="222">
        <v>2018</v>
      </c>
      <c r="R272" s="211">
        <v>45627</v>
      </c>
      <c r="S272" s="201" t="s">
        <v>2231</v>
      </c>
      <c r="T272" s="201" t="s">
        <v>421</v>
      </c>
      <c r="U272" s="377" t="s">
        <v>198</v>
      </c>
      <c r="V272" s="377" t="s">
        <v>5807</v>
      </c>
      <c r="W272" s="213">
        <f>M272</f>
        <v>46357</v>
      </c>
      <c r="X272" s="208" t="s">
        <v>865</v>
      </c>
      <c r="Y272" s="408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423</v>
      </c>
      <c r="AF272" s="208" t="s">
        <v>423</v>
      </c>
      <c r="AG272" s="208" t="s">
        <v>423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427</v>
      </c>
      <c r="C273" s="212" t="s">
        <v>5743</v>
      </c>
      <c r="E273" s="212" t="s">
        <v>1038</v>
      </c>
      <c r="G273" s="374" t="s">
        <v>5744</v>
      </c>
      <c r="H273" s="401"/>
      <c r="I273" s="212" t="s">
        <v>5745</v>
      </c>
      <c r="K273" s="212" t="s">
        <v>3290</v>
      </c>
      <c r="L273" s="282">
        <v>45398</v>
      </c>
      <c r="M273" s="282">
        <v>46122</v>
      </c>
      <c r="N273" s="220" t="s">
        <v>421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5066</v>
      </c>
      <c r="T273" s="201" t="s">
        <v>728</v>
      </c>
      <c r="U273" s="377" t="s">
        <v>200</v>
      </c>
      <c r="V273" s="377" t="s">
        <v>200</v>
      </c>
      <c r="W273" s="213">
        <f>M273</f>
        <v>46122</v>
      </c>
      <c r="X273" s="208" t="s">
        <v>865</v>
      </c>
      <c r="Y273" s="408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423</v>
      </c>
      <c r="AF273" s="208" t="s">
        <v>423</v>
      </c>
      <c r="AG273" s="208" t="s">
        <v>423</v>
      </c>
      <c r="AH273" s="208">
        <v>1</v>
      </c>
      <c r="AI273" s="201"/>
      <c r="AJ273" s="208"/>
      <c r="AK273" s="208"/>
      <c r="AL273" s="201"/>
      <c r="AM273" s="237"/>
      <c r="CM273" s="428"/>
    </row>
    <row r="274" spans="1:123" s="156" customFormat="1" ht="12.75" customHeight="1" x14ac:dyDescent="0.2">
      <c r="A274" s="110">
        <v>273</v>
      </c>
      <c r="B274" s="121" t="s">
        <v>427</v>
      </c>
      <c r="C274" s="121" t="s">
        <v>977</v>
      </c>
      <c r="D274" s="121"/>
      <c r="E274" s="121" t="s">
        <v>1005</v>
      </c>
      <c r="F274" s="121"/>
      <c r="G274" s="129" t="s">
        <v>1006</v>
      </c>
      <c r="H274" s="390"/>
      <c r="I274" s="121" t="s">
        <v>174</v>
      </c>
      <c r="J274" s="121"/>
      <c r="K274" s="121" t="s">
        <v>1187</v>
      </c>
      <c r="L274" s="137">
        <v>41920</v>
      </c>
      <c r="M274" s="149">
        <v>45974</v>
      </c>
      <c r="N274" s="162" t="s">
        <v>421</v>
      </c>
      <c r="O274" s="168">
        <f t="shared" si="60"/>
        <v>45974</v>
      </c>
      <c r="P274" s="169">
        <v>20525</v>
      </c>
      <c r="Q274" s="169">
        <v>2014</v>
      </c>
      <c r="R274" s="119">
        <v>45243</v>
      </c>
      <c r="S274" s="156" t="s">
        <v>837</v>
      </c>
      <c r="T274" s="144" t="s">
        <v>421</v>
      </c>
      <c r="U274" s="376" t="s">
        <v>833</v>
      </c>
      <c r="V274" s="376" t="s">
        <v>5345</v>
      </c>
      <c r="W274" s="145">
        <f t="shared" si="62"/>
        <v>45974</v>
      </c>
      <c r="X274" s="357" t="s">
        <v>583</v>
      </c>
      <c r="Y274" s="407">
        <v>6</v>
      </c>
      <c r="Z274" s="136"/>
      <c r="AA274" s="120">
        <v>110</v>
      </c>
      <c r="AB274" s="120"/>
      <c r="AC274" s="120">
        <v>130</v>
      </c>
      <c r="AD274" s="120"/>
      <c r="AE274" s="357">
        <v>24</v>
      </c>
      <c r="AF274" s="357">
        <v>39</v>
      </c>
      <c r="AG274" s="365">
        <v>54</v>
      </c>
      <c r="AH274" s="365">
        <v>1</v>
      </c>
      <c r="AI274" s="120"/>
      <c r="AJ274" s="357"/>
      <c r="AK274" s="357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427</v>
      </c>
      <c r="C275" s="144" t="s">
        <v>2468</v>
      </c>
      <c r="D275" s="144"/>
      <c r="E275" s="144" t="s">
        <v>1037</v>
      </c>
      <c r="F275" s="144"/>
      <c r="G275" s="164" t="s">
        <v>3258</v>
      </c>
      <c r="H275" s="393"/>
      <c r="I275" s="144" t="s">
        <v>1071</v>
      </c>
      <c r="J275" s="144"/>
      <c r="K275" s="144" t="s">
        <v>2663</v>
      </c>
      <c r="L275" s="165">
        <v>44033</v>
      </c>
      <c r="M275" s="165">
        <v>46242</v>
      </c>
      <c r="N275" s="117" t="s">
        <v>421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3538</v>
      </c>
      <c r="T275" s="121" t="s">
        <v>421</v>
      </c>
      <c r="U275" s="244" t="s">
        <v>136</v>
      </c>
      <c r="V275" s="244" t="s">
        <v>6162</v>
      </c>
      <c r="W275" s="135">
        <f>M275</f>
        <v>46242</v>
      </c>
      <c r="X275" s="162" t="s">
        <v>583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427</v>
      </c>
      <c r="C276" s="111" t="s">
        <v>1413</v>
      </c>
      <c r="D276" s="111"/>
      <c r="E276" s="85" t="s">
        <v>3023</v>
      </c>
      <c r="F276" s="111"/>
      <c r="G276" s="112" t="s">
        <v>3024</v>
      </c>
      <c r="H276" s="389"/>
      <c r="I276" s="111" t="s">
        <v>631</v>
      </c>
      <c r="J276" s="111"/>
      <c r="K276" s="111" t="s">
        <v>5421</v>
      </c>
      <c r="L276" s="137">
        <v>43873</v>
      </c>
      <c r="M276" s="87">
        <v>46025</v>
      </c>
      <c r="N276" s="117" t="s">
        <v>421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2231</v>
      </c>
      <c r="T276" s="121" t="s">
        <v>5224</v>
      </c>
      <c r="U276" s="244" t="s">
        <v>629</v>
      </c>
      <c r="V276" s="244" t="s">
        <v>341</v>
      </c>
      <c r="W276" s="135">
        <f>M276</f>
        <v>46025</v>
      </c>
      <c r="X276" s="162" t="s">
        <v>201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423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427</v>
      </c>
      <c r="C277" s="201" t="s">
        <v>3821</v>
      </c>
      <c r="D277" s="201"/>
      <c r="E277" s="201" t="s">
        <v>951</v>
      </c>
      <c r="F277" s="201"/>
      <c r="G277" s="203" t="s">
        <v>3822</v>
      </c>
      <c r="H277" s="391"/>
      <c r="I277" s="201" t="s">
        <v>174</v>
      </c>
      <c r="J277" s="201"/>
      <c r="K277" s="201" t="s">
        <v>1348</v>
      </c>
      <c r="L277" s="206">
        <v>44411</v>
      </c>
      <c r="M277" s="207">
        <v>45878</v>
      </c>
      <c r="N277" s="220" t="s">
        <v>421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14</v>
      </c>
      <c r="T277" s="201" t="s">
        <v>421</v>
      </c>
      <c r="U277" s="377" t="s">
        <v>948</v>
      </c>
      <c r="V277" s="377" t="s">
        <v>1102</v>
      </c>
      <c r="W277" s="213">
        <f>M277</f>
        <v>45878</v>
      </c>
      <c r="X277" s="208" t="s">
        <v>583</v>
      </c>
      <c r="Y277" s="408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28"/>
    </row>
    <row r="278" spans="1:123" s="157" customFormat="1" ht="12.75" customHeight="1" x14ac:dyDescent="0.2">
      <c r="A278" s="110">
        <v>277</v>
      </c>
      <c r="B278" s="110" t="s">
        <v>427</v>
      </c>
      <c r="C278" s="111" t="s">
        <v>3748</v>
      </c>
      <c r="D278" s="111"/>
      <c r="E278" s="85" t="s">
        <v>1379</v>
      </c>
      <c r="F278" s="111"/>
      <c r="G278" s="112" t="s">
        <v>4652</v>
      </c>
      <c r="H278" s="389"/>
      <c r="I278" s="111" t="s">
        <v>71</v>
      </c>
      <c r="J278" s="111"/>
      <c r="K278" s="144" t="s">
        <v>1769</v>
      </c>
      <c r="L278" s="165">
        <v>44876</v>
      </c>
      <c r="M278" s="165">
        <v>45604</v>
      </c>
      <c r="N278" s="117" t="s">
        <v>421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102</v>
      </c>
      <c r="T278" s="121" t="s">
        <v>728</v>
      </c>
      <c r="U278" s="244" t="s">
        <v>200</v>
      </c>
      <c r="V278" s="244" t="s">
        <v>200</v>
      </c>
      <c r="W278" s="135">
        <f>M278</f>
        <v>45604</v>
      </c>
      <c r="X278" s="162" t="s">
        <v>865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423</v>
      </c>
      <c r="AF278" s="162" t="s">
        <v>423</v>
      </c>
      <c r="AG278" s="162" t="s">
        <v>423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427</v>
      </c>
      <c r="C279" s="202" t="s">
        <v>5086</v>
      </c>
      <c r="D279" s="202"/>
      <c r="E279" s="228" t="s">
        <v>3338</v>
      </c>
      <c r="F279" s="202"/>
      <c r="G279" s="227" t="s">
        <v>5087</v>
      </c>
      <c r="H279" s="392"/>
      <c r="I279" s="202" t="s">
        <v>625</v>
      </c>
      <c r="J279" s="202"/>
      <c r="K279" s="202" t="s">
        <v>543</v>
      </c>
      <c r="L279" s="218">
        <v>45120</v>
      </c>
      <c r="M279" s="219">
        <v>46519</v>
      </c>
      <c r="N279" s="220" t="s">
        <v>421</v>
      </c>
      <c r="O279" s="221">
        <f>M279</f>
        <v>46519</v>
      </c>
      <c r="P279" s="222">
        <v>23401</v>
      </c>
      <c r="Q279" s="222">
        <v>2023</v>
      </c>
      <c r="R279" s="211">
        <v>45789</v>
      </c>
      <c r="S279" s="201" t="s">
        <v>2001</v>
      </c>
      <c r="T279" s="201" t="s">
        <v>421</v>
      </c>
      <c r="U279" s="377" t="s">
        <v>6647</v>
      </c>
      <c r="V279" s="377" t="s">
        <v>6647</v>
      </c>
      <c r="W279" s="213">
        <v>46519</v>
      </c>
      <c r="X279" s="208" t="s">
        <v>5088</v>
      </c>
      <c r="Y279" s="408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3971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427</v>
      </c>
      <c r="C280" s="110" t="s">
        <v>2449</v>
      </c>
      <c r="D280" s="111"/>
      <c r="E280" s="85" t="s">
        <v>2450</v>
      </c>
      <c r="F280" s="111"/>
      <c r="G280" s="112" t="s">
        <v>2451</v>
      </c>
      <c r="H280" s="389"/>
      <c r="I280" s="111" t="s">
        <v>265</v>
      </c>
      <c r="J280" s="111"/>
      <c r="K280" s="111" t="s">
        <v>6286</v>
      </c>
      <c r="L280" s="115">
        <v>43292</v>
      </c>
      <c r="M280" s="116">
        <v>46423</v>
      </c>
      <c r="N280" s="117" t="s">
        <v>421</v>
      </c>
      <c r="O280" s="130">
        <f>M280</f>
        <v>46423</v>
      </c>
      <c r="P280" s="118">
        <v>18517</v>
      </c>
      <c r="Q280" s="118">
        <v>2013</v>
      </c>
      <c r="R280" s="119">
        <v>45693</v>
      </c>
      <c r="S280" s="121" t="s">
        <v>2001</v>
      </c>
      <c r="T280" s="121" t="s">
        <v>420</v>
      </c>
      <c r="U280" s="244" t="s">
        <v>6401</v>
      </c>
      <c r="V280" s="376" t="s">
        <v>6402</v>
      </c>
      <c r="W280" s="145">
        <f t="shared" si="62"/>
        <v>46423</v>
      </c>
      <c r="X280" s="357" t="s">
        <v>865</v>
      </c>
      <c r="Y280" s="407">
        <v>6.2</v>
      </c>
      <c r="Z280" s="136"/>
      <c r="AA280" s="120">
        <v>100</v>
      </c>
      <c r="AB280" s="120"/>
      <c r="AC280" s="120">
        <v>130</v>
      </c>
      <c r="AD280" s="120"/>
      <c r="AE280" s="357">
        <v>24</v>
      </c>
      <c r="AF280" s="357">
        <v>39</v>
      </c>
      <c r="AG280" s="357">
        <v>54</v>
      </c>
      <c r="AH280" s="357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427</v>
      </c>
      <c r="C281" s="121" t="s">
        <v>1007</v>
      </c>
      <c r="D281" s="111"/>
      <c r="E281" s="111" t="s">
        <v>1008</v>
      </c>
      <c r="F281" s="111"/>
      <c r="G281" s="112" t="s">
        <v>1009</v>
      </c>
      <c r="H281" s="389"/>
      <c r="I281" s="111" t="s">
        <v>1380</v>
      </c>
      <c r="J281" s="111"/>
      <c r="K281" s="144" t="s">
        <v>3059</v>
      </c>
      <c r="L281" s="115">
        <v>41895</v>
      </c>
      <c r="M281" s="116">
        <v>45250</v>
      </c>
      <c r="N281" s="117" t="s">
        <v>421</v>
      </c>
      <c r="O281" s="130">
        <f t="shared" ref="O281:O289" si="63">M281</f>
        <v>45250</v>
      </c>
      <c r="P281" s="118">
        <v>22047</v>
      </c>
      <c r="Q281" s="118">
        <v>2007</v>
      </c>
      <c r="R281" s="119">
        <v>44520</v>
      </c>
      <c r="S281" s="120" t="s">
        <v>837</v>
      </c>
      <c r="T281" s="121" t="s">
        <v>421</v>
      </c>
      <c r="U281" s="376" t="s">
        <v>833</v>
      </c>
      <c r="V281" s="376" t="s">
        <v>1783</v>
      </c>
      <c r="W281" s="145">
        <f>M281</f>
        <v>45250</v>
      </c>
      <c r="X281" s="357" t="s">
        <v>124</v>
      </c>
      <c r="Y281" s="407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57">
        <v>25</v>
      </c>
      <c r="AF281" s="357">
        <v>42</v>
      </c>
      <c r="AG281" s="357">
        <v>50</v>
      </c>
      <c r="AH281" s="357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428</v>
      </c>
      <c r="C282" s="110" t="s">
        <v>3259</v>
      </c>
      <c r="D282" s="111" t="s">
        <v>360</v>
      </c>
      <c r="E282" s="85" t="s">
        <v>1816</v>
      </c>
      <c r="F282" s="111" t="s">
        <v>3260</v>
      </c>
      <c r="G282" s="112" t="s">
        <v>3261</v>
      </c>
      <c r="H282" s="389" t="s">
        <v>3262</v>
      </c>
      <c r="I282" s="111" t="s">
        <v>1228</v>
      </c>
      <c r="J282" s="110" t="s">
        <v>768</v>
      </c>
      <c r="K282" s="111" t="s">
        <v>2973</v>
      </c>
      <c r="L282" s="115">
        <v>44033</v>
      </c>
      <c r="M282" s="87">
        <v>45471</v>
      </c>
      <c r="N282" s="117" t="s">
        <v>421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14</v>
      </c>
      <c r="T282" s="121" t="s">
        <v>1870</v>
      </c>
      <c r="U282" s="244" t="s">
        <v>3807</v>
      </c>
      <c r="V282" s="244" t="s">
        <v>4370</v>
      </c>
      <c r="W282" s="135">
        <f>M282</f>
        <v>45471</v>
      </c>
      <c r="X282" s="162" t="s">
        <v>201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421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427</v>
      </c>
      <c r="C283" s="121" t="s">
        <v>367</v>
      </c>
      <c r="D283" s="121"/>
      <c r="E283" s="121" t="s">
        <v>475</v>
      </c>
      <c r="F283" s="121"/>
      <c r="G283" s="129" t="s">
        <v>476</v>
      </c>
      <c r="H283" s="390"/>
      <c r="I283" s="121" t="s">
        <v>174</v>
      </c>
      <c r="J283" s="121"/>
      <c r="K283" s="121" t="s">
        <v>294</v>
      </c>
      <c r="L283" s="137">
        <v>41703</v>
      </c>
      <c r="M283" s="149">
        <v>46165</v>
      </c>
      <c r="N283" s="117" t="s">
        <v>421</v>
      </c>
      <c r="O283" s="130">
        <f t="shared" si="63"/>
        <v>46165</v>
      </c>
      <c r="P283" s="118">
        <v>22431</v>
      </c>
      <c r="Q283" s="118">
        <v>2013</v>
      </c>
      <c r="R283" s="119">
        <v>45435</v>
      </c>
      <c r="S283" s="120" t="s">
        <v>866</v>
      </c>
      <c r="T283" s="121" t="s">
        <v>421</v>
      </c>
      <c r="U283" s="376" t="s">
        <v>5894</v>
      </c>
      <c r="V283" s="376" t="s">
        <v>5895</v>
      </c>
      <c r="W283" s="145">
        <f t="shared" si="62"/>
        <v>46165</v>
      </c>
      <c r="X283" s="357" t="s">
        <v>583</v>
      </c>
      <c r="Y283" s="407">
        <v>5.3</v>
      </c>
      <c r="Z283" s="136"/>
      <c r="AA283" s="120">
        <v>85</v>
      </c>
      <c r="AB283" s="120"/>
      <c r="AC283" s="120">
        <v>105</v>
      </c>
      <c r="AD283" s="120"/>
      <c r="AE283" s="357">
        <v>24</v>
      </c>
      <c r="AF283" s="357">
        <v>39</v>
      </c>
      <c r="AG283" s="357">
        <v>54</v>
      </c>
      <c r="AH283" s="357">
        <v>1</v>
      </c>
      <c r="AI283" s="120"/>
      <c r="AJ283" s="357"/>
      <c r="AK283" s="357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428</v>
      </c>
      <c r="C284" s="111" t="s">
        <v>4299</v>
      </c>
      <c r="D284" s="111"/>
      <c r="E284" s="85" t="s">
        <v>3497</v>
      </c>
      <c r="F284" s="111"/>
      <c r="G284" s="112" t="s">
        <v>4300</v>
      </c>
      <c r="H284" s="389"/>
      <c r="I284" s="111" t="s">
        <v>1228</v>
      </c>
      <c r="J284" s="111"/>
      <c r="K284" s="111" t="s">
        <v>3847</v>
      </c>
      <c r="L284" s="115">
        <v>44708</v>
      </c>
      <c r="M284" s="87">
        <v>46161</v>
      </c>
      <c r="N284" s="117" t="s">
        <v>421</v>
      </c>
      <c r="O284" s="131">
        <f t="shared" si="63"/>
        <v>46161</v>
      </c>
      <c r="P284" s="104">
        <v>22413</v>
      </c>
      <c r="Q284" s="104">
        <v>2021</v>
      </c>
      <c r="R284" s="105">
        <v>45431</v>
      </c>
      <c r="S284" s="121" t="s">
        <v>14</v>
      </c>
      <c r="T284" s="121" t="s">
        <v>420</v>
      </c>
      <c r="U284" s="244" t="s">
        <v>5987</v>
      </c>
      <c r="V284" s="244" t="s">
        <v>5988</v>
      </c>
      <c r="W284" s="135">
        <f>M284</f>
        <v>46161</v>
      </c>
      <c r="X284" s="162" t="s">
        <v>3968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423</v>
      </c>
      <c r="AF284" s="162" t="s">
        <v>423</v>
      </c>
      <c r="AG284" s="162" t="s">
        <v>423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428</v>
      </c>
      <c r="C285" s="111" t="s">
        <v>3573</v>
      </c>
      <c r="D285" s="111" t="s">
        <v>3572</v>
      </c>
      <c r="E285" s="111" t="s">
        <v>3339</v>
      </c>
      <c r="F285" s="111" t="s">
        <v>3574</v>
      </c>
      <c r="G285" s="112" t="s">
        <v>3575</v>
      </c>
      <c r="H285" s="389" t="s">
        <v>3576</v>
      </c>
      <c r="I285" s="111" t="s">
        <v>265</v>
      </c>
      <c r="J285" s="111" t="s">
        <v>1994</v>
      </c>
      <c r="K285" s="111" t="s">
        <v>2809</v>
      </c>
      <c r="L285" s="115">
        <v>44259</v>
      </c>
      <c r="M285" s="87">
        <v>46440</v>
      </c>
      <c r="N285" s="117" t="s">
        <v>421</v>
      </c>
      <c r="O285" s="131">
        <f>M285</f>
        <v>46440</v>
      </c>
      <c r="P285" s="104">
        <v>21090</v>
      </c>
      <c r="Q285" s="104">
        <v>2012</v>
      </c>
      <c r="R285" s="105">
        <v>45710</v>
      </c>
      <c r="S285" s="121" t="s">
        <v>168</v>
      </c>
      <c r="T285" s="121" t="s">
        <v>1870</v>
      </c>
      <c r="U285" s="244" t="s">
        <v>6416</v>
      </c>
      <c r="V285" s="244" t="s">
        <v>6417</v>
      </c>
      <c r="W285" s="135">
        <f>M285</f>
        <v>46440</v>
      </c>
      <c r="X285" s="162" t="s">
        <v>865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421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427</v>
      </c>
      <c r="C286" s="111" t="s">
        <v>2993</v>
      </c>
      <c r="D286" s="111"/>
      <c r="E286" s="111" t="s">
        <v>2894</v>
      </c>
      <c r="F286" s="111"/>
      <c r="G286" s="112" t="s">
        <v>2994</v>
      </c>
      <c r="H286" s="389"/>
      <c r="I286" s="111" t="s">
        <v>77</v>
      </c>
      <c r="J286" s="111"/>
      <c r="K286" s="111" t="s">
        <v>839</v>
      </c>
      <c r="L286" s="115">
        <v>43818</v>
      </c>
      <c r="M286" s="87">
        <v>45990</v>
      </c>
      <c r="N286" s="117" t="s">
        <v>421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102</v>
      </c>
      <c r="T286" s="121" t="s">
        <v>421</v>
      </c>
      <c r="U286" s="244" t="s">
        <v>833</v>
      </c>
      <c r="V286" s="244" t="s">
        <v>736</v>
      </c>
      <c r="W286" s="135">
        <f>M286</f>
        <v>45990</v>
      </c>
      <c r="X286" s="162" t="s">
        <v>865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427</v>
      </c>
      <c r="C287" s="110" t="s">
        <v>3972</v>
      </c>
      <c r="D287" s="111"/>
      <c r="E287" s="111" t="s">
        <v>1966</v>
      </c>
      <c r="F287" s="111"/>
      <c r="G287" s="112" t="s">
        <v>3973</v>
      </c>
      <c r="H287" s="389"/>
      <c r="I287" s="111" t="s">
        <v>1071</v>
      </c>
      <c r="J287" s="111"/>
      <c r="K287" s="111" t="s">
        <v>3974</v>
      </c>
      <c r="L287" s="115">
        <v>44518</v>
      </c>
      <c r="M287" s="87">
        <v>45988</v>
      </c>
      <c r="N287" s="117" t="s">
        <v>421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2001</v>
      </c>
      <c r="T287" s="121" t="s">
        <v>421</v>
      </c>
      <c r="U287" s="244" t="s">
        <v>760</v>
      </c>
      <c r="V287" s="244" t="s">
        <v>4706</v>
      </c>
      <c r="W287" s="135">
        <f>M287</f>
        <v>45988</v>
      </c>
      <c r="X287" s="162" t="s">
        <v>865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428</v>
      </c>
      <c r="C288" s="110" t="s">
        <v>193</v>
      </c>
      <c r="D288" s="273" t="s">
        <v>1063</v>
      </c>
      <c r="E288" s="85" t="s">
        <v>2086</v>
      </c>
      <c r="F288" s="111" t="s">
        <v>3450</v>
      </c>
      <c r="G288" s="112" t="s">
        <v>2087</v>
      </c>
      <c r="H288" s="394" t="s">
        <v>2150</v>
      </c>
      <c r="I288" s="121" t="s">
        <v>666</v>
      </c>
      <c r="J288" s="273" t="s">
        <v>823</v>
      </c>
      <c r="K288" s="111" t="s">
        <v>3724</v>
      </c>
      <c r="L288" s="115">
        <v>42933</v>
      </c>
      <c r="M288" s="87">
        <v>46543</v>
      </c>
      <c r="N288" s="117" t="s">
        <v>421</v>
      </c>
      <c r="O288" s="131">
        <f t="shared" si="63"/>
        <v>46543</v>
      </c>
      <c r="P288" s="104">
        <v>21320</v>
      </c>
      <c r="Q288" s="104">
        <v>2017</v>
      </c>
      <c r="R288" s="119" t="s">
        <v>6756</v>
      </c>
      <c r="S288" s="121" t="s">
        <v>5035</v>
      </c>
      <c r="T288" s="121" t="s">
        <v>1870</v>
      </c>
      <c r="U288" s="244" t="s">
        <v>6757</v>
      </c>
      <c r="V288" s="244" t="s">
        <v>6758</v>
      </c>
      <c r="W288" s="135">
        <f t="shared" si="62"/>
        <v>46543</v>
      </c>
      <c r="X288" s="162" t="s">
        <v>201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423</v>
      </c>
      <c r="AF288" s="162" t="s">
        <v>423</v>
      </c>
      <c r="AG288" s="162" t="s">
        <v>423</v>
      </c>
      <c r="AH288" s="162">
        <v>1</v>
      </c>
      <c r="AI288" s="280">
        <v>41980</v>
      </c>
      <c r="AJ288" s="362">
        <v>2014</v>
      </c>
      <c r="AK288" s="362" t="s">
        <v>421</v>
      </c>
      <c r="AL288" s="121" t="s">
        <v>5469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427</v>
      </c>
      <c r="C289" s="110" t="s">
        <v>3997</v>
      </c>
      <c r="D289" s="111"/>
      <c r="E289" s="111" t="s">
        <v>2149</v>
      </c>
      <c r="F289" s="111"/>
      <c r="G289" s="112" t="s">
        <v>3998</v>
      </c>
      <c r="H289" s="389"/>
      <c r="I289" s="111" t="s">
        <v>2398</v>
      </c>
      <c r="J289" s="111"/>
      <c r="K289" s="111" t="s">
        <v>3999</v>
      </c>
      <c r="L289" s="115">
        <v>44551</v>
      </c>
      <c r="M289" s="87">
        <v>45275</v>
      </c>
      <c r="N289" s="117" t="s">
        <v>421</v>
      </c>
      <c r="O289" s="131">
        <f t="shared" si="63"/>
        <v>45275</v>
      </c>
      <c r="P289" s="104">
        <v>21641</v>
      </c>
      <c r="Q289" s="104">
        <v>2021</v>
      </c>
      <c r="R289" s="105">
        <v>44545</v>
      </c>
      <c r="S289" s="121" t="s">
        <v>102</v>
      </c>
      <c r="T289" s="121" t="s">
        <v>728</v>
      </c>
      <c r="U289" s="244" t="s">
        <v>200</v>
      </c>
      <c r="V289" s="244" t="s">
        <v>200</v>
      </c>
      <c r="W289" s="135">
        <f t="shared" si="62"/>
        <v>45275</v>
      </c>
      <c r="X289" s="162" t="s">
        <v>201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427</v>
      </c>
      <c r="C290" s="144" t="s">
        <v>785</v>
      </c>
      <c r="E290" s="144" t="s">
        <v>1039</v>
      </c>
      <c r="G290" s="164">
        <v>43251</v>
      </c>
      <c r="H290" s="393"/>
      <c r="I290" s="144" t="s">
        <v>265</v>
      </c>
      <c r="K290" s="144" t="s">
        <v>1040</v>
      </c>
      <c r="L290" s="165">
        <v>41950</v>
      </c>
      <c r="M290" s="165">
        <v>45225</v>
      </c>
      <c r="N290" s="117" t="s">
        <v>421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102</v>
      </c>
      <c r="T290" s="121" t="s">
        <v>421</v>
      </c>
      <c r="U290" s="244" t="s">
        <v>1</v>
      </c>
      <c r="V290" s="244" t="s">
        <v>3953</v>
      </c>
      <c r="W290" s="135">
        <f>M290</f>
        <v>45225</v>
      </c>
      <c r="X290" s="162" t="s">
        <v>865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212" customFormat="1" ht="12.75" customHeight="1" x14ac:dyDescent="0.2">
      <c r="A291" s="200">
        <v>290</v>
      </c>
      <c r="B291" s="201" t="s">
        <v>427</v>
      </c>
      <c r="C291" s="201" t="s">
        <v>2242</v>
      </c>
      <c r="D291" s="201"/>
      <c r="E291" s="201" t="s">
        <v>803</v>
      </c>
      <c r="F291" s="201"/>
      <c r="G291" s="203" t="s">
        <v>6700</v>
      </c>
      <c r="H291" s="391"/>
      <c r="I291" s="201" t="s">
        <v>174</v>
      </c>
      <c r="J291" s="201"/>
      <c r="K291" s="201" t="s">
        <v>2127</v>
      </c>
      <c r="L291" s="206">
        <v>45819</v>
      </c>
      <c r="M291" s="219">
        <v>46549</v>
      </c>
      <c r="N291" s="208" t="s">
        <v>421</v>
      </c>
      <c r="O291" s="209">
        <f>M291</f>
        <v>46549</v>
      </c>
      <c r="P291" s="210">
        <v>25325</v>
      </c>
      <c r="Q291" s="210">
        <v>2024</v>
      </c>
      <c r="R291" s="223">
        <v>45819</v>
      </c>
      <c r="S291" s="212" t="s">
        <v>102</v>
      </c>
      <c r="T291" s="212" t="s">
        <v>728</v>
      </c>
      <c r="U291" s="377" t="s">
        <v>200</v>
      </c>
      <c r="V291" s="377" t="s">
        <v>909</v>
      </c>
      <c r="W291" s="213">
        <f>M291</f>
        <v>46549</v>
      </c>
      <c r="X291" s="208" t="s">
        <v>1768</v>
      </c>
      <c r="Y291" s="408">
        <v>5.9</v>
      </c>
      <c r="Z291" s="214"/>
      <c r="AA291" s="201">
        <v>95</v>
      </c>
      <c r="AB291" s="201"/>
      <c r="AC291" s="201">
        <v>115</v>
      </c>
      <c r="AD291" s="201"/>
      <c r="AE291" s="208">
        <v>23</v>
      </c>
      <c r="AF291" s="208">
        <v>39</v>
      </c>
      <c r="AG291" s="284">
        <v>62</v>
      </c>
      <c r="AH291" s="284">
        <v>1</v>
      </c>
      <c r="AI291" s="201"/>
      <c r="AJ291" s="208"/>
      <c r="AK291" s="208"/>
      <c r="AL291" s="201"/>
      <c r="AM291" s="237"/>
      <c r="CM291" s="428"/>
    </row>
    <row r="292" spans="1:123" s="144" customFormat="1" ht="12.75" customHeight="1" x14ac:dyDescent="0.2">
      <c r="A292" s="110">
        <v>291</v>
      </c>
      <c r="B292" s="144" t="s">
        <v>427</v>
      </c>
      <c r="C292" s="144" t="s">
        <v>3960</v>
      </c>
      <c r="E292" s="144" t="s">
        <v>105</v>
      </c>
      <c r="G292" s="286" t="s">
        <v>4000</v>
      </c>
      <c r="H292" s="393"/>
      <c r="I292" s="144" t="s">
        <v>174</v>
      </c>
      <c r="K292" s="144" t="s">
        <v>1210</v>
      </c>
      <c r="L292" s="165">
        <v>44551</v>
      </c>
      <c r="M292" s="166">
        <v>45981</v>
      </c>
      <c r="N292" s="175" t="s">
        <v>421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102</v>
      </c>
      <c r="T292" s="144" t="s">
        <v>421</v>
      </c>
      <c r="U292" s="178">
        <v>246</v>
      </c>
      <c r="V292" s="178">
        <v>246</v>
      </c>
      <c r="W292" s="195">
        <f>M292</f>
        <v>45981</v>
      </c>
      <c r="X292" s="175" t="s">
        <v>865</v>
      </c>
      <c r="Y292" s="406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428</v>
      </c>
      <c r="C293" s="121" t="s">
        <v>236</v>
      </c>
      <c r="D293" s="121" t="s">
        <v>237</v>
      </c>
      <c r="E293" s="121" t="s">
        <v>238</v>
      </c>
      <c r="F293" s="121" t="s">
        <v>239</v>
      </c>
      <c r="G293" s="129" t="s">
        <v>240</v>
      </c>
      <c r="H293" s="390" t="s">
        <v>2147</v>
      </c>
      <c r="I293" s="121" t="s">
        <v>625</v>
      </c>
      <c r="J293" s="121" t="s">
        <v>891</v>
      </c>
      <c r="K293" s="121" t="s">
        <v>1085</v>
      </c>
      <c r="L293" s="137">
        <v>41725</v>
      </c>
      <c r="M293" s="149">
        <v>46060</v>
      </c>
      <c r="N293" s="117" t="s">
        <v>421</v>
      </c>
      <c r="O293" s="130">
        <f t="shared" ref="O293:O320" si="64">M293</f>
        <v>46060</v>
      </c>
      <c r="P293" s="118">
        <v>17852</v>
      </c>
      <c r="Q293" s="118">
        <v>2009</v>
      </c>
      <c r="R293" s="119">
        <v>44602</v>
      </c>
      <c r="S293" s="120" t="s">
        <v>14</v>
      </c>
      <c r="T293" s="121" t="s">
        <v>113</v>
      </c>
      <c r="U293" s="376" t="s">
        <v>5483</v>
      </c>
      <c r="V293" s="376" t="s">
        <v>5484</v>
      </c>
      <c r="W293" s="145">
        <f>M293</f>
        <v>46060</v>
      </c>
      <c r="X293" s="357" t="s">
        <v>583</v>
      </c>
      <c r="Y293" s="407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57">
        <v>35</v>
      </c>
      <c r="AF293" s="357">
        <v>42</v>
      </c>
      <c r="AG293" s="357">
        <v>62</v>
      </c>
      <c r="AH293" s="357">
        <v>2</v>
      </c>
      <c r="AI293" s="119">
        <v>42964</v>
      </c>
      <c r="AJ293" s="357">
        <v>2017</v>
      </c>
      <c r="AK293" s="357" t="s">
        <v>420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427</v>
      </c>
      <c r="C294" s="121" t="s">
        <v>2813</v>
      </c>
      <c r="D294" s="121"/>
      <c r="E294" s="121" t="s">
        <v>2761</v>
      </c>
      <c r="F294" s="121"/>
      <c r="G294" s="129" t="s">
        <v>2814</v>
      </c>
      <c r="H294" s="390"/>
      <c r="I294" s="121" t="s">
        <v>631</v>
      </c>
      <c r="J294" s="121"/>
      <c r="K294" s="121" t="s">
        <v>2583</v>
      </c>
      <c r="L294" s="137">
        <v>43613</v>
      </c>
      <c r="M294" s="138">
        <v>46522</v>
      </c>
      <c r="N294" s="162" t="s">
        <v>421</v>
      </c>
      <c r="O294" s="163">
        <f>M294</f>
        <v>46522</v>
      </c>
      <c r="P294" s="174">
        <v>19261</v>
      </c>
      <c r="Q294" s="174">
        <v>2019</v>
      </c>
      <c r="R294" s="161">
        <v>45792</v>
      </c>
      <c r="S294" s="144" t="s">
        <v>2231</v>
      </c>
      <c r="T294" s="144" t="s">
        <v>421</v>
      </c>
      <c r="U294" s="244" t="s">
        <v>632</v>
      </c>
      <c r="V294" s="244" t="s">
        <v>1155</v>
      </c>
      <c r="W294" s="135">
        <f>M294</f>
        <v>46522</v>
      </c>
      <c r="X294" s="162" t="s">
        <v>865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423</v>
      </c>
      <c r="AF294" s="162" t="s">
        <v>423</v>
      </c>
      <c r="AG294" s="175" t="s">
        <v>423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306" customFormat="1" ht="12.75" customHeight="1" x14ac:dyDescent="0.2">
      <c r="A295" s="298">
        <v>294</v>
      </c>
      <c r="B295" s="298" t="s">
        <v>6570</v>
      </c>
      <c r="C295" s="301"/>
      <c r="D295" s="97"/>
      <c r="E295" s="461" t="s">
        <v>2005</v>
      </c>
      <c r="F295" s="97"/>
      <c r="G295" s="453"/>
      <c r="H295" s="454"/>
      <c r="I295" s="97"/>
      <c r="J295" s="97"/>
      <c r="K295" s="301"/>
      <c r="L295" s="309"/>
      <c r="M295" s="310"/>
      <c r="N295" s="338"/>
      <c r="O295" s="459"/>
      <c r="P295" s="460"/>
      <c r="Q295" s="460"/>
      <c r="R295" s="300"/>
      <c r="S295" s="305"/>
      <c r="T295" s="305"/>
      <c r="U295" s="378"/>
      <c r="V295" s="378"/>
      <c r="W295" s="302"/>
      <c r="X295" s="338"/>
      <c r="Y295" s="416"/>
      <c r="Z295" s="303"/>
      <c r="AA295" s="301"/>
      <c r="AB295" s="301"/>
      <c r="AC295" s="301"/>
      <c r="AD295" s="301"/>
      <c r="AE295" s="338"/>
      <c r="AF295" s="338"/>
      <c r="AG295" s="368"/>
      <c r="AH295" s="368"/>
      <c r="AI295" s="301"/>
      <c r="AJ295" s="338"/>
      <c r="AK295" s="338"/>
      <c r="AL295" s="301"/>
      <c r="AM295" s="304"/>
      <c r="AN295" s="305"/>
      <c r="AO295" s="305"/>
      <c r="AP295" s="305"/>
      <c r="AQ295" s="305"/>
      <c r="AR295" s="305"/>
      <c r="AS295" s="305"/>
      <c r="AT295" s="305"/>
      <c r="AU295" s="305"/>
      <c r="AV295" s="305"/>
      <c r="AW295" s="305"/>
      <c r="AX295" s="305"/>
      <c r="AY295" s="305"/>
      <c r="AZ295" s="305"/>
      <c r="BA295" s="305"/>
      <c r="BB295" s="305"/>
      <c r="BC295" s="305"/>
      <c r="BD295" s="305"/>
      <c r="BE295" s="305"/>
      <c r="BF295" s="305"/>
      <c r="BG295" s="305"/>
      <c r="BH295" s="305"/>
      <c r="BI295" s="305"/>
      <c r="BJ295" s="305"/>
      <c r="BK295" s="305"/>
      <c r="BL295" s="305"/>
      <c r="BM295" s="305"/>
      <c r="BN295" s="305"/>
      <c r="BO295" s="305"/>
      <c r="BP295" s="305"/>
      <c r="BQ295" s="305"/>
      <c r="BR295" s="305"/>
      <c r="BS295" s="305"/>
      <c r="BT295" s="305"/>
      <c r="BU295" s="305"/>
      <c r="BV295" s="305"/>
      <c r="BW295" s="305"/>
      <c r="BX295" s="305"/>
      <c r="BY295" s="305"/>
      <c r="BZ295" s="305"/>
      <c r="CA295" s="305"/>
      <c r="CB295" s="305"/>
      <c r="CC295" s="305"/>
      <c r="CD295" s="305"/>
      <c r="CE295" s="305"/>
      <c r="CF295" s="305"/>
      <c r="CG295" s="305"/>
      <c r="CH295" s="305"/>
      <c r="CI295" s="305"/>
      <c r="CJ295" s="305"/>
      <c r="CK295" s="305"/>
      <c r="CL295" s="305"/>
    </row>
    <row r="296" spans="1:123" s="157" customFormat="1" ht="12.75" customHeight="1" x14ac:dyDescent="0.2">
      <c r="A296" s="110">
        <v>295</v>
      </c>
      <c r="B296" s="110" t="s">
        <v>427</v>
      </c>
      <c r="C296" s="111" t="s">
        <v>3266</v>
      </c>
      <c r="D296" s="111"/>
      <c r="E296" s="85" t="s">
        <v>3126</v>
      </c>
      <c r="F296" s="111"/>
      <c r="G296" s="112" t="s">
        <v>3267</v>
      </c>
      <c r="H296" s="390"/>
      <c r="I296" s="111" t="s">
        <v>71</v>
      </c>
      <c r="J296" s="111"/>
      <c r="K296" s="111" t="s">
        <v>3268</v>
      </c>
      <c r="L296" s="115">
        <v>44034</v>
      </c>
      <c r="M296" s="87">
        <v>45765</v>
      </c>
      <c r="N296" s="117" t="s">
        <v>421</v>
      </c>
      <c r="O296" s="131">
        <f t="shared" si="64"/>
        <v>45765</v>
      </c>
      <c r="P296" s="104">
        <v>20549</v>
      </c>
      <c r="Q296" s="104">
        <v>2016</v>
      </c>
      <c r="R296" s="105">
        <v>45034</v>
      </c>
      <c r="S296" s="121" t="s">
        <v>102</v>
      </c>
      <c r="T296" s="121" t="s">
        <v>692</v>
      </c>
      <c r="U296" s="244" t="s">
        <v>4970</v>
      </c>
      <c r="V296" s="244" t="s">
        <v>4969</v>
      </c>
      <c r="W296" s="135">
        <v>45765</v>
      </c>
      <c r="X296" s="162" t="s">
        <v>865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427</v>
      </c>
      <c r="C297" s="121" t="s">
        <v>2664</v>
      </c>
      <c r="D297" s="121"/>
      <c r="E297" s="121" t="s">
        <v>1070</v>
      </c>
      <c r="F297" s="121"/>
      <c r="G297" s="129" t="s">
        <v>2815</v>
      </c>
      <c r="H297" s="390"/>
      <c r="I297" s="121" t="s">
        <v>631</v>
      </c>
      <c r="J297" s="121"/>
      <c r="K297" s="121" t="s">
        <v>2852</v>
      </c>
      <c r="L297" s="137">
        <v>43613</v>
      </c>
      <c r="M297" s="138">
        <v>46494</v>
      </c>
      <c r="N297" s="162" t="s">
        <v>421</v>
      </c>
      <c r="O297" s="163">
        <f>M297</f>
        <v>46494</v>
      </c>
      <c r="P297" s="174">
        <v>23229</v>
      </c>
      <c r="Q297" s="174">
        <v>2018</v>
      </c>
      <c r="R297" s="161">
        <v>45764</v>
      </c>
      <c r="S297" s="144" t="s">
        <v>3538</v>
      </c>
      <c r="T297" s="144" t="s">
        <v>421</v>
      </c>
      <c r="U297" s="244" t="s">
        <v>533</v>
      </c>
      <c r="V297" s="244" t="s">
        <v>705</v>
      </c>
      <c r="W297" s="135">
        <f>M297</f>
        <v>46494</v>
      </c>
      <c r="X297" s="162" t="s">
        <v>865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423</v>
      </c>
      <c r="AF297" s="162" t="s">
        <v>423</v>
      </c>
      <c r="AG297" s="175" t="s">
        <v>423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427</v>
      </c>
      <c r="C298" s="110" t="s">
        <v>1891</v>
      </c>
      <c r="D298" s="111"/>
      <c r="E298" s="111" t="s">
        <v>955</v>
      </c>
      <c r="F298" s="111"/>
      <c r="G298" s="112" t="s">
        <v>3088</v>
      </c>
      <c r="H298" s="389"/>
      <c r="I298" s="111" t="s">
        <v>1071</v>
      </c>
      <c r="J298" s="111"/>
      <c r="K298" s="110" t="s">
        <v>3679</v>
      </c>
      <c r="L298" s="137">
        <v>43900</v>
      </c>
      <c r="M298" s="138">
        <v>46204</v>
      </c>
      <c r="N298" s="139" t="s">
        <v>421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2001</v>
      </c>
      <c r="T298" s="121" t="s">
        <v>421</v>
      </c>
      <c r="U298" s="244" t="s">
        <v>738</v>
      </c>
      <c r="V298" s="244" t="s">
        <v>4779</v>
      </c>
      <c r="W298" s="135">
        <v>46204</v>
      </c>
      <c r="X298" s="162" t="s">
        <v>201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216" customFormat="1" ht="12.75" customHeight="1" x14ac:dyDescent="0.2">
      <c r="A299" s="200">
        <v>298</v>
      </c>
      <c r="B299" s="200" t="s">
        <v>427</v>
      </c>
      <c r="C299" s="202" t="s">
        <v>3789</v>
      </c>
      <c r="D299" s="202"/>
      <c r="E299" s="228" t="s">
        <v>3340</v>
      </c>
      <c r="F299" s="202"/>
      <c r="G299" s="227" t="s">
        <v>6598</v>
      </c>
      <c r="H299" s="392"/>
      <c r="I299" s="202" t="s">
        <v>631</v>
      </c>
      <c r="J299" s="202"/>
      <c r="K299" s="202" t="s">
        <v>2583</v>
      </c>
      <c r="L299" s="218">
        <v>45771</v>
      </c>
      <c r="M299" s="219">
        <v>46493</v>
      </c>
      <c r="N299" s="220" t="s">
        <v>421</v>
      </c>
      <c r="O299" s="221">
        <f>M299</f>
        <v>46493</v>
      </c>
      <c r="P299" s="222">
        <v>25231</v>
      </c>
      <c r="Q299" s="222">
        <v>2024</v>
      </c>
      <c r="R299" s="211">
        <v>45763</v>
      </c>
      <c r="S299" s="201" t="s">
        <v>2231</v>
      </c>
      <c r="T299" s="201" t="s">
        <v>728</v>
      </c>
      <c r="U299" s="377" t="s">
        <v>200</v>
      </c>
      <c r="V299" s="377" t="s">
        <v>200</v>
      </c>
      <c r="W299" s="213">
        <f>O299</f>
        <v>46493</v>
      </c>
      <c r="X299" s="208" t="s">
        <v>201</v>
      </c>
      <c r="Y299" s="408">
        <v>4.75</v>
      </c>
      <c r="Z299" s="214"/>
      <c r="AA299" s="201">
        <v>70</v>
      </c>
      <c r="AB299" s="201"/>
      <c r="AC299" s="201">
        <v>95</v>
      </c>
      <c r="AD299" s="201"/>
      <c r="AE299" s="208" t="s">
        <v>423</v>
      </c>
      <c r="AF299" s="208" t="s">
        <v>423</v>
      </c>
      <c r="AG299" s="208" t="s">
        <v>423</v>
      </c>
      <c r="AH299" s="208">
        <v>1</v>
      </c>
      <c r="AI299" s="211"/>
      <c r="AJ299" s="208"/>
      <c r="AK299" s="208"/>
      <c r="AL299" s="201"/>
      <c r="AM299" s="237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  <c r="BZ299" s="212"/>
      <c r="CA299" s="212"/>
      <c r="CB299" s="212"/>
      <c r="CC299" s="212"/>
      <c r="CD299" s="212"/>
      <c r="CE299" s="212"/>
      <c r="CF299" s="212"/>
      <c r="CG299" s="212"/>
      <c r="CH299" s="212"/>
      <c r="CI299" s="212"/>
      <c r="CJ299" s="212"/>
      <c r="CK299" s="212"/>
      <c r="CL299" s="212"/>
    </row>
    <row r="300" spans="1:123" ht="12.75" customHeight="1" x14ac:dyDescent="0.2">
      <c r="A300" s="110">
        <v>299</v>
      </c>
      <c r="B300" s="110" t="s">
        <v>428</v>
      </c>
      <c r="C300" s="111" t="s">
        <v>293</v>
      </c>
      <c r="D300" s="111" t="s">
        <v>881</v>
      </c>
      <c r="E300" s="85" t="s">
        <v>3341</v>
      </c>
      <c r="F300" s="111" t="s">
        <v>924</v>
      </c>
      <c r="G300" s="112" t="s">
        <v>308</v>
      </c>
      <c r="H300" s="389" t="s">
        <v>694</v>
      </c>
      <c r="I300" s="111" t="s">
        <v>1071</v>
      </c>
      <c r="J300" s="111" t="s">
        <v>1767</v>
      </c>
      <c r="K300" s="111" t="s">
        <v>1813</v>
      </c>
      <c r="L300" s="115">
        <v>40494</v>
      </c>
      <c r="M300" s="116">
        <v>46066</v>
      </c>
      <c r="N300" s="117" t="s">
        <v>421</v>
      </c>
      <c r="O300" s="130">
        <f t="shared" si="64"/>
        <v>46066</v>
      </c>
      <c r="P300" s="118">
        <v>17030</v>
      </c>
      <c r="Q300" s="118">
        <v>2010</v>
      </c>
      <c r="R300" s="119">
        <v>45335</v>
      </c>
      <c r="S300" s="120" t="s">
        <v>298</v>
      </c>
      <c r="T300" s="121" t="s">
        <v>113</v>
      </c>
      <c r="U300" s="376" t="s">
        <v>4015</v>
      </c>
      <c r="V300" s="376" t="s">
        <v>5559</v>
      </c>
      <c r="W300" s="145">
        <f t="shared" ref="W300:W320" si="65">M300</f>
        <v>46066</v>
      </c>
      <c r="X300" s="357" t="s">
        <v>68</v>
      </c>
      <c r="Y300" s="407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57">
        <v>22</v>
      </c>
      <c r="AF300" s="357">
        <v>37</v>
      </c>
      <c r="AG300" s="357">
        <v>50</v>
      </c>
      <c r="AH300" s="357">
        <v>1</v>
      </c>
      <c r="AI300" s="119">
        <v>41302</v>
      </c>
      <c r="AJ300" s="357">
        <v>2012</v>
      </c>
      <c r="AK300" s="357" t="s">
        <v>421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427</v>
      </c>
      <c r="C301" s="121" t="s">
        <v>643</v>
      </c>
      <c r="D301" s="121"/>
      <c r="E301" s="121" t="s">
        <v>1251</v>
      </c>
      <c r="F301" s="121"/>
      <c r="G301" s="129" t="s">
        <v>3597</v>
      </c>
      <c r="H301" s="390"/>
      <c r="I301" s="111" t="s">
        <v>666</v>
      </c>
      <c r="J301" s="121"/>
      <c r="K301" s="121" t="s">
        <v>2843</v>
      </c>
      <c r="L301" s="137">
        <v>44270</v>
      </c>
      <c r="M301" s="138">
        <v>46489</v>
      </c>
      <c r="N301" s="117" t="s">
        <v>421</v>
      </c>
      <c r="O301" s="131">
        <f>M301</f>
        <v>46489</v>
      </c>
      <c r="P301" s="104">
        <v>21108</v>
      </c>
      <c r="Q301" s="104">
        <v>2011</v>
      </c>
      <c r="R301" s="105">
        <v>45759</v>
      </c>
      <c r="S301" s="121" t="s">
        <v>3538</v>
      </c>
      <c r="T301" s="121" t="s">
        <v>421</v>
      </c>
      <c r="U301" s="244" t="s">
        <v>1</v>
      </c>
      <c r="V301" s="244" t="s">
        <v>334</v>
      </c>
      <c r="W301" s="135">
        <f>M301</f>
        <v>46489</v>
      </c>
      <c r="X301" s="162" t="s">
        <v>583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427</v>
      </c>
      <c r="C302" s="110" t="s">
        <v>3599</v>
      </c>
      <c r="D302" s="111"/>
      <c r="E302" s="111" t="s">
        <v>869</v>
      </c>
      <c r="F302" s="111"/>
      <c r="G302" s="112" t="s">
        <v>3598</v>
      </c>
      <c r="H302" s="389"/>
      <c r="I302" s="111" t="s">
        <v>77</v>
      </c>
      <c r="J302" s="111"/>
      <c r="K302" s="111" t="s">
        <v>140</v>
      </c>
      <c r="L302" s="115">
        <v>44271</v>
      </c>
      <c r="M302" s="87">
        <v>45820</v>
      </c>
      <c r="N302" s="117" t="s">
        <v>421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2001</v>
      </c>
      <c r="T302" s="121" t="s">
        <v>421</v>
      </c>
      <c r="U302" s="244" t="s">
        <v>738</v>
      </c>
      <c r="V302" s="244" t="s">
        <v>3528</v>
      </c>
      <c r="W302" s="135">
        <f>M302</f>
        <v>45820</v>
      </c>
      <c r="X302" s="162" t="s">
        <v>865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423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216" customFormat="1" ht="12.75" customHeight="1" x14ac:dyDescent="0.2">
      <c r="A303" s="200">
        <v>302</v>
      </c>
      <c r="B303" s="200" t="s">
        <v>427</v>
      </c>
      <c r="C303" s="202" t="s">
        <v>6366</v>
      </c>
      <c r="D303" s="202"/>
      <c r="E303" s="202" t="s">
        <v>3342</v>
      </c>
      <c r="F303" s="202"/>
      <c r="G303" s="227" t="s">
        <v>6587</v>
      </c>
      <c r="H303" s="392"/>
      <c r="I303" s="202" t="s">
        <v>71</v>
      </c>
      <c r="J303" s="202"/>
      <c r="K303" s="202" t="s">
        <v>856</v>
      </c>
      <c r="L303" s="218">
        <v>45770</v>
      </c>
      <c r="M303" s="219">
        <v>46477</v>
      </c>
      <c r="N303" s="220" t="s">
        <v>421</v>
      </c>
      <c r="O303" s="221">
        <f>M303</f>
        <v>46477</v>
      </c>
      <c r="P303" s="222">
        <v>25223</v>
      </c>
      <c r="Q303" s="222">
        <v>2025</v>
      </c>
      <c r="R303" s="211">
        <v>45747</v>
      </c>
      <c r="S303" s="201" t="s">
        <v>102</v>
      </c>
      <c r="T303" s="201" t="s">
        <v>728</v>
      </c>
      <c r="U303" s="377" t="s">
        <v>200</v>
      </c>
      <c r="V303" s="377" t="s">
        <v>200</v>
      </c>
      <c r="W303" s="213">
        <v>46477</v>
      </c>
      <c r="X303" s="208" t="s">
        <v>583</v>
      </c>
      <c r="Y303" s="408">
        <v>4.55</v>
      </c>
      <c r="Z303" s="214"/>
      <c r="AA303" s="201">
        <v>80</v>
      </c>
      <c r="AB303" s="201"/>
      <c r="AC303" s="201">
        <v>95</v>
      </c>
      <c r="AD303" s="201"/>
      <c r="AE303" s="208" t="s">
        <v>423</v>
      </c>
      <c r="AF303" s="208" t="s">
        <v>423</v>
      </c>
      <c r="AG303" s="208" t="s">
        <v>423</v>
      </c>
      <c r="AH303" s="208">
        <v>1</v>
      </c>
      <c r="AI303" s="201"/>
      <c r="AJ303" s="208"/>
      <c r="AK303" s="208"/>
      <c r="AL303" s="201"/>
      <c r="AM303" s="237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2"/>
      <c r="CG303" s="212"/>
      <c r="CH303" s="212"/>
      <c r="CI303" s="212"/>
      <c r="CJ303" s="212"/>
      <c r="CK303" s="212"/>
      <c r="CL303" s="212"/>
    </row>
    <row r="304" spans="1:123" s="157" customFormat="1" ht="12.75" customHeight="1" x14ac:dyDescent="0.2">
      <c r="A304" s="110">
        <v>303</v>
      </c>
      <c r="B304" s="121" t="s">
        <v>427</v>
      </c>
      <c r="C304" s="121" t="s">
        <v>2666</v>
      </c>
      <c r="D304" s="121"/>
      <c r="E304" s="121" t="s">
        <v>2762</v>
      </c>
      <c r="F304" s="121"/>
      <c r="G304" s="129" t="s">
        <v>2816</v>
      </c>
      <c r="H304" s="390"/>
      <c r="I304" s="121" t="s">
        <v>631</v>
      </c>
      <c r="J304" s="121"/>
      <c r="K304" s="121" t="s">
        <v>2583</v>
      </c>
      <c r="L304" s="137">
        <v>43613</v>
      </c>
      <c r="M304" s="138">
        <v>46521</v>
      </c>
      <c r="N304" s="162" t="s">
        <v>421</v>
      </c>
      <c r="O304" s="163">
        <f>M304</f>
        <v>46521</v>
      </c>
      <c r="P304" s="174">
        <v>19263</v>
      </c>
      <c r="Q304" s="174">
        <v>2018</v>
      </c>
      <c r="R304" s="161">
        <v>45791</v>
      </c>
      <c r="S304" s="144" t="s">
        <v>2231</v>
      </c>
      <c r="T304" s="144" t="s">
        <v>421</v>
      </c>
      <c r="U304" s="244" t="s">
        <v>340</v>
      </c>
      <c r="V304" s="244" t="s">
        <v>4951</v>
      </c>
      <c r="W304" s="135">
        <f>M304</f>
        <v>46521</v>
      </c>
      <c r="X304" s="162" t="s">
        <v>865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423</v>
      </c>
      <c r="AF304" s="162" t="s">
        <v>423</v>
      </c>
      <c r="AG304" s="175" t="s">
        <v>423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427</v>
      </c>
      <c r="C305" s="111" t="s">
        <v>342</v>
      </c>
      <c r="D305" s="121"/>
      <c r="E305" s="111" t="s">
        <v>3343</v>
      </c>
      <c r="F305" s="111"/>
      <c r="G305" s="112" t="s">
        <v>43</v>
      </c>
      <c r="H305" s="389"/>
      <c r="I305" s="111" t="s">
        <v>1071</v>
      </c>
      <c r="J305" s="111"/>
      <c r="K305" s="121" t="s">
        <v>4905</v>
      </c>
      <c r="L305" s="115">
        <v>40819</v>
      </c>
      <c r="M305" s="116">
        <v>45789</v>
      </c>
      <c r="N305" s="117" t="s">
        <v>421</v>
      </c>
      <c r="O305" s="132">
        <f t="shared" si="64"/>
        <v>45789</v>
      </c>
      <c r="P305" s="118">
        <v>23241</v>
      </c>
      <c r="Q305" s="118">
        <v>2011</v>
      </c>
      <c r="R305" s="119">
        <v>45058</v>
      </c>
      <c r="S305" s="120" t="s">
        <v>727</v>
      </c>
      <c r="T305" s="121" t="s">
        <v>3005</v>
      </c>
      <c r="U305" s="376" t="s">
        <v>4907</v>
      </c>
      <c r="V305" s="376" t="s">
        <v>4906</v>
      </c>
      <c r="W305" s="145">
        <f t="shared" si="65"/>
        <v>45789</v>
      </c>
      <c r="X305" s="357" t="s">
        <v>865</v>
      </c>
      <c r="Y305" s="407">
        <v>5.3</v>
      </c>
      <c r="Z305" s="136"/>
      <c r="AA305" s="120">
        <v>80</v>
      </c>
      <c r="AB305" s="120"/>
      <c r="AC305" s="120">
        <v>105</v>
      </c>
      <c r="AD305" s="120"/>
      <c r="AE305" s="357">
        <v>22</v>
      </c>
      <c r="AF305" s="357">
        <v>37</v>
      </c>
      <c r="AG305" s="357">
        <v>50</v>
      </c>
      <c r="AH305" s="357">
        <v>1</v>
      </c>
      <c r="AI305" s="172"/>
      <c r="AJ305" s="365"/>
      <c r="AK305" s="365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427</v>
      </c>
      <c r="C306" s="121" t="s">
        <v>630</v>
      </c>
      <c r="D306" s="121"/>
      <c r="E306" s="121" t="s">
        <v>362</v>
      </c>
      <c r="F306" s="121"/>
      <c r="G306" s="129" t="s">
        <v>363</v>
      </c>
      <c r="H306" s="390"/>
      <c r="I306" s="111" t="s">
        <v>1071</v>
      </c>
      <c r="J306" s="121"/>
      <c r="K306" s="144" t="s">
        <v>364</v>
      </c>
      <c r="L306" s="137">
        <v>41603</v>
      </c>
      <c r="M306" s="149">
        <v>45412</v>
      </c>
      <c r="N306" s="117" t="s">
        <v>421</v>
      </c>
      <c r="O306" s="130">
        <f t="shared" si="64"/>
        <v>45412</v>
      </c>
      <c r="P306" s="118">
        <v>18197</v>
      </c>
      <c r="Q306" s="118">
        <v>2013</v>
      </c>
      <c r="R306" s="119">
        <v>44681</v>
      </c>
      <c r="S306" s="120" t="s">
        <v>2001</v>
      </c>
      <c r="T306" s="121" t="s">
        <v>421</v>
      </c>
      <c r="U306" s="376" t="s">
        <v>615</v>
      </c>
      <c r="V306" s="376" t="s">
        <v>4271</v>
      </c>
      <c r="W306" s="145">
        <f t="shared" si="65"/>
        <v>45412</v>
      </c>
      <c r="X306" s="357" t="s">
        <v>865</v>
      </c>
      <c r="Y306" s="407">
        <v>6.1</v>
      </c>
      <c r="Z306" s="136"/>
      <c r="AA306" s="120">
        <v>95</v>
      </c>
      <c r="AB306" s="120"/>
      <c r="AC306" s="120">
        <v>125</v>
      </c>
      <c r="AD306" s="120"/>
      <c r="AE306" s="357">
        <v>22</v>
      </c>
      <c r="AF306" s="357">
        <v>38</v>
      </c>
      <c r="AG306" s="357">
        <v>54</v>
      </c>
      <c r="AH306" s="357">
        <v>1</v>
      </c>
      <c r="AI306" s="120"/>
      <c r="AJ306" s="357"/>
      <c r="AK306" s="357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427</v>
      </c>
      <c r="C307" s="201" t="s">
        <v>5382</v>
      </c>
      <c r="D307" s="201"/>
      <c r="E307" s="201" t="s">
        <v>2023</v>
      </c>
      <c r="F307" s="201"/>
      <c r="G307" s="203" t="s">
        <v>5383</v>
      </c>
      <c r="H307" s="391"/>
      <c r="I307" s="202" t="s">
        <v>5384</v>
      </c>
      <c r="J307" s="201"/>
      <c r="K307" s="517" t="s">
        <v>5379</v>
      </c>
      <c r="L307" s="518">
        <v>45274</v>
      </c>
      <c r="M307" s="519">
        <v>46000</v>
      </c>
      <c r="N307" s="520" t="s">
        <v>421</v>
      </c>
      <c r="O307" s="521">
        <f>M307</f>
        <v>46000</v>
      </c>
      <c r="P307" s="517">
        <v>23647</v>
      </c>
      <c r="Q307" s="517">
        <v>2023</v>
      </c>
      <c r="R307" s="522">
        <v>45269</v>
      </c>
      <c r="S307" s="517" t="s">
        <v>2069</v>
      </c>
      <c r="T307" s="517" t="s">
        <v>728</v>
      </c>
      <c r="U307" s="523" t="s">
        <v>200</v>
      </c>
      <c r="V307" s="523" t="s">
        <v>200</v>
      </c>
      <c r="W307" s="524">
        <v>46000</v>
      </c>
      <c r="X307" s="525" t="s">
        <v>583</v>
      </c>
      <c r="Y307" s="526">
        <v>4.7699999999999996</v>
      </c>
      <c r="Z307" s="527"/>
      <c r="AA307" s="517">
        <v>90</v>
      </c>
      <c r="AB307" s="517"/>
      <c r="AC307" s="517">
        <v>105</v>
      </c>
      <c r="AD307" s="517"/>
      <c r="AE307" s="525" t="s">
        <v>423</v>
      </c>
      <c r="AF307" s="525" t="s">
        <v>423</v>
      </c>
      <c r="AG307" s="525" t="s">
        <v>423</v>
      </c>
      <c r="AH307" s="525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427</v>
      </c>
      <c r="C308" s="212" t="s">
        <v>6046</v>
      </c>
      <c r="D308" s="201"/>
      <c r="E308" s="201" t="s">
        <v>2584</v>
      </c>
      <c r="F308" s="201"/>
      <c r="G308" s="203" t="s">
        <v>6047</v>
      </c>
      <c r="H308" s="391"/>
      <c r="I308" s="202" t="s">
        <v>734</v>
      </c>
      <c r="J308" s="201"/>
      <c r="K308" s="201" t="s">
        <v>4946</v>
      </c>
      <c r="L308" s="206">
        <v>45490</v>
      </c>
      <c r="M308" s="207">
        <v>46215</v>
      </c>
      <c r="N308" s="220" t="s">
        <v>421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2001</v>
      </c>
      <c r="T308" s="201" t="s">
        <v>728</v>
      </c>
      <c r="U308" s="377" t="s">
        <v>200</v>
      </c>
      <c r="V308" s="377" t="s">
        <v>318</v>
      </c>
      <c r="W308" s="213">
        <f>M308</f>
        <v>46215</v>
      </c>
      <c r="X308" s="208" t="s">
        <v>865</v>
      </c>
      <c r="Y308" s="408">
        <v>3.6</v>
      </c>
      <c r="Z308" s="214"/>
      <c r="AA308" s="201">
        <v>55</v>
      </c>
      <c r="AB308" s="201"/>
      <c r="AC308" s="201">
        <v>82</v>
      </c>
      <c r="AD308" s="201"/>
      <c r="AE308" s="208" t="s">
        <v>423</v>
      </c>
      <c r="AF308" s="208" t="s">
        <v>423</v>
      </c>
      <c r="AG308" s="208" t="s">
        <v>423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427</v>
      </c>
      <c r="C309" s="212" t="s">
        <v>2026</v>
      </c>
      <c r="D309" s="201"/>
      <c r="E309" s="201" t="s">
        <v>1829</v>
      </c>
      <c r="F309" s="201"/>
      <c r="G309" s="203" t="s">
        <v>6051</v>
      </c>
      <c r="H309" s="391"/>
      <c r="I309" s="202" t="s">
        <v>174</v>
      </c>
      <c r="J309" s="201"/>
      <c r="K309" s="201" t="s">
        <v>2274</v>
      </c>
      <c r="L309" s="206">
        <v>45495</v>
      </c>
      <c r="M309" s="207">
        <v>46218</v>
      </c>
      <c r="N309" s="220" t="s">
        <v>421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2231</v>
      </c>
      <c r="T309" s="201" t="s">
        <v>728</v>
      </c>
      <c r="U309" s="377" t="s">
        <v>200</v>
      </c>
      <c r="V309" s="377" t="s">
        <v>1155</v>
      </c>
      <c r="W309" s="213">
        <f>M309</f>
        <v>46218</v>
      </c>
      <c r="X309" s="208" t="s">
        <v>865</v>
      </c>
      <c r="Y309" s="408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423</v>
      </c>
      <c r="AF309" s="208" t="s">
        <v>423</v>
      </c>
      <c r="AG309" s="208" t="s">
        <v>423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428</v>
      </c>
      <c r="C310" s="110" t="s">
        <v>3191</v>
      </c>
      <c r="D310" s="111" t="s">
        <v>3203</v>
      </c>
      <c r="E310" s="111" t="s">
        <v>2078</v>
      </c>
      <c r="F310" s="111" t="s">
        <v>3204</v>
      </c>
      <c r="G310" s="112" t="s">
        <v>3246</v>
      </c>
      <c r="H310" s="389" t="s">
        <v>3205</v>
      </c>
      <c r="I310" s="111" t="s">
        <v>1071</v>
      </c>
      <c r="J310" s="111" t="s">
        <v>3206</v>
      </c>
      <c r="K310" s="111" t="s">
        <v>3208</v>
      </c>
      <c r="L310" s="115">
        <v>44026</v>
      </c>
      <c r="M310" s="116">
        <v>45493</v>
      </c>
      <c r="N310" s="117" t="s">
        <v>421</v>
      </c>
      <c r="O310" s="130">
        <f t="shared" ref="O310:O314" si="66">M310</f>
        <v>45493</v>
      </c>
      <c r="P310" s="118">
        <v>20527</v>
      </c>
      <c r="Q310" s="118">
        <v>2020</v>
      </c>
      <c r="R310" s="119">
        <v>44762</v>
      </c>
      <c r="S310" s="120" t="s">
        <v>727</v>
      </c>
      <c r="T310" s="121" t="s">
        <v>3005</v>
      </c>
      <c r="U310" s="376" t="s">
        <v>4694</v>
      </c>
      <c r="V310" s="376" t="s">
        <v>4695</v>
      </c>
      <c r="W310" s="145">
        <f t="shared" ref="W310:W312" si="67">M310</f>
        <v>45493</v>
      </c>
      <c r="X310" s="357" t="s">
        <v>201</v>
      </c>
      <c r="Y310" s="407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57" t="s">
        <v>423</v>
      </c>
      <c r="AF310" s="357" t="s">
        <v>423</v>
      </c>
      <c r="AG310" s="357" t="s">
        <v>423</v>
      </c>
      <c r="AH310" s="357">
        <v>1</v>
      </c>
      <c r="AI310" s="105">
        <v>43984</v>
      </c>
      <c r="AJ310" s="162">
        <v>2015</v>
      </c>
      <c r="AK310" s="162" t="s">
        <v>421</v>
      </c>
      <c r="AL310" s="121" t="s">
        <v>3207</v>
      </c>
      <c r="AM310" s="231"/>
      <c r="CM310" s="167"/>
    </row>
    <row r="311" spans="1:123" s="548" customFormat="1" ht="12.75" customHeight="1" x14ac:dyDescent="0.2">
      <c r="A311" s="556">
        <v>310</v>
      </c>
      <c r="B311" s="556" t="s">
        <v>427</v>
      </c>
      <c r="C311" s="556" t="s">
        <v>206</v>
      </c>
      <c r="D311" s="582"/>
      <c r="E311" s="582" t="s">
        <v>2079</v>
      </c>
      <c r="F311" s="582"/>
      <c r="G311" s="669" t="s">
        <v>2080</v>
      </c>
      <c r="H311" s="670"/>
      <c r="I311" s="582" t="s">
        <v>666</v>
      </c>
      <c r="J311" s="582"/>
      <c r="K311" s="582" t="s">
        <v>3117</v>
      </c>
      <c r="L311" s="671">
        <v>42948</v>
      </c>
      <c r="M311" s="672">
        <v>45128</v>
      </c>
      <c r="N311" s="602" t="s">
        <v>421</v>
      </c>
      <c r="O311" s="563">
        <f t="shared" si="66"/>
        <v>45128</v>
      </c>
      <c r="P311" s="564">
        <v>20285</v>
      </c>
      <c r="Q311" s="564">
        <v>2017</v>
      </c>
      <c r="R311" s="565">
        <v>44398</v>
      </c>
      <c r="S311" s="566" t="s">
        <v>102</v>
      </c>
      <c r="T311" s="566" t="s">
        <v>728</v>
      </c>
      <c r="U311" s="567" t="s">
        <v>615</v>
      </c>
      <c r="V311" s="567" t="s">
        <v>3806</v>
      </c>
      <c r="W311" s="568">
        <f t="shared" si="67"/>
        <v>45128</v>
      </c>
      <c r="X311" s="569" t="s">
        <v>865</v>
      </c>
      <c r="Y311" s="570">
        <v>5.2</v>
      </c>
      <c r="Z311" s="571"/>
      <c r="AA311" s="566">
        <v>85</v>
      </c>
      <c r="AB311" s="566"/>
      <c r="AC311" s="566">
        <v>100</v>
      </c>
      <c r="AD311" s="566"/>
      <c r="AE311" s="569" t="s">
        <v>423</v>
      </c>
      <c r="AF311" s="569" t="s">
        <v>423</v>
      </c>
      <c r="AG311" s="569" t="s">
        <v>423</v>
      </c>
      <c r="AH311" s="569">
        <v>1</v>
      </c>
      <c r="AI311" s="565"/>
      <c r="AJ311" s="569"/>
      <c r="AK311" s="569"/>
      <c r="AL311" s="566" t="s">
        <v>6806</v>
      </c>
      <c r="AM311" s="532"/>
      <c r="AN311" s="533"/>
      <c r="AO311" s="533"/>
      <c r="AP311" s="533"/>
      <c r="AQ311" s="533"/>
      <c r="AR311" s="533"/>
      <c r="AS311" s="533"/>
      <c r="AT311" s="533"/>
      <c r="AU311" s="533"/>
      <c r="AV311" s="533"/>
      <c r="AW311" s="533"/>
      <c r="AX311" s="533"/>
      <c r="AY311" s="533"/>
      <c r="AZ311" s="533"/>
      <c r="BA311" s="533"/>
      <c r="BB311" s="533"/>
      <c r="BC311" s="533"/>
      <c r="BD311" s="533"/>
      <c r="BE311" s="533"/>
      <c r="BF311" s="533"/>
      <c r="BG311" s="533"/>
      <c r="BH311" s="533"/>
      <c r="BI311" s="533"/>
      <c r="BJ311" s="533"/>
      <c r="BK311" s="533"/>
      <c r="BL311" s="533"/>
      <c r="BM311" s="533"/>
      <c r="BN311" s="533"/>
      <c r="BO311" s="533"/>
      <c r="BP311" s="533"/>
      <c r="BQ311" s="533"/>
      <c r="BR311" s="533"/>
      <c r="BS311" s="533"/>
      <c r="BT311" s="533"/>
      <c r="BU311" s="533"/>
      <c r="BV311" s="533"/>
      <c r="BW311" s="533"/>
      <c r="BX311" s="533"/>
      <c r="BY311" s="533"/>
      <c r="BZ311" s="533"/>
      <c r="CA311" s="533"/>
      <c r="CB311" s="533"/>
      <c r="CC311" s="533"/>
      <c r="CD311" s="533"/>
      <c r="CE311" s="533"/>
      <c r="CF311" s="533"/>
      <c r="CG311" s="533"/>
      <c r="CH311" s="533"/>
      <c r="CI311" s="533"/>
      <c r="CJ311" s="533"/>
      <c r="CK311" s="533"/>
      <c r="CL311" s="533"/>
    </row>
    <row r="312" spans="1:123" ht="12.75" customHeight="1" x14ac:dyDescent="0.2">
      <c r="A312" s="110">
        <v>311</v>
      </c>
      <c r="B312" s="110" t="s">
        <v>427</v>
      </c>
      <c r="C312" s="111" t="s">
        <v>2875</v>
      </c>
      <c r="D312" s="111"/>
      <c r="E312" s="85" t="s">
        <v>2063</v>
      </c>
      <c r="F312" s="111"/>
      <c r="G312" s="112" t="s">
        <v>2065</v>
      </c>
      <c r="H312" s="389"/>
      <c r="I312" s="111" t="s">
        <v>1294</v>
      </c>
      <c r="J312" s="111"/>
      <c r="K312" s="111" t="s">
        <v>3231</v>
      </c>
      <c r="L312" s="115">
        <v>42931</v>
      </c>
      <c r="M312" s="116">
        <v>45494</v>
      </c>
      <c r="N312" s="117" t="s">
        <v>421</v>
      </c>
      <c r="O312" s="130">
        <f t="shared" si="66"/>
        <v>45494</v>
      </c>
      <c r="P312" s="118">
        <v>20478</v>
      </c>
      <c r="Q312" s="118">
        <v>2013</v>
      </c>
      <c r="R312" s="119">
        <v>45128</v>
      </c>
      <c r="S312" s="120" t="s">
        <v>837</v>
      </c>
      <c r="T312" s="121" t="s">
        <v>421</v>
      </c>
      <c r="U312" s="376" t="s">
        <v>738</v>
      </c>
      <c r="V312" s="376" t="s">
        <v>164</v>
      </c>
      <c r="W312" s="145">
        <f t="shared" si="67"/>
        <v>45494</v>
      </c>
      <c r="X312" s="357" t="s">
        <v>865</v>
      </c>
      <c r="Y312" s="407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57">
        <v>24</v>
      </c>
      <c r="AF312" s="357">
        <v>37</v>
      </c>
      <c r="AG312" s="357">
        <v>49</v>
      </c>
      <c r="AH312" s="357">
        <v>1</v>
      </c>
      <c r="AI312" s="119"/>
      <c r="AJ312" s="357"/>
      <c r="AK312" s="357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427</v>
      </c>
      <c r="C313" s="121" t="s">
        <v>3887</v>
      </c>
      <c r="D313" s="121"/>
      <c r="E313" s="121" t="s">
        <v>2250</v>
      </c>
      <c r="F313" s="121"/>
      <c r="G313" s="129" t="s">
        <v>2251</v>
      </c>
      <c r="H313" s="390"/>
      <c r="I313" s="121" t="s">
        <v>77</v>
      </c>
      <c r="J313" s="121"/>
      <c r="K313" s="121" t="s">
        <v>2936</v>
      </c>
      <c r="L313" s="137">
        <v>43160</v>
      </c>
      <c r="M313" s="138">
        <v>45897</v>
      </c>
      <c r="N313" s="117" t="s">
        <v>421</v>
      </c>
      <c r="O313" s="131">
        <f t="shared" si="66"/>
        <v>45897</v>
      </c>
      <c r="P313" s="104">
        <v>19485</v>
      </c>
      <c r="Q313" s="104">
        <v>2018</v>
      </c>
      <c r="R313" s="105">
        <v>45166</v>
      </c>
      <c r="S313" s="121" t="s">
        <v>14</v>
      </c>
      <c r="T313" s="121" t="s">
        <v>421</v>
      </c>
      <c r="U313" s="244" t="s">
        <v>626</v>
      </c>
      <c r="V313" s="244" t="s">
        <v>533</v>
      </c>
      <c r="W313" s="135">
        <f>M313</f>
        <v>45897</v>
      </c>
      <c r="X313" s="162" t="s">
        <v>865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423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428</v>
      </c>
      <c r="C314" s="121" t="s">
        <v>291</v>
      </c>
      <c r="D314" s="121" t="s">
        <v>419</v>
      </c>
      <c r="E314" s="121" t="s">
        <v>2255</v>
      </c>
      <c r="F314" s="121" t="s">
        <v>4738</v>
      </c>
      <c r="G314" s="129" t="s">
        <v>4735</v>
      </c>
      <c r="H314" s="402" t="s">
        <v>4736</v>
      </c>
      <c r="I314" s="121" t="s">
        <v>768</v>
      </c>
      <c r="J314" s="121" t="s">
        <v>768</v>
      </c>
      <c r="K314" s="121" t="s">
        <v>4739</v>
      </c>
      <c r="L314" s="137">
        <v>38812</v>
      </c>
      <c r="M314" s="138">
        <v>45711</v>
      </c>
      <c r="N314" s="117" t="s">
        <v>421</v>
      </c>
      <c r="O314" s="131">
        <f t="shared" si="66"/>
        <v>45711</v>
      </c>
      <c r="P314" s="104">
        <v>23107</v>
      </c>
      <c r="Q314" s="104">
        <v>2006</v>
      </c>
      <c r="R314" s="105">
        <v>44980</v>
      </c>
      <c r="S314" s="121" t="s">
        <v>63</v>
      </c>
      <c r="T314" s="121" t="s">
        <v>2559</v>
      </c>
      <c r="U314" s="244" t="s">
        <v>4740</v>
      </c>
      <c r="V314" s="244" t="s">
        <v>4741</v>
      </c>
      <c r="W314" s="135">
        <f t="shared" ref="W314" si="68">M314</f>
        <v>45711</v>
      </c>
      <c r="X314" s="162" t="s">
        <v>4737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421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427</v>
      </c>
      <c r="C315" s="201" t="s">
        <v>4505</v>
      </c>
      <c r="D315" s="202"/>
      <c r="E315" s="202" t="s">
        <v>1839</v>
      </c>
      <c r="F315" s="202"/>
      <c r="G315" s="227" t="s">
        <v>4506</v>
      </c>
      <c r="H315" s="392"/>
      <c r="I315" s="201" t="s">
        <v>631</v>
      </c>
      <c r="J315" s="202"/>
      <c r="K315" s="202" t="s">
        <v>4512</v>
      </c>
      <c r="L315" s="218">
        <v>44797</v>
      </c>
      <c r="M315" s="219">
        <v>46240</v>
      </c>
      <c r="N315" s="220" t="s">
        <v>421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837</v>
      </c>
      <c r="T315" s="201" t="s">
        <v>421</v>
      </c>
      <c r="U315" s="377" t="s">
        <v>763</v>
      </c>
      <c r="V315" s="377" t="s">
        <v>3064</v>
      </c>
      <c r="W315" s="213">
        <f>O315</f>
        <v>46240</v>
      </c>
      <c r="X315" s="208" t="s">
        <v>655</v>
      </c>
      <c r="Y315" s="408">
        <v>3.5</v>
      </c>
      <c r="Z315" s="214"/>
      <c r="AA315" s="201">
        <v>75</v>
      </c>
      <c r="AB315" s="201"/>
      <c r="AC315" s="201">
        <v>87</v>
      </c>
      <c r="AD315" s="201"/>
      <c r="AE315" s="208" t="s">
        <v>423</v>
      </c>
      <c r="AF315" s="208" t="s">
        <v>423</v>
      </c>
      <c r="AG315" s="208" t="s">
        <v>423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427</v>
      </c>
      <c r="C316" s="111" t="s">
        <v>630</v>
      </c>
      <c r="D316" s="111"/>
      <c r="E316" s="85" t="s">
        <v>3344</v>
      </c>
      <c r="F316" s="111"/>
      <c r="G316" s="112" t="s">
        <v>64</v>
      </c>
      <c r="H316" s="389"/>
      <c r="I316" s="111" t="s">
        <v>1071</v>
      </c>
      <c r="J316" s="111"/>
      <c r="K316" s="111" t="s">
        <v>3860</v>
      </c>
      <c r="L316" s="115">
        <v>40838</v>
      </c>
      <c r="M316" s="116">
        <v>45191</v>
      </c>
      <c r="N316" s="117" t="s">
        <v>421</v>
      </c>
      <c r="O316" s="130">
        <f t="shared" si="64"/>
        <v>45191</v>
      </c>
      <c r="P316" s="118">
        <v>20673</v>
      </c>
      <c r="Q316" s="118">
        <v>2011</v>
      </c>
      <c r="R316" s="119">
        <v>44826</v>
      </c>
      <c r="S316" s="120" t="s">
        <v>2001</v>
      </c>
      <c r="T316" s="121" t="s">
        <v>421</v>
      </c>
      <c r="U316" s="376" t="s">
        <v>1</v>
      </c>
      <c r="V316" s="376" t="s">
        <v>4617</v>
      </c>
      <c r="W316" s="145">
        <f t="shared" si="65"/>
        <v>45191</v>
      </c>
      <c r="X316" s="357" t="s">
        <v>865</v>
      </c>
      <c r="Y316" s="407">
        <v>6</v>
      </c>
      <c r="Z316" s="136"/>
      <c r="AA316" s="120">
        <v>95</v>
      </c>
      <c r="AB316" s="120"/>
      <c r="AC316" s="120">
        <v>125</v>
      </c>
      <c r="AD316" s="120"/>
      <c r="AE316" s="357">
        <v>22</v>
      </c>
      <c r="AF316" s="357">
        <v>38</v>
      </c>
      <c r="AG316" s="357">
        <v>52</v>
      </c>
      <c r="AH316" s="357">
        <v>1</v>
      </c>
      <c r="AI316" s="120"/>
      <c r="AJ316" s="357"/>
      <c r="AK316" s="357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427</v>
      </c>
      <c r="C317" s="110" t="s">
        <v>1840</v>
      </c>
      <c r="D317" s="111"/>
      <c r="E317" s="111" t="s">
        <v>1841</v>
      </c>
      <c r="F317" s="111"/>
      <c r="G317" s="112" t="s">
        <v>1842</v>
      </c>
      <c r="H317" s="389"/>
      <c r="I317" s="111" t="s">
        <v>1294</v>
      </c>
      <c r="J317" s="111"/>
      <c r="K317" s="121" t="s">
        <v>628</v>
      </c>
      <c r="L317" s="137">
        <v>42792</v>
      </c>
      <c r="M317" s="116">
        <v>46106</v>
      </c>
      <c r="N317" s="117" t="s">
        <v>421</v>
      </c>
      <c r="O317" s="130">
        <f t="shared" si="64"/>
        <v>46106</v>
      </c>
      <c r="P317" s="118">
        <v>22164</v>
      </c>
      <c r="Q317" s="118">
        <v>2016</v>
      </c>
      <c r="R317" s="119">
        <v>45376</v>
      </c>
      <c r="S317" s="120" t="s">
        <v>298</v>
      </c>
      <c r="T317" s="121" t="s">
        <v>421</v>
      </c>
      <c r="U317" s="376" t="s">
        <v>313</v>
      </c>
      <c r="V317" s="376" t="s">
        <v>3002</v>
      </c>
      <c r="W317" s="145">
        <f t="shared" si="65"/>
        <v>46106</v>
      </c>
      <c r="X317" s="357" t="s">
        <v>865</v>
      </c>
      <c r="Y317" s="407">
        <v>5.85</v>
      </c>
      <c r="Z317" s="136"/>
      <c r="AA317" s="120">
        <v>105</v>
      </c>
      <c r="AB317" s="120"/>
      <c r="AC317" s="120">
        <v>130</v>
      </c>
      <c r="AD317" s="120"/>
      <c r="AE317" s="357">
        <v>23</v>
      </c>
      <c r="AF317" s="357">
        <v>38</v>
      </c>
      <c r="AG317" s="357">
        <v>52</v>
      </c>
      <c r="AH317" s="357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427</v>
      </c>
      <c r="C318" s="201" t="s">
        <v>2970</v>
      </c>
      <c r="D318" s="201"/>
      <c r="E318" s="201" t="s">
        <v>106</v>
      </c>
      <c r="F318" s="201"/>
      <c r="G318" s="203" t="s">
        <v>5658</v>
      </c>
      <c r="H318" s="391"/>
      <c r="I318" s="201" t="s">
        <v>1228</v>
      </c>
      <c r="J318" s="201"/>
      <c r="K318" s="212" t="s">
        <v>3156</v>
      </c>
      <c r="L318" s="206">
        <v>45371</v>
      </c>
      <c r="M318" s="207">
        <v>46095</v>
      </c>
      <c r="N318" s="220" t="s">
        <v>421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2231</v>
      </c>
      <c r="T318" s="201" t="s">
        <v>728</v>
      </c>
      <c r="U318" s="377" t="s">
        <v>200</v>
      </c>
      <c r="V318" s="377" t="s">
        <v>964</v>
      </c>
      <c r="W318" s="213">
        <f>M318</f>
        <v>46095</v>
      </c>
      <c r="X318" s="208" t="s">
        <v>865</v>
      </c>
      <c r="Y318" s="408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423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28"/>
    </row>
    <row r="319" spans="1:123" s="144" customFormat="1" ht="12.75" customHeight="1" x14ac:dyDescent="0.2">
      <c r="A319" s="110">
        <v>318</v>
      </c>
      <c r="B319" s="121" t="s">
        <v>427</v>
      </c>
      <c r="C319" s="121" t="s">
        <v>2774</v>
      </c>
      <c r="D319" s="121"/>
      <c r="E319" s="121" t="s">
        <v>107</v>
      </c>
      <c r="F319" s="121"/>
      <c r="G319" s="129" t="s">
        <v>4009</v>
      </c>
      <c r="H319" s="390"/>
      <c r="I319" s="121" t="s">
        <v>255</v>
      </c>
      <c r="J319" s="121"/>
      <c r="K319" s="121" t="s">
        <v>4016</v>
      </c>
      <c r="L319" s="137">
        <v>43586</v>
      </c>
      <c r="M319" s="138">
        <v>46037</v>
      </c>
      <c r="N319" s="162" t="s">
        <v>421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2001</v>
      </c>
      <c r="T319" s="144" t="s">
        <v>421</v>
      </c>
      <c r="U319" s="244" t="s">
        <v>833</v>
      </c>
      <c r="V319" s="244" t="s">
        <v>833</v>
      </c>
      <c r="W319" s="135">
        <f>M319</f>
        <v>46037</v>
      </c>
      <c r="X319" s="162" t="s">
        <v>2776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423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427</v>
      </c>
      <c r="C320" s="121" t="s">
        <v>1382</v>
      </c>
      <c r="D320" s="121"/>
      <c r="E320" s="121" t="s">
        <v>85</v>
      </c>
      <c r="F320" s="121"/>
      <c r="G320" s="129" t="s">
        <v>1383</v>
      </c>
      <c r="H320" s="390"/>
      <c r="I320" s="111" t="s">
        <v>1228</v>
      </c>
      <c r="J320" s="121"/>
      <c r="K320" s="111" t="s">
        <v>150</v>
      </c>
      <c r="L320" s="115">
        <v>42413</v>
      </c>
      <c r="M320" s="87">
        <v>45931</v>
      </c>
      <c r="N320" s="117" t="s">
        <v>421</v>
      </c>
      <c r="O320" s="131">
        <f t="shared" si="64"/>
        <v>45931</v>
      </c>
      <c r="P320" s="104">
        <v>21049</v>
      </c>
      <c r="Q320" s="104">
        <v>2012</v>
      </c>
      <c r="R320" s="119">
        <v>45200</v>
      </c>
      <c r="S320" s="121" t="s">
        <v>379</v>
      </c>
      <c r="T320" s="121" t="s">
        <v>421</v>
      </c>
      <c r="U320" s="244" t="s">
        <v>5283</v>
      </c>
      <c r="V320" s="244" t="s">
        <v>5282</v>
      </c>
      <c r="W320" s="135">
        <f t="shared" si="65"/>
        <v>45931</v>
      </c>
      <c r="X320" s="162" t="s">
        <v>865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57"/>
      <c r="AK320" s="357"/>
      <c r="AL320" s="120"/>
      <c r="AM320" s="230"/>
      <c r="CM320" s="160"/>
    </row>
    <row r="321" spans="1:123" s="510" customFormat="1" ht="12.75" customHeight="1" x14ac:dyDescent="0.2">
      <c r="A321" s="653">
        <v>320</v>
      </c>
      <c r="B321" s="653" t="s">
        <v>427</v>
      </c>
      <c r="C321" s="511" t="s">
        <v>6771</v>
      </c>
      <c r="D321" s="511"/>
      <c r="E321" s="511" t="s">
        <v>3127</v>
      </c>
      <c r="F321" s="511"/>
      <c r="G321" s="647" t="s">
        <v>6772</v>
      </c>
      <c r="H321" s="648"/>
      <c r="I321" s="511" t="s">
        <v>71</v>
      </c>
      <c r="J321" s="511"/>
      <c r="K321" s="511" t="s">
        <v>4348</v>
      </c>
      <c r="L321" s="654">
        <v>45838</v>
      </c>
      <c r="M321" s="649">
        <v>46549</v>
      </c>
      <c r="N321" s="650" t="s">
        <v>421</v>
      </c>
      <c r="O321" s="651">
        <f>M321</f>
        <v>46549</v>
      </c>
      <c r="P321" s="652">
        <v>25381</v>
      </c>
      <c r="Q321" s="652">
        <v>2025</v>
      </c>
      <c r="R321" s="500">
        <v>45819</v>
      </c>
      <c r="S321" s="492" t="s">
        <v>102</v>
      </c>
      <c r="T321" s="492" t="s">
        <v>728</v>
      </c>
      <c r="U321" s="502" t="s">
        <v>200</v>
      </c>
      <c r="V321" s="502" t="s">
        <v>200</v>
      </c>
      <c r="W321" s="503">
        <v>46549</v>
      </c>
      <c r="X321" s="497" t="s">
        <v>865</v>
      </c>
      <c r="Y321" s="504">
        <v>5.3</v>
      </c>
      <c r="Z321" s="505"/>
      <c r="AA321" s="492">
        <v>105</v>
      </c>
      <c r="AB321" s="492"/>
      <c r="AC321" s="492">
        <v>130</v>
      </c>
      <c r="AD321" s="492"/>
      <c r="AE321" s="497" t="s">
        <v>423</v>
      </c>
      <c r="AF321" s="497" t="s">
        <v>423</v>
      </c>
      <c r="AG321" s="497" t="s">
        <v>423</v>
      </c>
      <c r="AH321" s="497">
        <v>1</v>
      </c>
      <c r="AI321" s="492"/>
      <c r="AJ321" s="497"/>
      <c r="AK321" s="497"/>
      <c r="AL321" s="492"/>
      <c r="AM321" s="508"/>
      <c r="AN321" s="501"/>
      <c r="AO321" s="501"/>
      <c r="AP321" s="501"/>
      <c r="AQ321" s="501"/>
      <c r="AR321" s="501"/>
      <c r="AS321" s="501"/>
      <c r="AT321" s="501"/>
      <c r="AU321" s="501"/>
      <c r="AV321" s="501"/>
      <c r="AW321" s="501"/>
      <c r="AX321" s="501"/>
      <c r="AY321" s="501"/>
      <c r="AZ321" s="501"/>
      <c r="BA321" s="501"/>
      <c r="BB321" s="501"/>
      <c r="BC321" s="501"/>
      <c r="BD321" s="501"/>
      <c r="BE321" s="501"/>
      <c r="BF321" s="501"/>
      <c r="BG321" s="501"/>
      <c r="BH321" s="501"/>
      <c r="BI321" s="501"/>
      <c r="BJ321" s="501"/>
      <c r="BK321" s="501"/>
      <c r="BL321" s="501"/>
      <c r="BM321" s="501"/>
      <c r="BN321" s="501"/>
      <c r="BO321" s="501"/>
      <c r="BP321" s="501"/>
      <c r="BQ321" s="501"/>
      <c r="BR321" s="501"/>
      <c r="BS321" s="501"/>
      <c r="BT321" s="501"/>
      <c r="BU321" s="501"/>
      <c r="BV321" s="501"/>
      <c r="BW321" s="501"/>
      <c r="BX321" s="501"/>
      <c r="BY321" s="501"/>
      <c r="BZ321" s="501"/>
      <c r="CA321" s="501"/>
      <c r="CB321" s="501"/>
      <c r="CC321" s="501"/>
      <c r="CD321" s="501"/>
      <c r="CE321" s="501"/>
      <c r="CF321" s="501"/>
      <c r="CG321" s="501"/>
      <c r="CH321" s="501"/>
      <c r="CI321" s="501"/>
      <c r="CJ321" s="501"/>
      <c r="CK321" s="501"/>
      <c r="CL321" s="501"/>
    </row>
    <row r="322" spans="1:123" s="216" customFormat="1" ht="12.75" customHeight="1" x14ac:dyDescent="0.2">
      <c r="A322" s="200">
        <v>321</v>
      </c>
      <c r="B322" s="200" t="s">
        <v>427</v>
      </c>
      <c r="C322" s="200" t="s">
        <v>2835</v>
      </c>
      <c r="D322" s="202"/>
      <c r="E322" s="228" t="s">
        <v>1700</v>
      </c>
      <c r="F322" s="202"/>
      <c r="G322" s="227" t="s">
        <v>3491</v>
      </c>
      <c r="H322" s="392"/>
      <c r="I322" s="202" t="s">
        <v>1395</v>
      </c>
      <c r="J322" s="202"/>
      <c r="K322" s="200" t="s">
        <v>6704</v>
      </c>
      <c r="L322" s="206">
        <v>44158</v>
      </c>
      <c r="M322" s="207">
        <v>46031</v>
      </c>
      <c r="N322" s="226" t="s">
        <v>421</v>
      </c>
      <c r="O322" s="221">
        <f t="shared" ref="O322:O329" si="69">M322</f>
        <v>46031</v>
      </c>
      <c r="P322" s="222">
        <v>20744</v>
      </c>
      <c r="Q322" s="222">
        <v>2007</v>
      </c>
      <c r="R322" s="211">
        <v>45666</v>
      </c>
      <c r="S322" s="201" t="s">
        <v>837</v>
      </c>
      <c r="T322" s="201" t="s">
        <v>421</v>
      </c>
      <c r="U322" s="377" t="s">
        <v>313</v>
      </c>
      <c r="V322" s="377" t="s">
        <v>3956</v>
      </c>
      <c r="W322" s="213">
        <v>46031</v>
      </c>
      <c r="X322" s="208" t="s">
        <v>573</v>
      </c>
      <c r="Y322" s="408">
        <v>6.4</v>
      </c>
      <c r="Z322" s="214"/>
      <c r="AA322" s="201">
        <v>70</v>
      </c>
      <c r="AB322" s="201"/>
      <c r="AC322" s="201">
        <v>90</v>
      </c>
      <c r="AD322" s="201"/>
      <c r="AE322" s="208">
        <v>23</v>
      </c>
      <c r="AF322" s="208">
        <v>38</v>
      </c>
      <c r="AG322" s="208">
        <v>50</v>
      </c>
      <c r="AH322" s="208">
        <v>1</v>
      </c>
      <c r="AI322" s="201"/>
      <c r="AJ322" s="208"/>
      <c r="AK322" s="208"/>
      <c r="AL322" s="201"/>
      <c r="AM322" s="237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</row>
    <row r="323" spans="1:123" s="144" customFormat="1" ht="12.75" customHeight="1" x14ac:dyDescent="0.2">
      <c r="A323" s="110">
        <v>322</v>
      </c>
      <c r="B323" s="121" t="s">
        <v>427</v>
      </c>
      <c r="C323" s="144" t="s">
        <v>4010</v>
      </c>
      <c r="D323" s="121"/>
      <c r="E323" s="121" t="s">
        <v>120</v>
      </c>
      <c r="F323" s="121"/>
      <c r="G323" s="129" t="s">
        <v>4011</v>
      </c>
      <c r="H323" s="390"/>
      <c r="I323" s="121" t="s">
        <v>174</v>
      </c>
      <c r="J323" s="121"/>
      <c r="K323" s="144" t="s">
        <v>1723</v>
      </c>
      <c r="L323" s="137">
        <v>44575</v>
      </c>
      <c r="M323" s="138">
        <v>46039</v>
      </c>
      <c r="N323" s="117" t="s">
        <v>421</v>
      </c>
      <c r="O323" s="131">
        <f t="shared" si="69"/>
        <v>46039</v>
      </c>
      <c r="P323" s="121">
        <v>22007</v>
      </c>
      <c r="Q323" s="121">
        <v>2021</v>
      </c>
      <c r="R323" s="105">
        <v>45308</v>
      </c>
      <c r="S323" s="105" t="s">
        <v>5321</v>
      </c>
      <c r="T323" s="105" t="s">
        <v>421</v>
      </c>
      <c r="U323" s="244" t="s">
        <v>5078</v>
      </c>
      <c r="V323" s="244" t="s">
        <v>5078</v>
      </c>
      <c r="W323" s="135">
        <f>M323</f>
        <v>46039</v>
      </c>
      <c r="X323" s="162" t="s">
        <v>865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216" customFormat="1" ht="12.75" customHeight="1" x14ac:dyDescent="0.2">
      <c r="A324" s="200">
        <v>323</v>
      </c>
      <c r="B324" s="200" t="s">
        <v>427</v>
      </c>
      <c r="C324" s="200" t="s">
        <v>6242</v>
      </c>
      <c r="D324" s="200"/>
      <c r="E324" s="469" t="s">
        <v>2259</v>
      </c>
      <c r="F324" s="200"/>
      <c r="G324" s="203" t="s">
        <v>6243</v>
      </c>
      <c r="H324" s="391"/>
      <c r="I324" s="202" t="s">
        <v>631</v>
      </c>
      <c r="J324" s="200"/>
      <c r="K324" s="212" t="s">
        <v>5153</v>
      </c>
      <c r="L324" s="282">
        <v>45579</v>
      </c>
      <c r="M324" s="282">
        <v>46294</v>
      </c>
      <c r="N324" s="220" t="s">
        <v>421</v>
      </c>
      <c r="O324" s="221">
        <f t="shared" si="69"/>
        <v>46294</v>
      </c>
      <c r="P324" s="222">
        <v>24643</v>
      </c>
      <c r="Q324" s="222">
        <v>2024</v>
      </c>
      <c r="R324" s="211">
        <v>45564</v>
      </c>
      <c r="S324" s="201" t="s">
        <v>810</v>
      </c>
      <c r="T324" s="201" t="s">
        <v>728</v>
      </c>
      <c r="U324" s="377" t="s">
        <v>833</v>
      </c>
      <c r="V324" s="377" t="s">
        <v>833</v>
      </c>
      <c r="W324" s="213">
        <v>46294</v>
      </c>
      <c r="X324" s="208" t="s">
        <v>865</v>
      </c>
      <c r="Y324" s="408">
        <v>4.0999999999999996</v>
      </c>
      <c r="Z324" s="214"/>
      <c r="AA324" s="201">
        <v>79</v>
      </c>
      <c r="AB324" s="201"/>
      <c r="AC324" s="201">
        <v>103</v>
      </c>
      <c r="AD324" s="201"/>
      <c r="AE324" s="208" t="s">
        <v>423</v>
      </c>
      <c r="AF324" s="208" t="s">
        <v>423</v>
      </c>
      <c r="AG324" s="208" t="s">
        <v>423</v>
      </c>
      <c r="AH324" s="208">
        <v>1</v>
      </c>
      <c r="AI324" s="201"/>
      <c r="AJ324" s="208"/>
      <c r="AK324" s="208"/>
      <c r="AL324" s="201"/>
      <c r="AM324" s="239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5"/>
      <c r="BN324" s="225"/>
      <c r="BO324" s="225"/>
      <c r="BP324" s="225"/>
      <c r="BQ324" s="225"/>
      <c r="BR324" s="225"/>
      <c r="BS324" s="225"/>
      <c r="BT324" s="225"/>
      <c r="BU324" s="225"/>
      <c r="BV324" s="225"/>
      <c r="BW324" s="225"/>
      <c r="BX324" s="225"/>
      <c r="BY324" s="225"/>
      <c r="BZ324" s="225"/>
      <c r="CA324" s="225"/>
      <c r="CB324" s="225"/>
      <c r="CC324" s="225"/>
      <c r="CD324" s="225"/>
      <c r="CE324" s="225"/>
      <c r="CF324" s="225"/>
      <c r="CG324" s="225"/>
      <c r="CH324" s="225"/>
      <c r="CI324" s="225"/>
      <c r="CJ324" s="225"/>
      <c r="CK324" s="225"/>
      <c r="CL324" s="225"/>
    </row>
    <row r="325" spans="1:123" s="144" customFormat="1" ht="12.75" customHeight="1" x14ac:dyDescent="0.2">
      <c r="A325" s="110">
        <v>324</v>
      </c>
      <c r="B325" s="121" t="s">
        <v>427</v>
      </c>
      <c r="C325" s="121" t="s">
        <v>2187</v>
      </c>
      <c r="D325" s="121"/>
      <c r="E325" s="121" t="s">
        <v>2926</v>
      </c>
      <c r="F325" s="121"/>
      <c r="G325" s="129" t="s">
        <v>2928</v>
      </c>
      <c r="H325" s="390"/>
      <c r="I325" s="121" t="s">
        <v>666</v>
      </c>
      <c r="J325" s="121"/>
      <c r="K325" s="121" t="s">
        <v>2929</v>
      </c>
      <c r="L325" s="137">
        <v>43711</v>
      </c>
      <c r="M325" s="138">
        <v>46362</v>
      </c>
      <c r="N325" s="162" t="s">
        <v>421</v>
      </c>
      <c r="O325" s="163">
        <f t="shared" si="69"/>
        <v>46362</v>
      </c>
      <c r="P325" s="174">
        <v>19465</v>
      </c>
      <c r="Q325" s="174">
        <v>2019</v>
      </c>
      <c r="R325" s="161">
        <v>45632</v>
      </c>
      <c r="S325" s="144" t="s">
        <v>2231</v>
      </c>
      <c r="T325" s="144" t="s">
        <v>421</v>
      </c>
      <c r="U325" s="244" t="s">
        <v>3956</v>
      </c>
      <c r="V325" s="244" t="s">
        <v>4014</v>
      </c>
      <c r="W325" s="135">
        <f>M325</f>
        <v>46362</v>
      </c>
      <c r="X325" s="162" t="s">
        <v>865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423</v>
      </c>
      <c r="AF325" s="162" t="s">
        <v>423</v>
      </c>
      <c r="AG325" s="175" t="s">
        <v>423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428</v>
      </c>
      <c r="C326" s="200" t="s">
        <v>1032</v>
      </c>
      <c r="D326" s="202" t="s">
        <v>299</v>
      </c>
      <c r="E326" s="202" t="s">
        <v>1384</v>
      </c>
      <c r="F326" s="202" t="s">
        <v>972</v>
      </c>
      <c r="G326" s="227" t="s">
        <v>1385</v>
      </c>
      <c r="H326" s="392" t="s">
        <v>971</v>
      </c>
      <c r="I326" s="202" t="s">
        <v>1294</v>
      </c>
      <c r="J326" s="202" t="s">
        <v>549</v>
      </c>
      <c r="K326" s="202" t="s">
        <v>656</v>
      </c>
      <c r="L326" s="218">
        <v>42245</v>
      </c>
      <c r="M326" s="219">
        <v>45898</v>
      </c>
      <c r="N326" s="220" t="s">
        <v>421</v>
      </c>
      <c r="O326" s="221">
        <f t="shared" si="69"/>
        <v>45898</v>
      </c>
      <c r="P326" s="222">
        <v>15678</v>
      </c>
      <c r="Q326" s="222">
        <v>2014</v>
      </c>
      <c r="R326" s="211">
        <v>45167</v>
      </c>
      <c r="S326" s="201" t="s">
        <v>298</v>
      </c>
      <c r="T326" s="201" t="s">
        <v>113</v>
      </c>
      <c r="U326" s="377" t="s">
        <v>5222</v>
      </c>
      <c r="V326" s="377" t="s">
        <v>5223</v>
      </c>
      <c r="W326" s="213">
        <f>M326</f>
        <v>45898</v>
      </c>
      <c r="X326" s="208" t="s">
        <v>865</v>
      </c>
      <c r="Y326" s="408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612</v>
      </c>
      <c r="AL326" s="201"/>
      <c r="AM326" s="473"/>
      <c r="AN326" s="474"/>
      <c r="AO326" s="475"/>
      <c r="AP326" s="475"/>
      <c r="AQ326" s="475"/>
      <c r="AR326" s="476"/>
      <c r="AS326" s="477"/>
      <c r="AT326" s="475"/>
      <c r="AU326" s="475"/>
      <c r="AV326" s="475"/>
      <c r="AW326" s="478"/>
      <c r="AX326" s="479"/>
      <c r="AY326" s="480"/>
      <c r="AZ326" s="481"/>
      <c r="BA326" s="482"/>
      <c r="BB326" s="483"/>
      <c r="BC326" s="483"/>
      <c r="BD326" s="482"/>
      <c r="BE326" s="484"/>
      <c r="BF326" s="484"/>
      <c r="BG326" s="485"/>
      <c r="BH326" s="485"/>
      <c r="BI326" s="484"/>
      <c r="BJ326" s="484"/>
      <c r="BK326" s="485"/>
      <c r="BL326" s="486"/>
      <c r="BM326" s="484"/>
      <c r="BN326" s="484"/>
      <c r="BO326" s="487"/>
      <c r="BP326" s="484"/>
      <c r="BQ326" s="484"/>
      <c r="BR326" s="484"/>
      <c r="BS326" s="484"/>
      <c r="BT326" s="484"/>
      <c r="BU326" s="484"/>
      <c r="BV326" s="484"/>
      <c r="BW326" s="484"/>
      <c r="BX326" s="482"/>
      <c r="BY326" s="484"/>
      <c r="BZ326" s="484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427</v>
      </c>
      <c r="C327" s="121" t="s">
        <v>3864</v>
      </c>
      <c r="D327" s="318"/>
      <c r="E327" s="144" t="s">
        <v>2108</v>
      </c>
      <c r="G327" s="164" t="s">
        <v>3865</v>
      </c>
      <c r="H327" s="393"/>
      <c r="I327" s="144" t="s">
        <v>1071</v>
      </c>
      <c r="K327" s="121" t="s">
        <v>3866</v>
      </c>
      <c r="L327" s="137">
        <v>44434</v>
      </c>
      <c r="M327" s="138">
        <v>45158</v>
      </c>
      <c r="N327" s="162" t="s">
        <v>421</v>
      </c>
      <c r="O327" s="163">
        <f t="shared" si="69"/>
        <v>45158</v>
      </c>
      <c r="P327" s="174">
        <v>21492</v>
      </c>
      <c r="Q327" s="174">
        <v>2021</v>
      </c>
      <c r="R327" s="105">
        <v>44428</v>
      </c>
      <c r="S327" s="121" t="s">
        <v>2001</v>
      </c>
      <c r="T327" s="121" t="s">
        <v>728</v>
      </c>
      <c r="U327" s="244" t="s">
        <v>200</v>
      </c>
      <c r="V327" s="244" t="s">
        <v>200</v>
      </c>
      <c r="W327" s="135">
        <f>M327</f>
        <v>45158</v>
      </c>
      <c r="X327" s="162" t="s">
        <v>865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427</v>
      </c>
      <c r="C328" s="200" t="s">
        <v>4010</v>
      </c>
      <c r="D328" s="202"/>
      <c r="E328" s="202" t="s">
        <v>1051</v>
      </c>
      <c r="F328" s="202"/>
      <c r="G328" s="227" t="s">
        <v>5449</v>
      </c>
      <c r="H328" s="392"/>
      <c r="I328" s="202" t="s">
        <v>174</v>
      </c>
      <c r="J328" s="202"/>
      <c r="K328" s="202" t="s">
        <v>4471</v>
      </c>
      <c r="L328" s="218">
        <v>45317</v>
      </c>
      <c r="M328" s="219">
        <v>46041</v>
      </c>
      <c r="N328" s="220" t="s">
        <v>421</v>
      </c>
      <c r="O328" s="221">
        <f t="shared" si="69"/>
        <v>46041</v>
      </c>
      <c r="P328" s="222">
        <v>24040</v>
      </c>
      <c r="Q328" s="222">
        <v>2022</v>
      </c>
      <c r="R328" s="211">
        <v>45310</v>
      </c>
      <c r="S328" s="201" t="s">
        <v>2001</v>
      </c>
      <c r="T328" s="201" t="s">
        <v>728</v>
      </c>
      <c r="U328" s="377" t="s">
        <v>200</v>
      </c>
      <c r="V328" s="377" t="s">
        <v>548</v>
      </c>
      <c r="W328" s="213">
        <f>O328</f>
        <v>46041</v>
      </c>
      <c r="X328" s="208" t="s">
        <v>865</v>
      </c>
      <c r="Y328" s="408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423</v>
      </c>
      <c r="AF328" s="208" t="s">
        <v>423</v>
      </c>
      <c r="AG328" s="208" t="s">
        <v>423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428</v>
      </c>
      <c r="C329" s="201" t="s">
        <v>1322</v>
      </c>
      <c r="D329" s="121"/>
      <c r="E329" s="201" t="s">
        <v>2404</v>
      </c>
      <c r="F329" s="201"/>
      <c r="G329" s="203" t="s">
        <v>4507</v>
      </c>
      <c r="H329" s="390"/>
      <c r="I329" s="201" t="s">
        <v>725</v>
      </c>
      <c r="J329" s="121"/>
      <c r="K329" s="201" t="s">
        <v>146</v>
      </c>
      <c r="L329" s="206">
        <v>44797</v>
      </c>
      <c r="M329" s="207">
        <v>46216</v>
      </c>
      <c r="N329" s="220" t="s">
        <v>421</v>
      </c>
      <c r="O329" s="221">
        <f t="shared" si="69"/>
        <v>46216</v>
      </c>
      <c r="P329" s="222">
        <v>22570</v>
      </c>
      <c r="Q329" s="222">
        <v>2022</v>
      </c>
      <c r="R329" s="211">
        <v>45486</v>
      </c>
      <c r="S329" s="201" t="s">
        <v>63</v>
      </c>
      <c r="T329" s="201" t="s">
        <v>421</v>
      </c>
      <c r="U329" s="377" t="s">
        <v>981</v>
      </c>
      <c r="V329" s="377" t="s">
        <v>981</v>
      </c>
      <c r="W329" s="213">
        <f>M329</f>
        <v>46216</v>
      </c>
      <c r="X329" s="208" t="s">
        <v>21</v>
      </c>
      <c r="Y329" s="408">
        <v>5.85</v>
      </c>
      <c r="Z329" s="214"/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/>
      <c r="AJ329" s="365"/>
      <c r="AK329" s="365"/>
      <c r="AL329" s="120"/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427</v>
      </c>
      <c r="C330" s="110" t="s">
        <v>4223</v>
      </c>
      <c r="D330" s="111"/>
      <c r="E330" s="111" t="s">
        <v>2212</v>
      </c>
      <c r="F330" s="111"/>
      <c r="G330" s="112" t="s">
        <v>4224</v>
      </c>
      <c r="H330" s="389"/>
      <c r="I330" s="121" t="s">
        <v>666</v>
      </c>
      <c r="J330" s="111"/>
      <c r="K330" s="121" t="s">
        <v>466</v>
      </c>
      <c r="L330" s="115">
        <v>42954</v>
      </c>
      <c r="M330" s="87">
        <v>46145</v>
      </c>
      <c r="N330" s="117" t="s">
        <v>421</v>
      </c>
      <c r="O330" s="131">
        <f t="shared" ref="O330" si="70">M330</f>
        <v>46145</v>
      </c>
      <c r="P330" s="104">
        <v>22306</v>
      </c>
      <c r="Q330" s="104">
        <v>2017</v>
      </c>
      <c r="R330" s="105">
        <v>45415</v>
      </c>
      <c r="S330" s="121" t="s">
        <v>837</v>
      </c>
      <c r="T330" s="121" t="s">
        <v>421</v>
      </c>
      <c r="U330" s="244" t="s">
        <v>637</v>
      </c>
      <c r="V330" s="244" t="s">
        <v>2297</v>
      </c>
      <c r="W330" s="135">
        <f t="shared" ref="W330" si="71">M330</f>
        <v>46145</v>
      </c>
      <c r="X330" s="162" t="s">
        <v>583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427</v>
      </c>
      <c r="C331" s="228" t="s">
        <v>4463</v>
      </c>
      <c r="D331" s="202"/>
      <c r="E331" s="228" t="s">
        <v>3345</v>
      </c>
      <c r="F331" s="202"/>
      <c r="G331" s="227" t="s">
        <v>6721</v>
      </c>
      <c r="H331" s="392"/>
      <c r="I331" s="202" t="s">
        <v>255</v>
      </c>
      <c r="J331" s="202"/>
      <c r="K331" s="202" t="s">
        <v>6696</v>
      </c>
      <c r="L331" s="218">
        <v>45821</v>
      </c>
      <c r="M331" s="219">
        <v>46543</v>
      </c>
      <c r="N331" s="220" t="s">
        <v>421</v>
      </c>
      <c r="O331" s="221">
        <f>M331</f>
        <v>46543</v>
      </c>
      <c r="P331" s="222">
        <v>25340</v>
      </c>
      <c r="Q331" s="222">
        <v>2024</v>
      </c>
      <c r="R331" s="211">
        <v>45813</v>
      </c>
      <c r="S331" s="201" t="s">
        <v>691</v>
      </c>
      <c r="T331" s="201" t="s">
        <v>728</v>
      </c>
      <c r="U331" s="377" t="s">
        <v>200</v>
      </c>
      <c r="V331" s="377" t="s">
        <v>200</v>
      </c>
      <c r="W331" s="213">
        <v>46543</v>
      </c>
      <c r="X331" s="208" t="s">
        <v>6720</v>
      </c>
      <c r="Y331" s="408">
        <v>4.9000000000000004</v>
      </c>
      <c r="Z331" s="214"/>
      <c r="AA331" s="201">
        <v>88</v>
      </c>
      <c r="AB331" s="201"/>
      <c r="AC331" s="201">
        <v>110</v>
      </c>
      <c r="AD331" s="201"/>
      <c r="AE331" s="208" t="s">
        <v>423</v>
      </c>
      <c r="AF331" s="208" t="s">
        <v>423</v>
      </c>
      <c r="AG331" s="208" t="s">
        <v>423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427</v>
      </c>
      <c r="C332" s="110" t="s">
        <v>3561</v>
      </c>
      <c r="D332" s="121"/>
      <c r="E332" s="144" t="s">
        <v>867</v>
      </c>
      <c r="F332" s="144"/>
      <c r="G332" s="164" t="s">
        <v>3600</v>
      </c>
      <c r="H332" s="393"/>
      <c r="I332" s="144" t="s">
        <v>174</v>
      </c>
      <c r="J332" s="121"/>
      <c r="K332" s="144" t="s">
        <v>1325</v>
      </c>
      <c r="L332" s="165">
        <v>44273</v>
      </c>
      <c r="M332" s="166">
        <v>45706</v>
      </c>
      <c r="N332" s="117" t="s">
        <v>421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102</v>
      </c>
      <c r="T332" s="121" t="s">
        <v>421</v>
      </c>
      <c r="U332" s="244" t="s">
        <v>2689</v>
      </c>
      <c r="V332" s="244" t="s">
        <v>2689</v>
      </c>
      <c r="W332" s="135">
        <f>M332</f>
        <v>45706</v>
      </c>
      <c r="X332" s="162" t="s">
        <v>583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427</v>
      </c>
      <c r="C333" s="111" t="s">
        <v>73</v>
      </c>
      <c r="D333" s="111"/>
      <c r="E333" s="85" t="s">
        <v>3346</v>
      </c>
      <c r="F333" s="111"/>
      <c r="G333" s="112" t="s">
        <v>506</v>
      </c>
      <c r="H333" s="389"/>
      <c r="I333" s="111" t="s">
        <v>666</v>
      </c>
      <c r="J333" s="111"/>
      <c r="K333" s="111" t="s">
        <v>2617</v>
      </c>
      <c r="L333" s="115">
        <v>40707</v>
      </c>
      <c r="M333" s="116">
        <v>46428</v>
      </c>
      <c r="N333" s="117" t="s">
        <v>421</v>
      </c>
      <c r="O333" s="130">
        <f t="shared" ref="O333:O337" si="72">M333</f>
        <v>46428</v>
      </c>
      <c r="P333" s="118">
        <v>19020</v>
      </c>
      <c r="Q333" s="118">
        <v>2011</v>
      </c>
      <c r="R333" s="119">
        <v>45698</v>
      </c>
      <c r="S333" s="120" t="s">
        <v>2616</v>
      </c>
      <c r="T333" s="121" t="s">
        <v>421</v>
      </c>
      <c r="U333" s="376" t="s">
        <v>547</v>
      </c>
      <c r="V333" s="376" t="s">
        <v>8</v>
      </c>
      <c r="W333" s="145">
        <f t="shared" ref="W333" si="73">M333</f>
        <v>46428</v>
      </c>
      <c r="X333" s="357" t="s">
        <v>201</v>
      </c>
      <c r="Y333" s="407">
        <v>5.6</v>
      </c>
      <c r="Z333" s="136"/>
      <c r="AA333" s="120">
        <v>90</v>
      </c>
      <c r="AB333" s="120"/>
      <c r="AC333" s="120">
        <v>110</v>
      </c>
      <c r="AD333" s="120"/>
      <c r="AE333" s="357">
        <v>22</v>
      </c>
      <c r="AF333" s="357">
        <v>36</v>
      </c>
      <c r="AG333" s="357">
        <v>48</v>
      </c>
      <c r="AH333" s="357">
        <v>1</v>
      </c>
      <c r="AI333" s="120"/>
      <c r="AJ333" s="357"/>
      <c r="AK333" s="357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216" customFormat="1" ht="12.75" customHeight="1" x14ac:dyDescent="0.2">
      <c r="A334" s="200">
        <v>333</v>
      </c>
      <c r="B334" s="200" t="s">
        <v>427</v>
      </c>
      <c r="C334" s="202" t="s">
        <v>3888</v>
      </c>
      <c r="D334" s="202"/>
      <c r="E334" s="228" t="s">
        <v>3347</v>
      </c>
      <c r="F334" s="202"/>
      <c r="G334" s="227" t="s">
        <v>6525</v>
      </c>
      <c r="H334" s="392"/>
      <c r="I334" s="202" t="s">
        <v>5802</v>
      </c>
      <c r="J334" s="202"/>
      <c r="K334" s="202" t="s">
        <v>1358</v>
      </c>
      <c r="L334" s="218">
        <v>45744</v>
      </c>
      <c r="M334" s="219">
        <v>46466</v>
      </c>
      <c r="N334" s="220" t="s">
        <v>421</v>
      </c>
      <c r="O334" s="221">
        <f>M334</f>
        <v>46466</v>
      </c>
      <c r="P334" s="222">
        <v>25175</v>
      </c>
      <c r="Q334" s="222">
        <v>2022</v>
      </c>
      <c r="R334" s="211">
        <v>45736</v>
      </c>
      <c r="S334" s="201" t="s">
        <v>2001</v>
      </c>
      <c r="T334" s="201" t="s">
        <v>728</v>
      </c>
      <c r="U334" s="377" t="s">
        <v>200</v>
      </c>
      <c r="V334" s="377" t="s">
        <v>1872</v>
      </c>
      <c r="W334" s="213">
        <v>46466</v>
      </c>
      <c r="X334" s="208" t="s">
        <v>201</v>
      </c>
      <c r="Y334" s="408">
        <v>5.5</v>
      </c>
      <c r="Z334" s="214"/>
      <c r="AA334" s="201">
        <v>87</v>
      </c>
      <c r="AB334" s="201"/>
      <c r="AC334" s="201">
        <v>110</v>
      </c>
      <c r="AD334" s="201"/>
      <c r="AE334" s="208" t="s">
        <v>3487</v>
      </c>
      <c r="AF334" s="208" t="s">
        <v>3488</v>
      </c>
      <c r="AG334" s="208" t="s">
        <v>3891</v>
      </c>
      <c r="AH334" s="208">
        <v>1</v>
      </c>
      <c r="AI334" s="201"/>
      <c r="AJ334" s="208"/>
      <c r="AK334" s="208"/>
      <c r="AL334" s="201"/>
      <c r="AM334" s="237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</row>
    <row r="335" spans="1:123" s="306" customFormat="1" ht="12.75" customHeight="1" x14ac:dyDescent="0.2">
      <c r="A335" s="298">
        <v>334</v>
      </c>
      <c r="B335" s="298" t="s">
        <v>6724</v>
      </c>
      <c r="C335" s="97"/>
      <c r="D335" s="97"/>
      <c r="E335" s="97" t="s">
        <v>3498</v>
      </c>
      <c r="F335" s="97"/>
      <c r="G335" s="453"/>
      <c r="H335" s="454"/>
      <c r="I335" s="97"/>
      <c r="J335" s="97"/>
      <c r="K335" s="97"/>
      <c r="L335" s="455"/>
      <c r="M335" s="456"/>
      <c r="N335" s="457"/>
      <c r="O335" s="655"/>
      <c r="P335" s="299"/>
      <c r="Q335" s="299"/>
      <c r="R335" s="300"/>
      <c r="S335" s="301"/>
      <c r="T335" s="301"/>
      <c r="U335" s="378"/>
      <c r="V335" s="378"/>
      <c r="W335" s="302"/>
      <c r="X335" s="338"/>
      <c r="Y335" s="416"/>
      <c r="Z335" s="303"/>
      <c r="AA335" s="301"/>
      <c r="AB335" s="301"/>
      <c r="AC335" s="301"/>
      <c r="AD335" s="301"/>
      <c r="AE335" s="338"/>
      <c r="AF335" s="338"/>
      <c r="AG335" s="338"/>
      <c r="AH335" s="338"/>
      <c r="AI335" s="300"/>
      <c r="AJ335" s="338"/>
      <c r="AK335" s="338"/>
      <c r="AL335" s="301"/>
      <c r="AM335" s="304"/>
      <c r="AN335" s="305"/>
      <c r="AO335" s="305"/>
      <c r="AP335" s="305"/>
      <c r="AQ335" s="305"/>
      <c r="AR335" s="305"/>
      <c r="AS335" s="305"/>
      <c r="AT335" s="305"/>
      <c r="AU335" s="305"/>
      <c r="AV335" s="305"/>
      <c r="AW335" s="305"/>
      <c r="AX335" s="305"/>
      <c r="AY335" s="305"/>
      <c r="AZ335" s="305"/>
      <c r="BA335" s="305"/>
      <c r="BB335" s="305"/>
      <c r="BC335" s="305"/>
      <c r="BD335" s="305"/>
      <c r="BE335" s="305"/>
      <c r="BF335" s="305"/>
      <c r="BG335" s="305"/>
      <c r="BH335" s="305"/>
      <c r="BI335" s="305"/>
      <c r="BJ335" s="305"/>
      <c r="BK335" s="305"/>
      <c r="BL335" s="305"/>
      <c r="BM335" s="305"/>
      <c r="BN335" s="305"/>
      <c r="BO335" s="305"/>
      <c r="BP335" s="305"/>
      <c r="BQ335" s="305"/>
      <c r="BR335" s="305"/>
      <c r="BS335" s="305"/>
      <c r="BT335" s="305"/>
      <c r="BU335" s="305"/>
      <c r="BV335" s="305"/>
      <c r="BW335" s="305"/>
      <c r="BX335" s="305"/>
      <c r="BY335" s="305"/>
      <c r="BZ335" s="305"/>
      <c r="CA335" s="305"/>
      <c r="CB335" s="305"/>
      <c r="CC335" s="305"/>
      <c r="CD335" s="305"/>
      <c r="CE335" s="305"/>
      <c r="CF335" s="305"/>
      <c r="CG335" s="305"/>
      <c r="CH335" s="305"/>
      <c r="CI335" s="305"/>
      <c r="CJ335" s="305"/>
      <c r="CK335" s="305"/>
      <c r="CL335" s="305"/>
    </row>
    <row r="336" spans="1:123" s="216" customFormat="1" ht="12.75" customHeight="1" x14ac:dyDescent="0.2">
      <c r="A336" s="200">
        <v>335</v>
      </c>
      <c r="B336" s="201" t="s">
        <v>427</v>
      </c>
      <c r="C336" s="201" t="s">
        <v>3789</v>
      </c>
      <c r="D336" s="201"/>
      <c r="E336" s="201" t="s">
        <v>1744</v>
      </c>
      <c r="F336" s="201"/>
      <c r="G336" s="203" t="s">
        <v>6253</v>
      </c>
      <c r="H336" s="391"/>
      <c r="I336" s="202" t="s">
        <v>631</v>
      </c>
      <c r="J336" s="201"/>
      <c r="K336" s="202" t="s">
        <v>6233</v>
      </c>
      <c r="L336" s="218">
        <v>45581</v>
      </c>
      <c r="M336" s="219">
        <v>46300</v>
      </c>
      <c r="N336" s="220" t="s">
        <v>421</v>
      </c>
      <c r="O336" s="221">
        <f>M336</f>
        <v>46300</v>
      </c>
      <c r="P336" s="222">
        <v>24650</v>
      </c>
      <c r="Q336" s="222">
        <v>2024</v>
      </c>
      <c r="R336" s="211">
        <v>45570</v>
      </c>
      <c r="S336" s="201" t="s">
        <v>2231</v>
      </c>
      <c r="T336" s="201" t="s">
        <v>728</v>
      </c>
      <c r="U336" s="377" t="s">
        <v>200</v>
      </c>
      <c r="V336" s="377" t="s">
        <v>387</v>
      </c>
      <c r="W336" s="213">
        <f>M336</f>
        <v>46300</v>
      </c>
      <c r="X336" s="208" t="s">
        <v>201</v>
      </c>
      <c r="Y336" s="408">
        <v>4.75</v>
      </c>
      <c r="Z336" s="214"/>
      <c r="AA336" s="201">
        <v>70</v>
      </c>
      <c r="AB336" s="201"/>
      <c r="AC336" s="201">
        <v>95</v>
      </c>
      <c r="AD336" s="201"/>
      <c r="AE336" s="208" t="s">
        <v>423</v>
      </c>
      <c r="AF336" s="208" t="s">
        <v>423</v>
      </c>
      <c r="AG336" s="208" t="s">
        <v>423</v>
      </c>
      <c r="AH336" s="208">
        <v>1</v>
      </c>
      <c r="AI336" s="211"/>
      <c r="AJ336" s="208"/>
      <c r="AK336" s="208"/>
      <c r="AL336" s="201"/>
      <c r="AM336" s="237"/>
      <c r="AN336" s="212"/>
      <c r="AO336" s="201"/>
      <c r="AP336" s="201"/>
      <c r="AQ336" s="201"/>
      <c r="AR336" s="203"/>
      <c r="AS336" s="204"/>
      <c r="AT336" s="201"/>
      <c r="AU336" s="201"/>
      <c r="AV336" s="201"/>
      <c r="AW336" s="205"/>
      <c r="AX336" s="206"/>
      <c r="AY336" s="207"/>
      <c r="AZ336" s="220"/>
      <c r="BA336" s="221"/>
      <c r="BB336" s="222"/>
      <c r="BC336" s="222"/>
      <c r="BD336" s="211"/>
      <c r="BE336" s="201"/>
      <c r="BF336" s="201"/>
      <c r="BG336" s="205"/>
      <c r="BH336" s="205"/>
      <c r="BI336" s="201"/>
      <c r="BJ336" s="201"/>
      <c r="BK336" s="205"/>
      <c r="BL336" s="213"/>
      <c r="BM336" s="201"/>
      <c r="BN336" s="201"/>
      <c r="BO336" s="214"/>
      <c r="BP336" s="201"/>
      <c r="BQ336" s="201"/>
      <c r="BR336" s="201"/>
      <c r="BS336" s="201"/>
      <c r="BT336" s="201"/>
      <c r="BU336" s="201"/>
      <c r="BV336" s="201"/>
      <c r="BW336" s="201"/>
      <c r="BX336" s="211"/>
      <c r="BY336" s="201"/>
      <c r="BZ336" s="201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</row>
    <row r="337" spans="1:123" s="144" customFormat="1" ht="12.75" customHeight="1" x14ac:dyDescent="0.2">
      <c r="A337" s="110">
        <v>336</v>
      </c>
      <c r="B337" s="121" t="s">
        <v>427</v>
      </c>
      <c r="C337" s="121" t="s">
        <v>2008</v>
      </c>
      <c r="D337" s="121"/>
      <c r="E337" s="121" t="s">
        <v>2109</v>
      </c>
      <c r="F337" s="121"/>
      <c r="G337" s="129" t="s">
        <v>2110</v>
      </c>
      <c r="H337" s="390"/>
      <c r="I337" s="121" t="s">
        <v>174</v>
      </c>
      <c r="J337" s="121"/>
      <c r="K337" s="121" t="s">
        <v>688</v>
      </c>
      <c r="L337" s="137">
        <v>42964</v>
      </c>
      <c r="M337" s="138">
        <v>46019</v>
      </c>
      <c r="N337" s="162" t="s">
        <v>421</v>
      </c>
      <c r="O337" s="131">
        <f t="shared" si="72"/>
        <v>46019</v>
      </c>
      <c r="P337" s="104">
        <v>20237</v>
      </c>
      <c r="Q337" s="104">
        <v>2017</v>
      </c>
      <c r="R337" s="119">
        <v>45288</v>
      </c>
      <c r="S337" s="121" t="s">
        <v>102</v>
      </c>
      <c r="T337" s="121" t="s">
        <v>420</v>
      </c>
      <c r="U337" s="244" t="s">
        <v>1843</v>
      </c>
      <c r="V337" s="244" t="s">
        <v>4951</v>
      </c>
      <c r="W337" s="145">
        <f t="shared" ref="W337:W344" si="74">M337</f>
        <v>46019</v>
      </c>
      <c r="X337" s="162" t="s">
        <v>583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427</v>
      </c>
      <c r="C338" s="110" t="s">
        <v>3007</v>
      </c>
      <c r="E338" s="144" t="s">
        <v>2895</v>
      </c>
      <c r="G338" s="164" t="s">
        <v>3008</v>
      </c>
      <c r="H338" s="393"/>
      <c r="I338" s="111" t="s">
        <v>1071</v>
      </c>
      <c r="K338" s="144" t="s">
        <v>2560</v>
      </c>
      <c r="L338" s="165">
        <v>43858</v>
      </c>
      <c r="M338" s="166">
        <v>46032</v>
      </c>
      <c r="N338" s="117" t="s">
        <v>421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102</v>
      </c>
      <c r="T338" s="121" t="s">
        <v>421</v>
      </c>
      <c r="U338" s="244" t="s">
        <v>4262</v>
      </c>
      <c r="V338" s="244" t="s">
        <v>312</v>
      </c>
      <c r="W338" s="135">
        <f t="shared" si="74"/>
        <v>46032</v>
      </c>
      <c r="X338" s="162" t="s">
        <v>583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427</v>
      </c>
      <c r="C339" s="111" t="s">
        <v>3011</v>
      </c>
      <c r="D339" s="111"/>
      <c r="E339" s="85" t="s">
        <v>2896</v>
      </c>
      <c r="F339" s="111"/>
      <c r="G339" s="112" t="s">
        <v>3012</v>
      </c>
      <c r="H339" s="389"/>
      <c r="I339" s="111" t="s">
        <v>174</v>
      </c>
      <c r="J339" s="121"/>
      <c r="K339" s="144" t="s">
        <v>2602</v>
      </c>
      <c r="L339" s="115">
        <v>43860</v>
      </c>
      <c r="M339" s="87">
        <v>46063</v>
      </c>
      <c r="N339" s="117" t="s">
        <v>421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2616</v>
      </c>
      <c r="T339" s="121" t="s">
        <v>421</v>
      </c>
      <c r="U339" s="244" t="s">
        <v>5693</v>
      </c>
      <c r="V339" s="244" t="s">
        <v>5694</v>
      </c>
      <c r="W339" s="135">
        <f t="shared" si="74"/>
        <v>46063</v>
      </c>
      <c r="X339" s="162" t="s">
        <v>865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428</v>
      </c>
      <c r="C340" s="247" t="s">
        <v>3867</v>
      </c>
      <c r="D340" s="111" t="s">
        <v>2054</v>
      </c>
      <c r="E340" s="248" t="s">
        <v>3348</v>
      </c>
      <c r="F340" s="248" t="s">
        <v>2055</v>
      </c>
      <c r="G340" s="249" t="s">
        <v>3868</v>
      </c>
      <c r="H340" s="389" t="s">
        <v>2056</v>
      </c>
      <c r="I340" s="248" t="s">
        <v>1294</v>
      </c>
      <c r="J340" s="111" t="s">
        <v>1715</v>
      </c>
      <c r="K340" s="248" t="s">
        <v>3577</v>
      </c>
      <c r="L340" s="250">
        <v>44438</v>
      </c>
      <c r="M340" s="319">
        <v>46569</v>
      </c>
      <c r="N340" s="251" t="s">
        <v>421</v>
      </c>
      <c r="O340" s="320">
        <f>M340</f>
        <v>46569</v>
      </c>
      <c r="P340" s="321">
        <v>17674</v>
      </c>
      <c r="Q340" s="321">
        <v>2017</v>
      </c>
      <c r="R340" s="322">
        <v>45839</v>
      </c>
      <c r="S340" s="253" t="s">
        <v>5092</v>
      </c>
      <c r="T340" s="253" t="s">
        <v>1870</v>
      </c>
      <c r="U340" s="381" t="s">
        <v>6816</v>
      </c>
      <c r="V340" s="381" t="s">
        <v>6817</v>
      </c>
      <c r="W340" s="323">
        <f t="shared" si="74"/>
        <v>46569</v>
      </c>
      <c r="X340" s="359" t="s">
        <v>865</v>
      </c>
      <c r="Y340" s="411">
        <v>7.5</v>
      </c>
      <c r="Z340" s="324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59">
        <v>24</v>
      </c>
      <c r="AF340" s="359">
        <v>37</v>
      </c>
      <c r="AG340" s="359">
        <v>46</v>
      </c>
      <c r="AH340" s="359">
        <v>2</v>
      </c>
      <c r="AI340" s="119">
        <v>42917</v>
      </c>
      <c r="AJ340" s="357">
        <v>2016</v>
      </c>
      <c r="AK340" s="357" t="s">
        <v>420</v>
      </c>
      <c r="AL340" s="120" t="s">
        <v>6818</v>
      </c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427</v>
      </c>
      <c r="C341" s="201" t="s">
        <v>5064</v>
      </c>
      <c r="D341" s="201"/>
      <c r="E341" s="201" t="s">
        <v>872</v>
      </c>
      <c r="F341" s="201"/>
      <c r="G341" s="203" t="s">
        <v>5760</v>
      </c>
      <c r="H341" s="391"/>
      <c r="I341" s="202" t="s">
        <v>174</v>
      </c>
      <c r="J341" s="201"/>
      <c r="K341" s="201" t="s">
        <v>5761</v>
      </c>
      <c r="L341" s="206">
        <v>45401</v>
      </c>
      <c r="M341" s="207">
        <v>46116</v>
      </c>
      <c r="N341" s="226" t="s">
        <v>421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102</v>
      </c>
      <c r="T341" s="201" t="s">
        <v>728</v>
      </c>
      <c r="U341" s="377" t="s">
        <v>200</v>
      </c>
      <c r="V341" s="377" t="s">
        <v>200</v>
      </c>
      <c r="W341" s="213">
        <f t="shared" si="74"/>
        <v>46116</v>
      </c>
      <c r="X341" s="208" t="s">
        <v>583</v>
      </c>
      <c r="Y341" s="408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423</v>
      </c>
      <c r="AF341" s="208" t="s">
        <v>423</v>
      </c>
      <c r="AG341" s="208" t="s">
        <v>423</v>
      </c>
      <c r="AH341" s="208">
        <v>1</v>
      </c>
      <c r="AI341" s="201"/>
      <c r="AJ341" s="208"/>
      <c r="AK341" s="208"/>
      <c r="AL341" s="201"/>
      <c r="AM341" s="237"/>
      <c r="CM341" s="428"/>
    </row>
    <row r="342" spans="1:123" s="216" customFormat="1" ht="12.75" customHeight="1" x14ac:dyDescent="0.2">
      <c r="A342" s="200">
        <v>341</v>
      </c>
      <c r="B342" s="200" t="s">
        <v>427</v>
      </c>
      <c r="C342" s="202" t="s">
        <v>5964</v>
      </c>
      <c r="D342" s="202"/>
      <c r="E342" s="228" t="s">
        <v>3349</v>
      </c>
      <c r="F342" s="202"/>
      <c r="G342" s="227" t="s">
        <v>5965</v>
      </c>
      <c r="H342" s="392"/>
      <c r="I342" s="202" t="s">
        <v>174</v>
      </c>
      <c r="J342" s="202"/>
      <c r="K342" s="202" t="s">
        <v>5925</v>
      </c>
      <c r="L342" s="218">
        <v>45461</v>
      </c>
      <c r="M342" s="219">
        <v>46151</v>
      </c>
      <c r="N342" s="220" t="s">
        <v>421</v>
      </c>
      <c r="O342" s="221">
        <f>M342</f>
        <v>46151</v>
      </c>
      <c r="P342" s="222">
        <v>24419</v>
      </c>
      <c r="Q342" s="222">
        <v>2015</v>
      </c>
      <c r="R342" s="211">
        <v>45786</v>
      </c>
      <c r="S342" s="201" t="s">
        <v>5961</v>
      </c>
      <c r="T342" s="201" t="s">
        <v>421</v>
      </c>
      <c r="U342" s="377" t="s">
        <v>615</v>
      </c>
      <c r="V342" s="377" t="s">
        <v>442</v>
      </c>
      <c r="W342" s="213">
        <f t="shared" si="74"/>
        <v>46151</v>
      </c>
      <c r="X342" s="208" t="s">
        <v>201</v>
      </c>
      <c r="Y342" s="408">
        <v>4.5</v>
      </c>
      <c r="Z342" s="214"/>
      <c r="AA342" s="201">
        <v>55</v>
      </c>
      <c r="AB342" s="201"/>
      <c r="AC342" s="201">
        <v>70</v>
      </c>
      <c r="AD342" s="201"/>
      <c r="AE342" s="208" t="s">
        <v>423</v>
      </c>
      <c r="AF342" s="208" t="s">
        <v>423</v>
      </c>
      <c r="AG342" s="208" t="s">
        <v>423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427</v>
      </c>
      <c r="C343" s="121" t="s">
        <v>2008</v>
      </c>
      <c r="D343" s="121"/>
      <c r="E343" s="121" t="s">
        <v>2490</v>
      </c>
      <c r="F343" s="121"/>
      <c r="G343" s="129" t="s">
        <v>2491</v>
      </c>
      <c r="H343" s="390"/>
      <c r="I343" s="121" t="s">
        <v>174</v>
      </c>
      <c r="J343" s="121"/>
      <c r="K343" s="121" t="s">
        <v>1060</v>
      </c>
      <c r="L343" s="137">
        <v>43333</v>
      </c>
      <c r="M343" s="149">
        <v>46438</v>
      </c>
      <c r="N343" s="162" t="s">
        <v>421</v>
      </c>
      <c r="O343" s="168">
        <f t="shared" ref="O343:O357" si="75">M343</f>
        <v>46438</v>
      </c>
      <c r="P343" s="169">
        <v>18568</v>
      </c>
      <c r="Q343" s="169">
        <v>2018</v>
      </c>
      <c r="R343" s="119">
        <v>45708</v>
      </c>
      <c r="S343" s="156" t="s">
        <v>3071</v>
      </c>
      <c r="T343" s="144" t="s">
        <v>421</v>
      </c>
      <c r="U343" s="376" t="s">
        <v>6474</v>
      </c>
      <c r="V343" s="376" t="s">
        <v>6475</v>
      </c>
      <c r="W343" s="145">
        <f t="shared" si="74"/>
        <v>46438</v>
      </c>
      <c r="X343" s="357" t="s">
        <v>583</v>
      </c>
      <c r="Y343" s="407">
        <v>5.5</v>
      </c>
      <c r="Z343" s="136"/>
      <c r="AA343" s="120">
        <v>85</v>
      </c>
      <c r="AB343" s="120"/>
      <c r="AC343" s="120">
        <v>105</v>
      </c>
      <c r="AD343" s="120"/>
      <c r="AE343" s="357">
        <v>24</v>
      </c>
      <c r="AF343" s="357">
        <v>39</v>
      </c>
      <c r="AG343" s="365">
        <v>58</v>
      </c>
      <c r="AH343" s="365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427</v>
      </c>
      <c r="C344" s="111" t="s">
        <v>1413</v>
      </c>
      <c r="D344" s="111"/>
      <c r="E344" s="85" t="s">
        <v>3350</v>
      </c>
      <c r="F344" s="111"/>
      <c r="G344" s="112" t="s">
        <v>4666</v>
      </c>
      <c r="H344" s="389"/>
      <c r="I344" s="111" t="s">
        <v>631</v>
      </c>
      <c r="J344" s="111"/>
      <c r="K344" s="111" t="s">
        <v>4662</v>
      </c>
      <c r="L344" s="115">
        <v>44888</v>
      </c>
      <c r="M344" s="87">
        <v>46341</v>
      </c>
      <c r="N344" s="117" t="s">
        <v>421</v>
      </c>
      <c r="O344" s="131">
        <f>M344</f>
        <v>46341</v>
      </c>
      <c r="P344" s="104">
        <v>22705</v>
      </c>
      <c r="Q344" s="104">
        <v>2017</v>
      </c>
      <c r="R344" s="105">
        <v>45611</v>
      </c>
      <c r="S344" s="121" t="s">
        <v>2616</v>
      </c>
      <c r="T344" s="121" t="s">
        <v>421</v>
      </c>
      <c r="U344" s="244" t="s">
        <v>632</v>
      </c>
      <c r="V344" s="244" t="s">
        <v>323</v>
      </c>
      <c r="W344" s="135">
        <f t="shared" si="74"/>
        <v>46341</v>
      </c>
      <c r="X344" s="162" t="s">
        <v>201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423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427</v>
      </c>
      <c r="C345" s="212" t="s">
        <v>5108</v>
      </c>
      <c r="E345" s="212" t="s">
        <v>1049</v>
      </c>
      <c r="G345" s="374" t="s">
        <v>5109</v>
      </c>
      <c r="H345" s="401"/>
      <c r="I345" s="201" t="s">
        <v>56</v>
      </c>
      <c r="K345" s="212" t="s">
        <v>5112</v>
      </c>
      <c r="L345" s="282">
        <v>45132</v>
      </c>
      <c r="M345" s="282">
        <v>45844</v>
      </c>
      <c r="N345" s="220" t="s">
        <v>421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2001</v>
      </c>
      <c r="T345" s="201" t="s">
        <v>728</v>
      </c>
      <c r="U345" s="377" t="s">
        <v>200</v>
      </c>
      <c r="V345" s="377" t="s">
        <v>200</v>
      </c>
      <c r="W345" s="213">
        <v>45844</v>
      </c>
      <c r="X345" s="208" t="s">
        <v>201</v>
      </c>
      <c r="Y345" s="408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423</v>
      </c>
      <c r="AF345" s="208" t="s">
        <v>423</v>
      </c>
      <c r="AG345" s="208" t="s">
        <v>423</v>
      </c>
      <c r="AH345" s="208">
        <v>1</v>
      </c>
      <c r="AI345" s="201"/>
      <c r="AJ345" s="208"/>
      <c r="AK345" s="208"/>
      <c r="AL345" s="201"/>
      <c r="AM345" s="237"/>
      <c r="CM345" s="428"/>
    </row>
    <row r="346" spans="1:123" s="157" customFormat="1" ht="12.75" customHeight="1" x14ac:dyDescent="0.2">
      <c r="A346" s="110">
        <v>345</v>
      </c>
      <c r="B346" s="110" t="s">
        <v>427</v>
      </c>
      <c r="C346" s="111" t="s">
        <v>3808</v>
      </c>
      <c r="D346" s="111"/>
      <c r="E346" s="85" t="s">
        <v>3351</v>
      </c>
      <c r="F346" s="111"/>
      <c r="G346" s="112" t="s">
        <v>4225</v>
      </c>
      <c r="H346" s="389"/>
      <c r="I346" s="111" t="s">
        <v>734</v>
      </c>
      <c r="J346" s="111"/>
      <c r="K346" s="111" t="s">
        <v>4226</v>
      </c>
      <c r="L346" s="115">
        <v>44678</v>
      </c>
      <c r="M346" s="87">
        <v>45406</v>
      </c>
      <c r="N346" s="117" t="s">
        <v>421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19</v>
      </c>
      <c r="T346" s="121" t="s">
        <v>728</v>
      </c>
      <c r="U346" s="244" t="s">
        <v>200</v>
      </c>
      <c r="V346" s="244" t="s">
        <v>229</v>
      </c>
      <c r="W346" s="135">
        <f>M346</f>
        <v>45406</v>
      </c>
      <c r="X346" s="162" t="s">
        <v>865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423</v>
      </c>
      <c r="AF346" s="162" t="s">
        <v>423</v>
      </c>
      <c r="AG346" s="162" t="s">
        <v>423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427</v>
      </c>
      <c r="C347" s="201" t="s">
        <v>5450</v>
      </c>
      <c r="D347" s="201"/>
      <c r="E347" s="201" t="s">
        <v>218</v>
      </c>
      <c r="F347" s="201"/>
      <c r="G347" s="203" t="s">
        <v>5451</v>
      </c>
      <c r="H347" s="391"/>
      <c r="I347" s="201" t="s">
        <v>4187</v>
      </c>
      <c r="J347" s="201"/>
      <c r="K347" s="201" t="s">
        <v>5448</v>
      </c>
      <c r="L347" s="206">
        <v>45317</v>
      </c>
      <c r="M347" s="207">
        <v>46039</v>
      </c>
      <c r="N347" s="220" t="s">
        <v>421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2001</v>
      </c>
      <c r="T347" s="201" t="s">
        <v>728</v>
      </c>
      <c r="U347" s="377" t="s">
        <v>200</v>
      </c>
      <c r="V347" s="377" t="s">
        <v>2621</v>
      </c>
      <c r="W347" s="213">
        <f>M347</f>
        <v>46039</v>
      </c>
      <c r="X347" s="208" t="s">
        <v>865</v>
      </c>
      <c r="Y347" s="408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423</v>
      </c>
      <c r="AF347" s="208" t="s">
        <v>423</v>
      </c>
      <c r="AG347" s="208" t="s">
        <v>423</v>
      </c>
      <c r="AH347" s="208">
        <v>1</v>
      </c>
      <c r="AI347" s="211"/>
      <c r="AJ347" s="208"/>
      <c r="AK347" s="208"/>
      <c r="AL347" s="201"/>
      <c r="AM347" s="237"/>
      <c r="CM347" s="428"/>
    </row>
    <row r="348" spans="1:123" s="156" customFormat="1" ht="12.75" customHeight="1" x14ac:dyDescent="0.2">
      <c r="A348" s="110">
        <v>347</v>
      </c>
      <c r="B348" s="121" t="s">
        <v>427</v>
      </c>
      <c r="C348" s="121" t="s">
        <v>3301</v>
      </c>
      <c r="D348" s="121"/>
      <c r="E348" s="121" t="s">
        <v>217</v>
      </c>
      <c r="F348" s="121"/>
      <c r="G348" s="129" t="s">
        <v>4155</v>
      </c>
      <c r="H348" s="390"/>
      <c r="I348" s="121" t="s">
        <v>174</v>
      </c>
      <c r="J348" s="121"/>
      <c r="K348" s="121" t="s">
        <v>1034</v>
      </c>
      <c r="L348" s="137">
        <v>44637</v>
      </c>
      <c r="M348" s="149">
        <v>45354</v>
      </c>
      <c r="N348" s="117" t="s">
        <v>421</v>
      </c>
      <c r="O348" s="130">
        <f t="shared" si="75"/>
        <v>45354</v>
      </c>
      <c r="P348" s="118">
        <v>22224</v>
      </c>
      <c r="Q348" s="118">
        <v>2022</v>
      </c>
      <c r="R348" s="119">
        <v>44623</v>
      </c>
      <c r="S348" s="120" t="s">
        <v>102</v>
      </c>
      <c r="T348" s="121" t="s">
        <v>728</v>
      </c>
      <c r="U348" s="376" t="s">
        <v>200</v>
      </c>
      <c r="V348" s="376" t="s">
        <v>200</v>
      </c>
      <c r="W348" s="145">
        <f t="shared" ref="W348:W357" si="76">M348</f>
        <v>45354</v>
      </c>
      <c r="X348" s="357" t="s">
        <v>583</v>
      </c>
      <c r="Y348" s="407">
        <v>5.5</v>
      </c>
      <c r="Z348" s="136"/>
      <c r="AA348" s="120">
        <v>85</v>
      </c>
      <c r="AB348" s="120"/>
      <c r="AC348" s="120">
        <v>105</v>
      </c>
      <c r="AD348" s="120"/>
      <c r="AE348" s="357">
        <v>23</v>
      </c>
      <c r="AF348" s="357">
        <v>39</v>
      </c>
      <c r="AG348" s="357">
        <v>57</v>
      </c>
      <c r="AH348" s="357">
        <v>1</v>
      </c>
      <c r="AI348" s="119"/>
      <c r="AJ348" s="357"/>
      <c r="AK348" s="357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427</v>
      </c>
      <c r="C349" s="121" t="s">
        <v>4227</v>
      </c>
      <c r="D349" s="121"/>
      <c r="E349" s="121" t="s">
        <v>1184</v>
      </c>
      <c r="F349" s="121"/>
      <c r="G349" s="129" t="s">
        <v>4228</v>
      </c>
      <c r="H349" s="395"/>
      <c r="I349" s="111" t="s">
        <v>174</v>
      </c>
      <c r="J349" s="121"/>
      <c r="K349" s="121" t="s">
        <v>1766</v>
      </c>
      <c r="L349" s="137">
        <v>44678</v>
      </c>
      <c r="M349" s="138">
        <v>46163</v>
      </c>
      <c r="N349" s="117" t="s">
        <v>421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5004</v>
      </c>
      <c r="T349" s="121" t="s">
        <v>421</v>
      </c>
      <c r="U349" s="244" t="s">
        <v>760</v>
      </c>
      <c r="V349" s="244" t="s">
        <v>760</v>
      </c>
      <c r="W349" s="135">
        <f>M349</f>
        <v>46163</v>
      </c>
      <c r="X349" s="162" t="s">
        <v>865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423</v>
      </c>
      <c r="AF349" s="162" t="s">
        <v>423</v>
      </c>
      <c r="AG349" s="162" t="s">
        <v>423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216" customFormat="1" ht="12.75" customHeight="1" x14ac:dyDescent="0.2">
      <c r="A350" s="200">
        <v>349</v>
      </c>
      <c r="B350" s="200" t="s">
        <v>427</v>
      </c>
      <c r="C350" s="202" t="s">
        <v>3789</v>
      </c>
      <c r="D350" s="202"/>
      <c r="E350" s="228" t="s">
        <v>3128</v>
      </c>
      <c r="F350" s="202"/>
      <c r="G350" s="227" t="s">
        <v>6248</v>
      </c>
      <c r="H350" s="392"/>
      <c r="I350" s="202" t="s">
        <v>631</v>
      </c>
      <c r="J350" s="202"/>
      <c r="K350" s="202" t="s">
        <v>6234</v>
      </c>
      <c r="L350" s="218">
        <v>45580</v>
      </c>
      <c r="M350" s="219">
        <v>46302</v>
      </c>
      <c r="N350" s="220" t="s">
        <v>421</v>
      </c>
      <c r="O350" s="221">
        <f>M350</f>
        <v>46302</v>
      </c>
      <c r="P350" s="222">
        <v>24646</v>
      </c>
      <c r="Q350" s="222">
        <v>2024</v>
      </c>
      <c r="R350" s="211">
        <v>45572</v>
      </c>
      <c r="S350" s="201" t="s">
        <v>2231</v>
      </c>
      <c r="T350" s="201" t="s">
        <v>728</v>
      </c>
      <c r="U350" s="377" t="s">
        <v>200</v>
      </c>
      <c r="V350" s="377" t="s">
        <v>833</v>
      </c>
      <c r="W350" s="213">
        <f>M350</f>
        <v>46302</v>
      </c>
      <c r="X350" s="208" t="s">
        <v>201</v>
      </c>
      <c r="Y350" s="408">
        <v>4.75</v>
      </c>
      <c r="Z350" s="214"/>
      <c r="AA350" s="201">
        <v>70</v>
      </c>
      <c r="AB350" s="201"/>
      <c r="AC350" s="201">
        <v>95</v>
      </c>
      <c r="AD350" s="201"/>
      <c r="AE350" s="208" t="s">
        <v>423</v>
      </c>
      <c r="AF350" s="208" t="s">
        <v>423</v>
      </c>
      <c r="AG350" s="208" t="s">
        <v>423</v>
      </c>
      <c r="AH350" s="208">
        <v>1</v>
      </c>
      <c r="AI350" s="201"/>
      <c r="AJ350" s="208"/>
      <c r="AK350" s="208"/>
      <c r="AL350" s="201"/>
      <c r="AM350" s="237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</row>
    <row r="351" spans="1:123" s="216" customFormat="1" ht="12.75" customHeight="1" x14ac:dyDescent="0.2">
      <c r="A351" s="200">
        <v>350</v>
      </c>
      <c r="B351" s="200" t="s">
        <v>427</v>
      </c>
      <c r="C351" s="200" t="s">
        <v>2505</v>
      </c>
      <c r="D351" s="202"/>
      <c r="E351" s="202" t="s">
        <v>522</v>
      </c>
      <c r="F351" s="202"/>
      <c r="G351" s="227" t="s">
        <v>5966</v>
      </c>
      <c r="H351" s="392"/>
      <c r="I351" s="202" t="s">
        <v>174</v>
      </c>
      <c r="J351" s="202"/>
      <c r="K351" s="202" t="s">
        <v>4862</v>
      </c>
      <c r="L351" s="218">
        <v>45461</v>
      </c>
      <c r="M351" s="219">
        <v>46467</v>
      </c>
      <c r="N351" s="220" t="s">
        <v>421</v>
      </c>
      <c r="O351" s="221">
        <f>M351</f>
        <v>46467</v>
      </c>
      <c r="P351" s="222">
        <v>24421</v>
      </c>
      <c r="Q351" s="222">
        <v>2019</v>
      </c>
      <c r="R351" s="211">
        <v>45737</v>
      </c>
      <c r="S351" s="201" t="s">
        <v>2001</v>
      </c>
      <c r="T351" s="201" t="s">
        <v>421</v>
      </c>
      <c r="U351" s="377" t="s">
        <v>266</v>
      </c>
      <c r="V351" s="377" t="s">
        <v>5409</v>
      </c>
      <c r="W351" s="213">
        <f>M351</f>
        <v>46467</v>
      </c>
      <c r="X351" s="208" t="s">
        <v>865</v>
      </c>
      <c r="Y351" s="408">
        <v>5.2</v>
      </c>
      <c r="Z351" s="214"/>
      <c r="AA351" s="201">
        <v>75</v>
      </c>
      <c r="AB351" s="201"/>
      <c r="AC351" s="201">
        <v>95</v>
      </c>
      <c r="AD351" s="201"/>
      <c r="AE351" s="208" t="s">
        <v>423</v>
      </c>
      <c r="AF351" s="208" t="s">
        <v>423</v>
      </c>
      <c r="AG351" s="208" t="s">
        <v>423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427</v>
      </c>
      <c r="C352" s="258" t="s">
        <v>677</v>
      </c>
      <c r="D352" s="258"/>
      <c r="E352" s="245" t="s">
        <v>3352</v>
      </c>
      <c r="F352" s="258"/>
      <c r="G352" s="112" t="s">
        <v>108</v>
      </c>
      <c r="H352" s="389"/>
      <c r="I352" s="258" t="s">
        <v>1228</v>
      </c>
      <c r="J352" s="258"/>
      <c r="K352" s="258" t="s">
        <v>751</v>
      </c>
      <c r="L352" s="115">
        <v>38469</v>
      </c>
      <c r="M352" s="116">
        <v>45695</v>
      </c>
      <c r="N352" s="117" t="s">
        <v>421</v>
      </c>
      <c r="O352" s="132">
        <f t="shared" si="75"/>
        <v>45695</v>
      </c>
      <c r="P352" s="118">
        <v>20220</v>
      </c>
      <c r="Q352" s="118">
        <v>2005</v>
      </c>
      <c r="R352" s="119">
        <v>45329</v>
      </c>
      <c r="S352" s="120" t="s">
        <v>787</v>
      </c>
      <c r="T352" s="121" t="s">
        <v>421</v>
      </c>
      <c r="U352" s="376" t="s">
        <v>615</v>
      </c>
      <c r="V352" s="376" t="s">
        <v>1102</v>
      </c>
      <c r="W352" s="145">
        <f t="shared" si="76"/>
        <v>45695</v>
      </c>
      <c r="X352" s="357" t="s">
        <v>655</v>
      </c>
      <c r="Y352" s="407">
        <v>5.15</v>
      </c>
      <c r="Z352" s="136"/>
      <c r="AA352" s="120">
        <v>80</v>
      </c>
      <c r="AB352" s="120"/>
      <c r="AC352" s="120">
        <v>100</v>
      </c>
      <c r="AD352" s="120"/>
      <c r="AE352" s="357">
        <v>26</v>
      </c>
      <c r="AF352" s="357">
        <v>42</v>
      </c>
      <c r="AG352" s="357">
        <v>62</v>
      </c>
      <c r="AH352" s="357">
        <v>1</v>
      </c>
      <c r="AI352" s="120"/>
      <c r="AJ352" s="357"/>
      <c r="AK352" s="357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428</v>
      </c>
      <c r="C353" s="121" t="s">
        <v>718</v>
      </c>
      <c r="D353" s="121" t="s">
        <v>1119</v>
      </c>
      <c r="E353" s="121" t="s">
        <v>873</v>
      </c>
      <c r="F353" s="121" t="s">
        <v>874</v>
      </c>
      <c r="G353" s="129" t="s">
        <v>874</v>
      </c>
      <c r="H353" s="390" t="s">
        <v>1120</v>
      </c>
      <c r="I353" s="121" t="s">
        <v>436</v>
      </c>
      <c r="J353" s="121" t="s">
        <v>1121</v>
      </c>
      <c r="K353" s="121" t="s">
        <v>374</v>
      </c>
      <c r="L353" s="137">
        <v>41685</v>
      </c>
      <c r="M353" s="149">
        <v>46063</v>
      </c>
      <c r="N353" s="139" t="s">
        <v>421</v>
      </c>
      <c r="O353" s="130">
        <f t="shared" si="75"/>
        <v>46063</v>
      </c>
      <c r="P353" s="118">
        <v>20130</v>
      </c>
      <c r="Q353" s="118">
        <v>2010</v>
      </c>
      <c r="R353" s="119">
        <v>45332</v>
      </c>
      <c r="S353" s="120" t="s">
        <v>168</v>
      </c>
      <c r="T353" s="121" t="s">
        <v>1870</v>
      </c>
      <c r="U353" s="376" t="s">
        <v>5517</v>
      </c>
      <c r="V353" s="376" t="s">
        <v>5516</v>
      </c>
      <c r="W353" s="145">
        <f t="shared" si="76"/>
        <v>46063</v>
      </c>
      <c r="X353" s="357" t="s">
        <v>865</v>
      </c>
      <c r="Y353" s="407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57">
        <v>22</v>
      </c>
      <c r="AF353" s="357">
        <v>39</v>
      </c>
      <c r="AG353" s="357">
        <v>49</v>
      </c>
      <c r="AH353" s="357">
        <v>1</v>
      </c>
      <c r="AI353" s="119">
        <v>42056</v>
      </c>
      <c r="AJ353" s="357">
        <v>2013</v>
      </c>
      <c r="AK353" s="357" t="s">
        <v>421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427</v>
      </c>
      <c r="C354" s="202" t="s">
        <v>1280</v>
      </c>
      <c r="D354" s="202"/>
      <c r="E354" s="228" t="s">
        <v>3353</v>
      </c>
      <c r="F354" s="202"/>
      <c r="G354" s="227" t="s">
        <v>4673</v>
      </c>
      <c r="H354" s="392"/>
      <c r="I354" s="202" t="s">
        <v>1071</v>
      </c>
      <c r="J354" s="202"/>
      <c r="K354" s="202" t="s">
        <v>2540</v>
      </c>
      <c r="L354" s="218">
        <v>44901</v>
      </c>
      <c r="M354" s="219">
        <v>45628</v>
      </c>
      <c r="N354" s="220" t="s">
        <v>421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727</v>
      </c>
      <c r="T354" s="201" t="s">
        <v>728</v>
      </c>
      <c r="U354" s="377" t="s">
        <v>200</v>
      </c>
      <c r="V354" s="377" t="s">
        <v>491</v>
      </c>
      <c r="W354" s="213">
        <f>M354</f>
        <v>45628</v>
      </c>
      <c r="X354" s="208" t="s">
        <v>865</v>
      </c>
      <c r="Y354" s="408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428</v>
      </c>
      <c r="C355" s="111" t="s">
        <v>439</v>
      </c>
      <c r="D355" s="111" t="s">
        <v>507</v>
      </c>
      <c r="E355" s="85" t="s">
        <v>3354</v>
      </c>
      <c r="F355" s="111" t="s">
        <v>769</v>
      </c>
      <c r="G355" s="112" t="s">
        <v>844</v>
      </c>
      <c r="H355" s="389" t="s">
        <v>770</v>
      </c>
      <c r="I355" s="111" t="s">
        <v>1071</v>
      </c>
      <c r="J355" s="121" t="s">
        <v>4</v>
      </c>
      <c r="K355" s="111" t="s">
        <v>1321</v>
      </c>
      <c r="L355" s="115">
        <v>40714</v>
      </c>
      <c r="M355" s="116">
        <v>45472</v>
      </c>
      <c r="N355" s="117" t="s">
        <v>421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3774</v>
      </c>
      <c r="T355" s="121" t="s">
        <v>113</v>
      </c>
      <c r="U355" s="244" t="s">
        <v>3775</v>
      </c>
      <c r="V355" s="244" t="s">
        <v>5070</v>
      </c>
      <c r="W355" s="145">
        <f t="shared" si="76"/>
        <v>45472</v>
      </c>
      <c r="X355" s="357" t="s">
        <v>865</v>
      </c>
      <c r="Y355" s="407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57">
        <v>22</v>
      </c>
      <c r="AF355" s="357">
        <v>37</v>
      </c>
      <c r="AG355" s="357">
        <v>50</v>
      </c>
      <c r="AH355" s="357">
        <v>1</v>
      </c>
      <c r="AI355" s="119">
        <v>41697</v>
      </c>
      <c r="AJ355" s="357">
        <v>2013</v>
      </c>
      <c r="AK355" s="357" t="s">
        <v>421</v>
      </c>
      <c r="AL355" s="120" t="s">
        <v>3776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427</v>
      </c>
      <c r="C356" s="121" t="s">
        <v>370</v>
      </c>
      <c r="D356" s="121"/>
      <c r="E356" s="121" t="s">
        <v>2120</v>
      </c>
      <c r="F356" s="121"/>
      <c r="G356" s="129" t="s">
        <v>3470</v>
      </c>
      <c r="H356" s="390"/>
      <c r="I356" s="111" t="s">
        <v>174</v>
      </c>
      <c r="J356" s="121"/>
      <c r="K356" s="121" t="s">
        <v>2726</v>
      </c>
      <c r="L356" s="137">
        <v>44124</v>
      </c>
      <c r="M356" s="138">
        <v>46307</v>
      </c>
      <c r="N356" s="117" t="s">
        <v>421</v>
      </c>
      <c r="O356" s="131">
        <f>M356</f>
        <v>46307</v>
      </c>
      <c r="P356" s="104">
        <v>20716</v>
      </c>
      <c r="Q356" s="104">
        <v>2014</v>
      </c>
      <c r="R356" s="105">
        <v>45577</v>
      </c>
      <c r="S356" s="121" t="s">
        <v>2231</v>
      </c>
      <c r="T356" s="121" t="s">
        <v>421</v>
      </c>
      <c r="U356" s="244" t="s">
        <v>637</v>
      </c>
      <c r="V356" s="244" t="s">
        <v>6240</v>
      </c>
      <c r="W356" s="135">
        <f>M356</f>
        <v>46307</v>
      </c>
      <c r="X356" s="162" t="s">
        <v>865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423</v>
      </c>
      <c r="AF356" s="162" t="s">
        <v>423</v>
      </c>
      <c r="AG356" s="162" t="s">
        <v>423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427</v>
      </c>
      <c r="C357" s="110" t="s">
        <v>1710</v>
      </c>
      <c r="D357" s="111"/>
      <c r="E357" s="85" t="s">
        <v>1711</v>
      </c>
      <c r="F357" s="111"/>
      <c r="G357" s="112" t="s">
        <v>1712</v>
      </c>
      <c r="H357" s="389"/>
      <c r="I357" s="111" t="s">
        <v>77</v>
      </c>
      <c r="J357" s="111"/>
      <c r="K357" s="111" t="s">
        <v>493</v>
      </c>
      <c r="L357" s="115">
        <v>42613</v>
      </c>
      <c r="M357" s="87">
        <v>46404</v>
      </c>
      <c r="N357" s="117" t="s">
        <v>421</v>
      </c>
      <c r="O357" s="130">
        <f t="shared" si="75"/>
        <v>46404</v>
      </c>
      <c r="P357" s="118">
        <v>23039</v>
      </c>
      <c r="Q357" s="118">
        <v>2016</v>
      </c>
      <c r="R357" s="119">
        <v>45674</v>
      </c>
      <c r="S357" s="120" t="s">
        <v>810</v>
      </c>
      <c r="T357" s="121" t="s">
        <v>421</v>
      </c>
      <c r="U357" s="376" t="s">
        <v>387</v>
      </c>
      <c r="V357" s="376" t="s">
        <v>626</v>
      </c>
      <c r="W357" s="145">
        <f t="shared" si="76"/>
        <v>46404</v>
      </c>
      <c r="X357" s="357" t="s">
        <v>865</v>
      </c>
      <c r="Y357" s="407">
        <v>5.4</v>
      </c>
      <c r="Z357" s="136"/>
      <c r="AA357" s="120">
        <v>100</v>
      </c>
      <c r="AB357" s="120"/>
      <c r="AC357" s="120">
        <v>130</v>
      </c>
      <c r="AD357" s="120"/>
      <c r="AE357" s="357" t="s">
        <v>423</v>
      </c>
      <c r="AF357" s="357">
        <v>37</v>
      </c>
      <c r="AG357" s="357">
        <v>53</v>
      </c>
      <c r="AH357" s="357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216" customFormat="1" ht="12.75" customHeight="1" x14ac:dyDescent="0.2">
      <c r="A358" s="200">
        <v>357</v>
      </c>
      <c r="B358" s="200" t="s">
        <v>427</v>
      </c>
      <c r="C358" s="202" t="s">
        <v>6425</v>
      </c>
      <c r="D358" s="202"/>
      <c r="E358" s="228" t="s">
        <v>2763</v>
      </c>
      <c r="F358" s="202"/>
      <c r="G358" s="227" t="s">
        <v>6426</v>
      </c>
      <c r="H358" s="392"/>
      <c r="I358" s="202" t="s">
        <v>734</v>
      </c>
      <c r="J358" s="202"/>
      <c r="K358" s="202" t="s">
        <v>2809</v>
      </c>
      <c r="L358" s="218">
        <v>45716</v>
      </c>
      <c r="M358" s="219">
        <v>46440</v>
      </c>
      <c r="N358" s="220" t="s">
        <v>421</v>
      </c>
      <c r="O358" s="221">
        <f>M358</f>
        <v>46440</v>
      </c>
      <c r="P358" s="222">
        <v>25102</v>
      </c>
      <c r="Q358" s="222">
        <v>2015</v>
      </c>
      <c r="R358" s="211">
        <v>45710</v>
      </c>
      <c r="S358" s="201" t="s">
        <v>168</v>
      </c>
      <c r="T358" s="201" t="s">
        <v>728</v>
      </c>
      <c r="U358" s="377" t="s">
        <v>200</v>
      </c>
      <c r="V358" s="377" t="s">
        <v>632</v>
      </c>
      <c r="W358" s="213">
        <v>46440</v>
      </c>
      <c r="X358" s="208" t="s">
        <v>6428</v>
      </c>
      <c r="Y358" s="408">
        <v>6.5</v>
      </c>
      <c r="Z358" s="214"/>
      <c r="AA358" s="201">
        <v>105</v>
      </c>
      <c r="AB358" s="201">
        <v>105</v>
      </c>
      <c r="AC358" s="201">
        <v>130</v>
      </c>
      <c r="AD358" s="201">
        <v>160</v>
      </c>
      <c r="AE358" s="208">
        <v>20</v>
      </c>
      <c r="AF358" s="208">
        <v>37</v>
      </c>
      <c r="AG358" s="208">
        <v>48</v>
      </c>
      <c r="AH358" s="208">
        <v>1</v>
      </c>
      <c r="AI358" s="201"/>
      <c r="AJ358" s="208"/>
      <c r="AK358" s="208"/>
      <c r="AL358" s="201"/>
      <c r="AM358" s="237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  <c r="BZ358" s="212"/>
      <c r="CA358" s="212"/>
      <c r="CB358" s="212"/>
      <c r="CC358" s="212"/>
      <c r="CD358" s="212"/>
      <c r="CE358" s="212"/>
      <c r="CF358" s="212"/>
      <c r="CG358" s="212"/>
      <c r="CH358" s="212"/>
      <c r="CI358" s="212"/>
      <c r="CJ358" s="212"/>
      <c r="CK358" s="212"/>
      <c r="CL358" s="212"/>
    </row>
    <row r="359" spans="1:123" s="144" customFormat="1" ht="12.75" customHeight="1" x14ac:dyDescent="0.2">
      <c r="A359" s="110">
        <v>358</v>
      </c>
      <c r="B359" s="121" t="s">
        <v>428</v>
      </c>
      <c r="C359" s="121" t="s">
        <v>4229</v>
      </c>
      <c r="D359" s="121"/>
      <c r="E359" s="121" t="s">
        <v>1852</v>
      </c>
      <c r="F359" s="121"/>
      <c r="G359" s="129" t="s">
        <v>4230</v>
      </c>
      <c r="H359" s="390"/>
      <c r="I359" s="121" t="s">
        <v>1294</v>
      </c>
      <c r="J359" s="121"/>
      <c r="K359" s="121" t="s">
        <v>65</v>
      </c>
      <c r="L359" s="137">
        <v>44679</v>
      </c>
      <c r="M359" s="138">
        <v>46139</v>
      </c>
      <c r="N359" s="117" t="s">
        <v>421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379</v>
      </c>
      <c r="T359" s="121" t="s">
        <v>421</v>
      </c>
      <c r="U359" s="244" t="s">
        <v>548</v>
      </c>
      <c r="V359" s="244" t="s">
        <v>548</v>
      </c>
      <c r="W359" s="135">
        <f>M359</f>
        <v>46139</v>
      </c>
      <c r="X359" s="162" t="s">
        <v>201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3487</v>
      </c>
      <c r="AF359" s="162" t="s">
        <v>3488</v>
      </c>
      <c r="AG359" s="162" t="s">
        <v>3891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427</v>
      </c>
      <c r="C360" s="144" t="s">
        <v>3372</v>
      </c>
      <c r="D360" s="144"/>
      <c r="E360" s="144" t="s">
        <v>109</v>
      </c>
      <c r="F360" s="144"/>
      <c r="G360" s="144">
        <v>2982611312</v>
      </c>
      <c r="H360" s="393"/>
      <c r="I360" s="144" t="s">
        <v>255</v>
      </c>
      <c r="J360" s="144"/>
      <c r="K360" s="144" t="s">
        <v>2927</v>
      </c>
      <c r="L360" s="161">
        <v>43586</v>
      </c>
      <c r="M360" s="604">
        <v>45218</v>
      </c>
      <c r="N360" s="175" t="s">
        <v>421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19</v>
      </c>
      <c r="T360" s="144" t="s">
        <v>728</v>
      </c>
      <c r="U360" s="178">
        <v>10</v>
      </c>
      <c r="V360" s="178">
        <v>10</v>
      </c>
      <c r="W360" s="161">
        <f>M360</f>
        <v>45218</v>
      </c>
      <c r="X360" s="175" t="s">
        <v>201</v>
      </c>
      <c r="Y360" s="406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423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427</v>
      </c>
      <c r="C361" s="121" t="s">
        <v>1937</v>
      </c>
      <c r="D361" s="121"/>
      <c r="E361" s="121" t="s">
        <v>2607</v>
      </c>
      <c r="F361" s="121"/>
      <c r="G361" s="129" t="s">
        <v>2694</v>
      </c>
      <c r="H361" s="390"/>
      <c r="I361" s="121" t="s">
        <v>1071</v>
      </c>
      <c r="J361" s="121"/>
      <c r="K361" s="121" t="s">
        <v>1358</v>
      </c>
      <c r="L361" s="137">
        <v>43539</v>
      </c>
      <c r="M361" s="138">
        <v>46447</v>
      </c>
      <c r="N361" s="162" t="s">
        <v>421</v>
      </c>
      <c r="O361" s="163">
        <f t="shared" ref="O361:O364" si="77">M361</f>
        <v>46447</v>
      </c>
      <c r="P361" s="174">
        <v>19110</v>
      </c>
      <c r="Q361" s="174">
        <v>2018</v>
      </c>
      <c r="R361" s="161">
        <v>45717</v>
      </c>
      <c r="S361" s="144" t="s">
        <v>2001</v>
      </c>
      <c r="T361" s="144" t="s">
        <v>421</v>
      </c>
      <c r="U361" s="244" t="s">
        <v>6462</v>
      </c>
      <c r="V361" s="244" t="s">
        <v>6463</v>
      </c>
      <c r="W361" s="135">
        <f>M361</f>
        <v>46447</v>
      </c>
      <c r="X361" s="162" t="s">
        <v>201</v>
      </c>
      <c r="Y361" s="123" t="s">
        <v>423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428</v>
      </c>
      <c r="C362" s="111" t="s">
        <v>225</v>
      </c>
      <c r="D362" s="111" t="s">
        <v>226</v>
      </c>
      <c r="E362" s="111" t="s">
        <v>2525</v>
      </c>
      <c r="F362" s="111" t="s">
        <v>454</v>
      </c>
      <c r="G362" s="112" t="s">
        <v>2526</v>
      </c>
      <c r="H362" s="389" t="s">
        <v>228</v>
      </c>
      <c r="I362" s="111" t="s">
        <v>153</v>
      </c>
      <c r="J362" s="111" t="s">
        <v>154</v>
      </c>
      <c r="K362" s="111" t="s">
        <v>690</v>
      </c>
      <c r="L362" s="115">
        <v>43369</v>
      </c>
      <c r="M362" s="116">
        <v>45467</v>
      </c>
      <c r="N362" s="117" t="s">
        <v>421</v>
      </c>
      <c r="O362" s="130">
        <f t="shared" si="77"/>
        <v>45467</v>
      </c>
      <c r="P362" s="118">
        <v>18605</v>
      </c>
      <c r="Q362" s="118">
        <v>2018</v>
      </c>
      <c r="R362" s="119">
        <v>44736</v>
      </c>
      <c r="S362" s="120" t="s">
        <v>298</v>
      </c>
      <c r="T362" s="121" t="s">
        <v>1870</v>
      </c>
      <c r="U362" s="376" t="s">
        <v>4365</v>
      </c>
      <c r="V362" s="376" t="s">
        <v>4366</v>
      </c>
      <c r="W362" s="145">
        <f>M362</f>
        <v>45467</v>
      </c>
      <c r="X362" s="357" t="s">
        <v>423</v>
      </c>
      <c r="Y362" s="407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57">
        <v>22</v>
      </c>
      <c r="AF362" s="357">
        <v>36</v>
      </c>
      <c r="AG362" s="357">
        <v>44</v>
      </c>
      <c r="AH362" s="357">
        <v>2</v>
      </c>
      <c r="AI362" s="119">
        <v>40711</v>
      </c>
      <c r="AJ362" s="357">
        <v>2011</v>
      </c>
      <c r="AK362" s="357" t="s">
        <v>421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428</v>
      </c>
      <c r="C363" s="144" t="s">
        <v>4829</v>
      </c>
      <c r="E363" s="144" t="s">
        <v>208</v>
      </c>
      <c r="G363" s="164" t="s">
        <v>209</v>
      </c>
      <c r="H363" s="393"/>
      <c r="I363" s="111" t="s">
        <v>1294</v>
      </c>
      <c r="K363" s="144" t="s">
        <v>65</v>
      </c>
      <c r="L363" s="165">
        <v>45030</v>
      </c>
      <c r="M363" s="166">
        <v>45968</v>
      </c>
      <c r="N363" s="117" t="s">
        <v>421</v>
      </c>
      <c r="O363" s="131">
        <f t="shared" si="77"/>
        <v>45968</v>
      </c>
      <c r="P363" s="104">
        <v>23181</v>
      </c>
      <c r="Q363" s="104">
        <v>2013</v>
      </c>
      <c r="R363" s="119">
        <v>45237</v>
      </c>
      <c r="S363" s="121" t="s">
        <v>379</v>
      </c>
      <c r="T363" s="121" t="s">
        <v>421</v>
      </c>
      <c r="U363" s="244" t="s">
        <v>200</v>
      </c>
      <c r="V363" s="244" t="s">
        <v>4823</v>
      </c>
      <c r="W363" s="135">
        <v>44537</v>
      </c>
      <c r="X363" s="162" t="s">
        <v>865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210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427</v>
      </c>
      <c r="C364" s="110" t="s">
        <v>715</v>
      </c>
      <c r="D364" s="111"/>
      <c r="E364" s="85" t="s">
        <v>716</v>
      </c>
      <c r="F364" s="111"/>
      <c r="G364" s="112" t="s">
        <v>1047</v>
      </c>
      <c r="H364" s="389"/>
      <c r="I364" s="111" t="s">
        <v>1071</v>
      </c>
      <c r="J364" s="111"/>
      <c r="K364" s="121" t="s">
        <v>5298</v>
      </c>
      <c r="L364" s="115">
        <v>41701</v>
      </c>
      <c r="M364" s="87">
        <v>45934</v>
      </c>
      <c r="N364" s="117" t="s">
        <v>421</v>
      </c>
      <c r="O364" s="131">
        <f t="shared" si="77"/>
        <v>45934</v>
      </c>
      <c r="P364" s="104">
        <v>20079</v>
      </c>
      <c r="Q364" s="104">
        <v>2014</v>
      </c>
      <c r="R364" s="119">
        <v>45203</v>
      </c>
      <c r="S364" s="121" t="s">
        <v>727</v>
      </c>
      <c r="T364" s="121" t="s">
        <v>5224</v>
      </c>
      <c r="U364" s="244" t="s">
        <v>615</v>
      </c>
      <c r="V364" s="244" t="s">
        <v>4780</v>
      </c>
      <c r="W364" s="135">
        <f>M364</f>
        <v>45934</v>
      </c>
      <c r="X364" s="162" t="s">
        <v>423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428</v>
      </c>
      <c r="C365" s="121" t="s">
        <v>2827</v>
      </c>
      <c r="D365" s="121" t="s">
        <v>957</v>
      </c>
      <c r="E365" s="121" t="s">
        <v>1386</v>
      </c>
      <c r="F365" s="121" t="s">
        <v>3627</v>
      </c>
      <c r="G365" s="129" t="s">
        <v>2828</v>
      </c>
      <c r="H365" s="390" t="s">
        <v>1659</v>
      </c>
      <c r="I365" s="121" t="s">
        <v>1228</v>
      </c>
      <c r="J365" s="121" t="s">
        <v>663</v>
      </c>
      <c r="K365" s="121" t="s">
        <v>2144</v>
      </c>
      <c r="L365" s="137">
        <v>43612</v>
      </c>
      <c r="M365" s="138">
        <v>45751</v>
      </c>
      <c r="N365" s="117" t="s">
        <v>421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379</v>
      </c>
      <c r="T365" s="144" t="s">
        <v>1870</v>
      </c>
      <c r="U365" s="244" t="s">
        <v>4430</v>
      </c>
      <c r="V365" s="244" t="s">
        <v>4792</v>
      </c>
      <c r="W365" s="135">
        <f>M365</f>
        <v>45751</v>
      </c>
      <c r="X365" s="162" t="s">
        <v>21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423</v>
      </c>
      <c r="AF365" s="162" t="s">
        <v>423</v>
      </c>
      <c r="AG365" s="162" t="s">
        <v>423</v>
      </c>
      <c r="AH365" s="162">
        <v>1</v>
      </c>
      <c r="AI365" s="172">
        <v>42563</v>
      </c>
      <c r="AJ365" s="365">
        <v>2016</v>
      </c>
      <c r="AK365" s="365" t="s">
        <v>421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427</v>
      </c>
      <c r="C366" s="514" t="s">
        <v>5766</v>
      </c>
      <c r="D366" s="514"/>
      <c r="E366" s="555" t="s">
        <v>3355</v>
      </c>
      <c r="F366" s="514"/>
      <c r="G366" s="227" t="s">
        <v>5770</v>
      </c>
      <c r="H366" s="392"/>
      <c r="I366" s="514" t="s">
        <v>5768</v>
      </c>
      <c r="J366" s="514"/>
      <c r="K366" s="514" t="s">
        <v>1607</v>
      </c>
      <c r="L366" s="218">
        <v>45404</v>
      </c>
      <c r="M366" s="219">
        <v>46117</v>
      </c>
      <c r="N366" s="220" t="s">
        <v>421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2001</v>
      </c>
      <c r="T366" s="201" t="s">
        <v>420</v>
      </c>
      <c r="U366" s="377" t="s">
        <v>200</v>
      </c>
      <c r="V366" s="377" t="s">
        <v>200</v>
      </c>
      <c r="W366" s="213">
        <f>M366</f>
        <v>46117</v>
      </c>
      <c r="X366" s="208" t="s">
        <v>865</v>
      </c>
      <c r="Y366" s="408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423</v>
      </c>
      <c r="AF366" s="208" t="s">
        <v>5322</v>
      </c>
      <c r="AG366" s="208" t="s">
        <v>423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427</v>
      </c>
      <c r="C367" s="201" t="s">
        <v>4463</v>
      </c>
      <c r="D367" s="201"/>
      <c r="E367" s="201" t="s">
        <v>2736</v>
      </c>
      <c r="F367" s="201"/>
      <c r="G367" s="203" t="s">
        <v>5115</v>
      </c>
      <c r="H367" s="391"/>
      <c r="I367" s="201" t="s">
        <v>255</v>
      </c>
      <c r="J367" s="201"/>
      <c r="K367" s="201" t="s">
        <v>4392</v>
      </c>
      <c r="L367" s="206">
        <v>45133</v>
      </c>
      <c r="M367" s="219">
        <v>46579</v>
      </c>
      <c r="N367" s="208" t="s">
        <v>421</v>
      </c>
      <c r="O367" s="209">
        <f>M367</f>
        <v>46579</v>
      </c>
      <c r="P367" s="210">
        <v>23428</v>
      </c>
      <c r="Q367" s="210">
        <v>2022</v>
      </c>
      <c r="R367" s="223">
        <v>45849</v>
      </c>
      <c r="S367" s="212" t="s">
        <v>691</v>
      </c>
      <c r="T367" s="212" t="s">
        <v>421</v>
      </c>
      <c r="U367" s="377" t="s">
        <v>6825</v>
      </c>
      <c r="V367" s="377" t="s">
        <v>6825</v>
      </c>
      <c r="W367" s="213">
        <v>46579</v>
      </c>
      <c r="X367" s="208" t="s">
        <v>2776</v>
      </c>
      <c r="Y367" s="408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423</v>
      </c>
      <c r="AF367" s="208">
        <v>38</v>
      </c>
      <c r="AG367" s="284">
        <v>47</v>
      </c>
      <c r="AH367" s="284">
        <v>1</v>
      </c>
      <c r="AJ367" s="284"/>
      <c r="AK367" s="284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427</v>
      </c>
      <c r="C368" s="110" t="s">
        <v>1699</v>
      </c>
      <c r="D368" s="121"/>
      <c r="E368" s="121" t="s">
        <v>2228</v>
      </c>
      <c r="F368" s="121"/>
      <c r="G368" s="129" t="s">
        <v>2229</v>
      </c>
      <c r="H368" s="390"/>
      <c r="I368" s="121" t="s">
        <v>77</v>
      </c>
      <c r="J368" s="121"/>
      <c r="K368" s="111" t="s">
        <v>3533</v>
      </c>
      <c r="L368" s="137">
        <v>43149</v>
      </c>
      <c r="M368" s="116">
        <v>46567</v>
      </c>
      <c r="N368" s="117" t="s">
        <v>421</v>
      </c>
      <c r="O368" s="130">
        <f t="shared" ref="O368:O381" si="78">M368</f>
        <v>46567</v>
      </c>
      <c r="P368" s="118">
        <v>21041</v>
      </c>
      <c r="Q368" s="118">
        <v>2018</v>
      </c>
      <c r="R368" s="119">
        <v>45837</v>
      </c>
      <c r="S368" s="120" t="s">
        <v>837</v>
      </c>
      <c r="T368" s="121" t="s">
        <v>421</v>
      </c>
      <c r="U368" s="376" t="s">
        <v>1018</v>
      </c>
      <c r="V368" s="376" t="s">
        <v>1815</v>
      </c>
      <c r="W368" s="135">
        <f>M368</f>
        <v>46567</v>
      </c>
      <c r="X368" s="357" t="s">
        <v>865</v>
      </c>
      <c r="Y368" s="407">
        <v>5</v>
      </c>
      <c r="Z368" s="136"/>
      <c r="AA368" s="120">
        <v>85</v>
      </c>
      <c r="AB368" s="120"/>
      <c r="AC368" s="120">
        <v>110</v>
      </c>
      <c r="AD368" s="120"/>
      <c r="AE368" s="357" t="s">
        <v>423</v>
      </c>
      <c r="AF368" s="357" t="s">
        <v>423</v>
      </c>
      <c r="AG368" s="357" t="s">
        <v>423</v>
      </c>
      <c r="AH368" s="357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427</v>
      </c>
      <c r="C369" s="111" t="s">
        <v>4396</v>
      </c>
      <c r="D369" s="111"/>
      <c r="E369" s="85" t="s">
        <v>3356</v>
      </c>
      <c r="F369" s="111"/>
      <c r="G369" s="112" t="s">
        <v>4397</v>
      </c>
      <c r="H369" s="389"/>
      <c r="I369" s="111" t="s">
        <v>1294</v>
      </c>
      <c r="J369" s="111"/>
      <c r="K369" s="111" t="s">
        <v>3603</v>
      </c>
      <c r="L369" s="115">
        <v>44757</v>
      </c>
      <c r="M369" s="87">
        <v>46213</v>
      </c>
      <c r="N369" s="117" t="s">
        <v>421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379</v>
      </c>
      <c r="T369" s="121" t="s">
        <v>421</v>
      </c>
      <c r="U369" s="244" t="s">
        <v>4124</v>
      </c>
      <c r="V369" s="244" t="s">
        <v>4124</v>
      </c>
      <c r="W369" s="135">
        <f>M369</f>
        <v>46213</v>
      </c>
      <c r="X369" s="162" t="s">
        <v>583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3487</v>
      </c>
      <c r="AF369" s="162" t="s">
        <v>4398</v>
      </c>
      <c r="AG369" s="162" t="s">
        <v>4399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428</v>
      </c>
      <c r="C370" s="110" t="s">
        <v>780</v>
      </c>
      <c r="D370" s="110" t="s">
        <v>141</v>
      </c>
      <c r="E370" s="111" t="s">
        <v>142</v>
      </c>
      <c r="F370" s="111" t="s">
        <v>143</v>
      </c>
      <c r="G370" s="112" t="s">
        <v>781</v>
      </c>
      <c r="H370" s="389" t="s">
        <v>144</v>
      </c>
      <c r="I370" s="111" t="s">
        <v>1071</v>
      </c>
      <c r="J370" s="111" t="s">
        <v>793</v>
      </c>
      <c r="K370" s="111" t="s">
        <v>920</v>
      </c>
      <c r="L370" s="137">
        <v>40967</v>
      </c>
      <c r="M370" s="116">
        <v>45337</v>
      </c>
      <c r="N370" s="117" t="s">
        <v>421</v>
      </c>
      <c r="O370" s="133">
        <f t="shared" si="78"/>
        <v>45337</v>
      </c>
      <c r="P370" s="341">
        <v>22185</v>
      </c>
      <c r="Q370" s="118">
        <v>2012</v>
      </c>
      <c r="R370" s="119">
        <v>44607</v>
      </c>
      <c r="S370" s="120" t="s">
        <v>3728</v>
      </c>
      <c r="T370" s="121" t="s">
        <v>113</v>
      </c>
      <c r="U370" s="376" t="s">
        <v>301</v>
      </c>
      <c r="V370" s="376" t="s">
        <v>3065</v>
      </c>
      <c r="W370" s="145">
        <f>M370</f>
        <v>45337</v>
      </c>
      <c r="X370" s="357" t="s">
        <v>865</v>
      </c>
      <c r="Y370" s="407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57">
        <v>23</v>
      </c>
      <c r="AF370" s="357">
        <v>36</v>
      </c>
      <c r="AG370" s="357">
        <v>50</v>
      </c>
      <c r="AH370" s="357">
        <v>2</v>
      </c>
      <c r="AI370" s="119">
        <v>41356</v>
      </c>
      <c r="AJ370" s="357">
        <v>2012</v>
      </c>
      <c r="AK370" s="357" t="s">
        <v>420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427</v>
      </c>
      <c r="C371" s="110" t="s">
        <v>1388</v>
      </c>
      <c r="D371" s="111"/>
      <c r="E371" s="111" t="s">
        <v>1389</v>
      </c>
      <c r="F371" s="111"/>
      <c r="G371" s="112" t="s">
        <v>1390</v>
      </c>
      <c r="H371" s="389"/>
      <c r="I371" s="111" t="s">
        <v>666</v>
      </c>
      <c r="J371" s="111"/>
      <c r="K371" s="121" t="s">
        <v>1654</v>
      </c>
      <c r="L371" s="137">
        <v>42452</v>
      </c>
      <c r="M371" s="149">
        <v>45348</v>
      </c>
      <c r="N371" s="117" t="s">
        <v>421</v>
      </c>
      <c r="O371" s="130">
        <f t="shared" si="78"/>
        <v>45348</v>
      </c>
      <c r="P371" s="118">
        <v>22153</v>
      </c>
      <c r="Q371" s="118">
        <v>2015</v>
      </c>
      <c r="R371" s="119">
        <v>44618</v>
      </c>
      <c r="S371" s="120" t="s">
        <v>168</v>
      </c>
      <c r="T371" s="121" t="s">
        <v>421</v>
      </c>
      <c r="U371" s="376" t="s">
        <v>4101</v>
      </c>
      <c r="V371" s="376" t="s">
        <v>4102</v>
      </c>
      <c r="W371" s="145">
        <f>M371</f>
        <v>45348</v>
      </c>
      <c r="X371" s="357" t="s">
        <v>655</v>
      </c>
      <c r="Y371" s="407">
        <v>4.5999999999999996</v>
      </c>
      <c r="Z371" s="136"/>
      <c r="AA371" s="120">
        <v>95</v>
      </c>
      <c r="AB371" s="120"/>
      <c r="AC371" s="120">
        <v>118</v>
      </c>
      <c r="AD371" s="120"/>
      <c r="AE371" s="357">
        <v>25</v>
      </c>
      <c r="AF371" s="357">
        <v>40</v>
      </c>
      <c r="AG371" s="357">
        <v>55</v>
      </c>
      <c r="AH371" s="357">
        <v>1</v>
      </c>
      <c r="AI371" s="119"/>
      <c r="AJ371" s="357"/>
      <c r="AK371" s="357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427</v>
      </c>
      <c r="C372" s="110" t="s">
        <v>1293</v>
      </c>
      <c r="D372" s="111"/>
      <c r="E372" s="85" t="s">
        <v>2141</v>
      </c>
      <c r="F372" s="111"/>
      <c r="G372" s="112" t="s">
        <v>2142</v>
      </c>
      <c r="H372" s="389"/>
      <c r="I372" s="258" t="s">
        <v>1071</v>
      </c>
      <c r="J372" s="111"/>
      <c r="K372" s="121" t="s">
        <v>5713</v>
      </c>
      <c r="L372" s="137">
        <v>42993</v>
      </c>
      <c r="M372" s="116">
        <v>46096</v>
      </c>
      <c r="N372" s="117" t="s">
        <v>421</v>
      </c>
      <c r="O372" s="130">
        <f t="shared" si="78"/>
        <v>46096</v>
      </c>
      <c r="P372" s="118">
        <v>17843</v>
      </c>
      <c r="Q372" s="118">
        <v>2017</v>
      </c>
      <c r="R372" s="119">
        <v>45366</v>
      </c>
      <c r="S372" s="120" t="s">
        <v>727</v>
      </c>
      <c r="T372" s="121" t="s">
        <v>5224</v>
      </c>
      <c r="U372" s="376" t="s">
        <v>350</v>
      </c>
      <c r="V372" s="376" t="s">
        <v>908</v>
      </c>
      <c r="W372" s="145">
        <f>O372</f>
        <v>46096</v>
      </c>
      <c r="X372" s="357" t="s">
        <v>865</v>
      </c>
      <c r="Y372" s="407">
        <v>4.3</v>
      </c>
      <c r="Z372" s="136"/>
      <c r="AA372" s="120">
        <v>75</v>
      </c>
      <c r="AB372" s="120"/>
      <c r="AC372" s="120">
        <v>100</v>
      </c>
      <c r="AD372" s="120"/>
      <c r="AE372" s="357">
        <v>22</v>
      </c>
      <c r="AF372" s="357">
        <v>36</v>
      </c>
      <c r="AG372" s="357">
        <v>54</v>
      </c>
      <c r="AH372" s="357">
        <v>1</v>
      </c>
      <c r="AI372" s="120"/>
      <c r="AJ372" s="357"/>
      <c r="AK372" s="357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427</v>
      </c>
      <c r="C373" s="110" t="s">
        <v>3301</v>
      </c>
      <c r="D373" s="121"/>
      <c r="E373" s="121" t="s">
        <v>1286</v>
      </c>
      <c r="F373" s="121"/>
      <c r="G373" s="129" t="s">
        <v>4170</v>
      </c>
      <c r="H373" s="390"/>
      <c r="I373" s="111" t="s">
        <v>174</v>
      </c>
      <c r="J373" s="144"/>
      <c r="K373" s="144" t="s">
        <v>161</v>
      </c>
      <c r="L373" s="165">
        <v>44643</v>
      </c>
      <c r="M373" s="166">
        <v>46033</v>
      </c>
      <c r="N373" s="117" t="s">
        <v>421</v>
      </c>
      <c r="O373" s="131">
        <f t="shared" si="78"/>
        <v>46033</v>
      </c>
      <c r="P373" s="104">
        <v>22248</v>
      </c>
      <c r="Q373" s="104">
        <v>2022</v>
      </c>
      <c r="R373" s="105">
        <v>45302</v>
      </c>
      <c r="S373" s="121" t="s">
        <v>5004</v>
      </c>
      <c r="T373" s="121" t="s">
        <v>421</v>
      </c>
      <c r="U373" s="244" t="s">
        <v>5437</v>
      </c>
      <c r="V373" s="244" t="s">
        <v>5437</v>
      </c>
      <c r="W373" s="135">
        <f>M373</f>
        <v>46033</v>
      </c>
      <c r="X373" s="162" t="s">
        <v>583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427</v>
      </c>
      <c r="C374" s="258" t="s">
        <v>191</v>
      </c>
      <c r="D374" s="258"/>
      <c r="E374" s="258" t="s">
        <v>3357</v>
      </c>
      <c r="F374" s="258"/>
      <c r="G374" s="112" t="s">
        <v>82</v>
      </c>
      <c r="H374" s="389"/>
      <c r="I374" s="258" t="s">
        <v>1071</v>
      </c>
      <c r="J374" s="258"/>
      <c r="K374" s="258" t="s">
        <v>1391</v>
      </c>
      <c r="L374" s="115">
        <v>38518</v>
      </c>
      <c r="M374" s="116">
        <v>46142</v>
      </c>
      <c r="N374" s="117" t="s">
        <v>421</v>
      </c>
      <c r="O374" s="130">
        <f t="shared" si="78"/>
        <v>46142</v>
      </c>
      <c r="P374" s="118">
        <v>20363</v>
      </c>
      <c r="Q374" s="118">
        <v>2005</v>
      </c>
      <c r="R374" s="119">
        <v>45412</v>
      </c>
      <c r="S374" s="120" t="s">
        <v>603</v>
      </c>
      <c r="T374" s="121" t="s">
        <v>421</v>
      </c>
      <c r="U374" s="376" t="s">
        <v>200</v>
      </c>
      <c r="V374" s="376" t="s">
        <v>824</v>
      </c>
      <c r="W374" s="145">
        <f t="shared" ref="W374:W377" si="79">M374</f>
        <v>46142</v>
      </c>
      <c r="X374" s="357" t="s">
        <v>423</v>
      </c>
      <c r="Y374" s="407">
        <v>6.9</v>
      </c>
      <c r="Z374" s="136"/>
      <c r="AA374" s="120">
        <v>80</v>
      </c>
      <c r="AB374" s="120"/>
      <c r="AC374" s="120">
        <v>105</v>
      </c>
      <c r="AD374" s="120"/>
      <c r="AE374" s="357">
        <v>25</v>
      </c>
      <c r="AF374" s="357">
        <v>48</v>
      </c>
      <c r="AG374" s="357">
        <v>58</v>
      </c>
      <c r="AH374" s="357">
        <v>1</v>
      </c>
      <c r="AI374" s="120"/>
      <c r="AJ374" s="357"/>
      <c r="AK374" s="357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427</v>
      </c>
      <c r="C375" s="121" t="s">
        <v>2480</v>
      </c>
      <c r="D375" s="110"/>
      <c r="E375" s="110" t="s">
        <v>1753</v>
      </c>
      <c r="F375" s="110"/>
      <c r="G375" s="129" t="s">
        <v>3057</v>
      </c>
      <c r="H375" s="390"/>
      <c r="I375" s="110" t="s">
        <v>255</v>
      </c>
      <c r="J375" s="110"/>
      <c r="K375" s="110" t="s">
        <v>3058</v>
      </c>
      <c r="L375" s="137">
        <v>43882</v>
      </c>
      <c r="M375" s="138">
        <v>45328</v>
      </c>
      <c r="N375" s="139" t="s">
        <v>421</v>
      </c>
      <c r="O375" s="131">
        <f t="shared" si="78"/>
        <v>45328</v>
      </c>
      <c r="P375" s="104">
        <v>20161</v>
      </c>
      <c r="Q375" s="104">
        <v>2018</v>
      </c>
      <c r="R375" s="105">
        <v>44598</v>
      </c>
      <c r="S375" s="121" t="s">
        <v>2231</v>
      </c>
      <c r="T375" s="121" t="s">
        <v>421</v>
      </c>
      <c r="U375" s="244" t="s">
        <v>2297</v>
      </c>
      <c r="V375" s="244" t="s">
        <v>1022</v>
      </c>
      <c r="W375" s="135">
        <f t="shared" si="79"/>
        <v>45328</v>
      </c>
      <c r="X375" s="162" t="s">
        <v>865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423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427</v>
      </c>
      <c r="C376" s="121" t="s">
        <v>2236</v>
      </c>
      <c r="D376" s="121"/>
      <c r="E376" s="121" t="s">
        <v>1756</v>
      </c>
      <c r="F376" s="121"/>
      <c r="G376" s="129" t="s">
        <v>3981</v>
      </c>
      <c r="H376" s="390"/>
      <c r="I376" s="121" t="s">
        <v>631</v>
      </c>
      <c r="J376" s="121"/>
      <c r="K376" s="121" t="s">
        <v>3410</v>
      </c>
      <c r="L376" s="115">
        <v>44522</v>
      </c>
      <c r="M376" s="87">
        <v>45975</v>
      </c>
      <c r="N376" s="117" t="s">
        <v>421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2231</v>
      </c>
      <c r="T376" s="121" t="s">
        <v>421</v>
      </c>
      <c r="U376" s="244" t="s">
        <v>533</v>
      </c>
      <c r="V376" s="244" t="s">
        <v>351</v>
      </c>
      <c r="W376" s="135">
        <f>M376</f>
        <v>45975</v>
      </c>
      <c r="X376" s="162" t="s">
        <v>865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423</v>
      </c>
      <c r="AF376" s="162" t="s">
        <v>423</v>
      </c>
      <c r="AG376" s="162" t="s">
        <v>423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427</v>
      </c>
      <c r="C377" s="144" t="s">
        <v>3018</v>
      </c>
      <c r="D377" s="121"/>
      <c r="E377" s="121" t="s">
        <v>57</v>
      </c>
      <c r="F377" s="121"/>
      <c r="G377" s="129" t="s">
        <v>58</v>
      </c>
      <c r="H377" s="390"/>
      <c r="I377" s="258" t="s">
        <v>1071</v>
      </c>
      <c r="J377" s="121"/>
      <c r="K377" s="121" t="s">
        <v>775</v>
      </c>
      <c r="L377" s="137">
        <v>41295</v>
      </c>
      <c r="M377" s="149">
        <v>46054</v>
      </c>
      <c r="N377" s="117" t="s">
        <v>421</v>
      </c>
      <c r="O377" s="130">
        <f t="shared" si="78"/>
        <v>46054</v>
      </c>
      <c r="P377" s="118">
        <v>18102</v>
      </c>
      <c r="Q377" s="118">
        <v>2013</v>
      </c>
      <c r="R377" s="119">
        <v>45323</v>
      </c>
      <c r="S377" s="120" t="s">
        <v>727</v>
      </c>
      <c r="T377" s="121" t="s">
        <v>421</v>
      </c>
      <c r="U377" s="376" t="s">
        <v>736</v>
      </c>
      <c r="V377" s="376" t="s">
        <v>5536</v>
      </c>
      <c r="W377" s="145">
        <f t="shared" si="79"/>
        <v>46054</v>
      </c>
      <c r="X377" s="162" t="s">
        <v>423</v>
      </c>
      <c r="Y377" s="407">
        <v>7.5</v>
      </c>
      <c r="Z377" s="136"/>
      <c r="AA377" s="120">
        <v>120</v>
      </c>
      <c r="AB377" s="120"/>
      <c r="AC377" s="120">
        <v>220</v>
      </c>
      <c r="AD377" s="120"/>
      <c r="AE377" s="357">
        <v>23</v>
      </c>
      <c r="AF377" s="357">
        <v>36</v>
      </c>
      <c r="AG377" s="357">
        <v>50</v>
      </c>
      <c r="AH377" s="357">
        <v>2</v>
      </c>
      <c r="AI377" s="120"/>
      <c r="AJ377" s="357"/>
      <c r="AK377" s="357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427</v>
      </c>
      <c r="C378" s="110" t="s">
        <v>2330</v>
      </c>
      <c r="D378" s="111"/>
      <c r="E378" s="111" t="s">
        <v>1111</v>
      </c>
      <c r="F378" s="111"/>
      <c r="G378" s="112" t="s">
        <v>2834</v>
      </c>
      <c r="H378" s="389"/>
      <c r="I378" s="121" t="s">
        <v>174</v>
      </c>
      <c r="J378" s="111"/>
      <c r="K378" s="111" t="s">
        <v>2701</v>
      </c>
      <c r="L378" s="115">
        <v>43630</v>
      </c>
      <c r="M378" s="87">
        <v>46533</v>
      </c>
      <c r="N378" s="117" t="s">
        <v>421</v>
      </c>
      <c r="O378" s="131">
        <f>M378</f>
        <v>46533</v>
      </c>
      <c r="P378" s="104">
        <v>23325</v>
      </c>
      <c r="Q378" s="104">
        <v>2019</v>
      </c>
      <c r="R378" s="105">
        <v>45803</v>
      </c>
      <c r="S378" s="121" t="s">
        <v>2001</v>
      </c>
      <c r="T378" s="121" t="s">
        <v>421</v>
      </c>
      <c r="U378" s="244" t="s">
        <v>909</v>
      </c>
      <c r="V378" s="244" t="s">
        <v>6695</v>
      </c>
      <c r="W378" s="135">
        <f>M378</f>
        <v>46533</v>
      </c>
      <c r="X378" s="162" t="s">
        <v>865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427</v>
      </c>
      <c r="C379" s="111" t="s">
        <v>355</v>
      </c>
      <c r="D379" s="111"/>
      <c r="E379" s="85" t="s">
        <v>1914</v>
      </c>
      <c r="F379" s="111"/>
      <c r="G379" s="112" t="s">
        <v>488</v>
      </c>
      <c r="H379" s="389"/>
      <c r="I379" s="111" t="s">
        <v>255</v>
      </c>
      <c r="J379" s="111"/>
      <c r="K379" s="111" t="s">
        <v>1340</v>
      </c>
      <c r="L379" s="115">
        <v>40731</v>
      </c>
      <c r="M379" s="87">
        <v>46052</v>
      </c>
      <c r="N379" s="117" t="s">
        <v>421</v>
      </c>
      <c r="O379" s="133">
        <f t="shared" si="78"/>
        <v>46052</v>
      </c>
      <c r="P379" s="104">
        <v>18054</v>
      </c>
      <c r="Q379" s="104">
        <v>2009</v>
      </c>
      <c r="R379" s="105">
        <v>45321</v>
      </c>
      <c r="S379" s="121" t="s">
        <v>2069</v>
      </c>
      <c r="T379" s="121" t="s">
        <v>421</v>
      </c>
      <c r="U379" s="244" t="s">
        <v>200</v>
      </c>
      <c r="V379" s="244" t="s">
        <v>3014</v>
      </c>
      <c r="W379" s="135">
        <f t="shared" ref="W379:W381" si="80">M379</f>
        <v>46052</v>
      </c>
      <c r="X379" s="162" t="s">
        <v>68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428</v>
      </c>
      <c r="C380" s="111" t="s">
        <v>544</v>
      </c>
      <c r="D380" s="121" t="s">
        <v>1081</v>
      </c>
      <c r="E380" s="85" t="s">
        <v>3358</v>
      </c>
      <c r="F380" s="111" t="s">
        <v>3475</v>
      </c>
      <c r="G380" s="112" t="s">
        <v>253</v>
      </c>
      <c r="H380" s="390" t="s">
        <v>524</v>
      </c>
      <c r="I380" s="121" t="s">
        <v>1294</v>
      </c>
      <c r="J380" s="121" t="s">
        <v>768</v>
      </c>
      <c r="K380" s="111" t="s">
        <v>254</v>
      </c>
      <c r="L380" s="115">
        <v>40738</v>
      </c>
      <c r="M380" s="116">
        <v>46038</v>
      </c>
      <c r="N380" s="117" t="s">
        <v>421</v>
      </c>
      <c r="O380" s="132">
        <f t="shared" si="78"/>
        <v>46038</v>
      </c>
      <c r="P380" s="118">
        <v>18010</v>
      </c>
      <c r="Q380" s="118">
        <v>2011</v>
      </c>
      <c r="R380" s="119">
        <v>45307</v>
      </c>
      <c r="S380" s="120" t="s">
        <v>298</v>
      </c>
      <c r="T380" s="121" t="s">
        <v>113</v>
      </c>
      <c r="U380" s="376" t="s">
        <v>301</v>
      </c>
      <c r="V380" s="376" t="s">
        <v>1809</v>
      </c>
      <c r="W380" s="145">
        <f t="shared" si="80"/>
        <v>46038</v>
      </c>
      <c r="X380" s="357" t="s">
        <v>68</v>
      </c>
      <c r="Y380" s="407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57">
        <v>23</v>
      </c>
      <c r="AF380" s="357">
        <v>37</v>
      </c>
      <c r="AG380" s="357">
        <v>44</v>
      </c>
      <c r="AH380" s="357">
        <v>2</v>
      </c>
      <c r="AI380" s="105">
        <v>41350</v>
      </c>
      <c r="AJ380" s="162">
        <v>2013</v>
      </c>
      <c r="AK380" s="162" t="s">
        <v>421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427</v>
      </c>
      <c r="C381" s="202" t="s">
        <v>5054</v>
      </c>
      <c r="D381" s="202"/>
      <c r="E381" s="202" t="s">
        <v>2405</v>
      </c>
      <c r="F381" s="202"/>
      <c r="G381" s="227" t="s">
        <v>5055</v>
      </c>
      <c r="H381" s="392"/>
      <c r="I381" s="202" t="s">
        <v>255</v>
      </c>
      <c r="J381" s="202"/>
      <c r="K381" s="201" t="s">
        <v>5619</v>
      </c>
      <c r="L381" s="206">
        <v>45106</v>
      </c>
      <c r="M381" s="207">
        <v>45836</v>
      </c>
      <c r="N381" s="220" t="s">
        <v>421</v>
      </c>
      <c r="O381" s="221">
        <f t="shared" si="78"/>
        <v>45836</v>
      </c>
      <c r="P381" s="222">
        <v>23360</v>
      </c>
      <c r="Q381" s="222">
        <v>2023</v>
      </c>
      <c r="R381" s="211">
        <v>45105</v>
      </c>
      <c r="S381" s="201" t="s">
        <v>691</v>
      </c>
      <c r="T381" s="201" t="s">
        <v>420</v>
      </c>
      <c r="U381" s="377" t="s">
        <v>200</v>
      </c>
      <c r="V381" s="377" t="s">
        <v>200</v>
      </c>
      <c r="W381" s="213">
        <f t="shared" si="80"/>
        <v>45836</v>
      </c>
      <c r="X381" s="208" t="s">
        <v>5056</v>
      </c>
      <c r="Y381" s="408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423</v>
      </c>
      <c r="AF381" s="208" t="s">
        <v>423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428</v>
      </c>
      <c r="C382" s="121" t="s">
        <v>4229</v>
      </c>
      <c r="D382" s="121"/>
      <c r="E382" s="121" t="s">
        <v>1393</v>
      </c>
      <c r="F382" s="121"/>
      <c r="G382" s="129" t="s">
        <v>4231</v>
      </c>
      <c r="H382" s="390"/>
      <c r="I382" s="121" t="s">
        <v>1294</v>
      </c>
      <c r="J382" s="121"/>
      <c r="K382" s="121" t="s">
        <v>65</v>
      </c>
      <c r="L382" s="137">
        <v>44679</v>
      </c>
      <c r="M382" s="138">
        <v>46139</v>
      </c>
      <c r="N382" s="117" t="s">
        <v>421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379</v>
      </c>
      <c r="T382" s="121" t="s">
        <v>421</v>
      </c>
      <c r="U382" s="244" t="s">
        <v>548</v>
      </c>
      <c r="V382" s="244" t="s">
        <v>548</v>
      </c>
      <c r="W382" s="135">
        <f>M382</f>
        <v>46139</v>
      </c>
      <c r="X382" s="162" t="s">
        <v>201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3487</v>
      </c>
      <c r="AF382" s="162" t="s">
        <v>3488</v>
      </c>
      <c r="AG382" s="162" t="s">
        <v>3891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427</v>
      </c>
      <c r="C383" s="201" t="s">
        <v>5963</v>
      </c>
      <c r="D383" s="201"/>
      <c r="E383" s="201" t="s">
        <v>2492</v>
      </c>
      <c r="F383" s="201"/>
      <c r="G383" s="203" t="s">
        <v>5960</v>
      </c>
      <c r="H383" s="391"/>
      <c r="I383" s="202" t="s">
        <v>631</v>
      </c>
      <c r="J383" s="212"/>
      <c r="K383" s="212" t="s">
        <v>3616</v>
      </c>
      <c r="L383" s="282">
        <v>45461</v>
      </c>
      <c r="M383" s="375">
        <v>45801</v>
      </c>
      <c r="N383" s="220" t="s">
        <v>421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5961</v>
      </c>
      <c r="T383" s="201" t="s">
        <v>728</v>
      </c>
      <c r="U383" s="377" t="s">
        <v>200</v>
      </c>
      <c r="V383" s="377" t="s">
        <v>760</v>
      </c>
      <c r="W383" s="213">
        <f>M383</f>
        <v>45801</v>
      </c>
      <c r="X383" s="208" t="s">
        <v>865</v>
      </c>
      <c r="Y383" s="408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423</v>
      </c>
      <c r="AF383" s="208" t="s">
        <v>5962</v>
      </c>
      <c r="AG383" s="208" t="s">
        <v>423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428</v>
      </c>
      <c r="C384" s="121" t="s">
        <v>4232</v>
      </c>
      <c r="D384" s="121"/>
      <c r="E384" s="121" t="s">
        <v>2230</v>
      </c>
      <c r="F384" s="121"/>
      <c r="G384" s="129" t="s">
        <v>4233</v>
      </c>
      <c r="H384" s="390"/>
      <c r="I384" s="121" t="s">
        <v>1294</v>
      </c>
      <c r="J384" s="121"/>
      <c r="K384" s="121" t="s">
        <v>65</v>
      </c>
      <c r="L384" s="137">
        <v>44679</v>
      </c>
      <c r="M384" s="138">
        <v>46139</v>
      </c>
      <c r="N384" s="117" t="s">
        <v>421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379</v>
      </c>
      <c r="T384" s="121" t="s">
        <v>421</v>
      </c>
      <c r="U384" s="244" t="s">
        <v>548</v>
      </c>
      <c r="V384" s="244" t="s">
        <v>548</v>
      </c>
      <c r="W384" s="135">
        <f>M384</f>
        <v>46139</v>
      </c>
      <c r="X384" s="162" t="s">
        <v>201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3487</v>
      </c>
      <c r="AF384" s="162" t="s">
        <v>3488</v>
      </c>
      <c r="AG384" s="162" t="s">
        <v>3891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427</v>
      </c>
      <c r="C385" s="121" t="s">
        <v>1010</v>
      </c>
      <c r="D385" s="111"/>
      <c r="E385" s="85" t="s">
        <v>1658</v>
      </c>
      <c r="F385" s="111"/>
      <c r="G385" s="112" t="s">
        <v>4167</v>
      </c>
      <c r="H385" s="389"/>
      <c r="I385" s="111" t="s">
        <v>265</v>
      </c>
      <c r="J385" s="111"/>
      <c r="K385" s="111" t="s">
        <v>4168</v>
      </c>
      <c r="L385" s="115">
        <v>44641</v>
      </c>
      <c r="M385" s="87">
        <v>45369</v>
      </c>
      <c r="N385" s="117" t="s">
        <v>421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2231</v>
      </c>
      <c r="T385" s="121" t="s">
        <v>728</v>
      </c>
      <c r="U385" s="244" t="s">
        <v>200</v>
      </c>
      <c r="V385" s="244" t="s">
        <v>824</v>
      </c>
      <c r="W385" s="135">
        <f>M385</f>
        <v>45369</v>
      </c>
      <c r="X385" s="162" t="s">
        <v>865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423</v>
      </c>
      <c r="AF385" s="162" t="s">
        <v>423</v>
      </c>
      <c r="AG385" s="162" t="s">
        <v>423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428</v>
      </c>
      <c r="C386" s="121" t="s">
        <v>1197</v>
      </c>
      <c r="D386" s="121"/>
      <c r="E386" s="121" t="s">
        <v>33</v>
      </c>
      <c r="F386" s="121"/>
      <c r="G386" s="129" t="s">
        <v>2862</v>
      </c>
      <c r="H386" s="390"/>
      <c r="I386" s="121" t="s">
        <v>1071</v>
      </c>
      <c r="J386" s="121"/>
      <c r="K386" s="140" t="s">
        <v>3446</v>
      </c>
      <c r="L386" s="137">
        <v>43664</v>
      </c>
      <c r="M386" s="138">
        <v>44753</v>
      </c>
      <c r="N386" s="117" t="s">
        <v>421</v>
      </c>
      <c r="O386" s="131">
        <f t="shared" ref="O386:O392" si="81">M386</f>
        <v>44753</v>
      </c>
      <c r="P386" s="104">
        <v>20519</v>
      </c>
      <c r="Q386" s="104">
        <v>2015</v>
      </c>
      <c r="R386" s="105">
        <v>44023</v>
      </c>
      <c r="S386" s="121" t="s">
        <v>727</v>
      </c>
      <c r="T386" s="121" t="s">
        <v>692</v>
      </c>
      <c r="U386" s="244" t="s">
        <v>318</v>
      </c>
      <c r="V386" s="244" t="s">
        <v>1278</v>
      </c>
      <c r="W386" s="135">
        <v>44753</v>
      </c>
      <c r="X386" s="162" t="s">
        <v>865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427</v>
      </c>
      <c r="C387" s="154" t="s">
        <v>2880</v>
      </c>
      <c r="D387" s="121"/>
      <c r="E387" s="121" t="s">
        <v>32</v>
      </c>
      <c r="F387" s="121"/>
      <c r="G387" s="129" t="s">
        <v>3015</v>
      </c>
      <c r="H387" s="390"/>
      <c r="I387" s="258" t="s">
        <v>631</v>
      </c>
      <c r="J387" s="121"/>
      <c r="K387" s="121" t="s">
        <v>3016</v>
      </c>
      <c r="L387" s="137">
        <v>43871</v>
      </c>
      <c r="M387" s="138">
        <v>46027</v>
      </c>
      <c r="N387" s="117" t="s">
        <v>421</v>
      </c>
      <c r="O387" s="131">
        <f t="shared" si="81"/>
        <v>46027</v>
      </c>
      <c r="P387" s="104">
        <v>20067</v>
      </c>
      <c r="Q387" s="104">
        <v>2018</v>
      </c>
      <c r="R387" s="105">
        <v>45296</v>
      </c>
      <c r="S387" s="121" t="s">
        <v>102</v>
      </c>
      <c r="T387" s="121" t="s">
        <v>421</v>
      </c>
      <c r="U387" s="244" t="s">
        <v>632</v>
      </c>
      <c r="V387" s="244" t="s">
        <v>5420</v>
      </c>
      <c r="W387" s="135">
        <f>M387</f>
        <v>46027</v>
      </c>
      <c r="X387" s="162" t="s">
        <v>201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423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427</v>
      </c>
      <c r="C388" s="121" t="s">
        <v>5977</v>
      </c>
      <c r="D388" s="110"/>
      <c r="E388" s="111" t="s">
        <v>2306</v>
      </c>
      <c r="F388" s="111"/>
      <c r="G388" s="112" t="s">
        <v>5978</v>
      </c>
      <c r="H388" s="389"/>
      <c r="I388" s="258" t="s">
        <v>174</v>
      </c>
      <c r="J388" s="111"/>
      <c r="K388" s="111" t="s">
        <v>3275</v>
      </c>
      <c r="L388" s="137">
        <v>45463</v>
      </c>
      <c r="M388" s="87">
        <v>46533</v>
      </c>
      <c r="N388" s="117" t="s">
        <v>421</v>
      </c>
      <c r="O388" s="131">
        <f t="shared" si="81"/>
        <v>46533</v>
      </c>
      <c r="P388" s="104">
        <v>24429</v>
      </c>
      <c r="Q388" s="104">
        <v>2017</v>
      </c>
      <c r="R388" s="105">
        <v>45803</v>
      </c>
      <c r="S388" s="121" t="s">
        <v>5961</v>
      </c>
      <c r="T388" s="121" t="s">
        <v>421</v>
      </c>
      <c r="U388" s="244" t="s">
        <v>387</v>
      </c>
      <c r="V388" s="244" t="s">
        <v>1655</v>
      </c>
      <c r="W388" s="135">
        <f>M388</f>
        <v>46533</v>
      </c>
      <c r="X388" s="162" t="s">
        <v>865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423</v>
      </c>
      <c r="AF388" s="162" t="s">
        <v>423</v>
      </c>
      <c r="AG388" s="162" t="s">
        <v>423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427</v>
      </c>
      <c r="C389" s="200" t="s">
        <v>5499</v>
      </c>
      <c r="D389" s="200"/>
      <c r="E389" s="202" t="s">
        <v>1110</v>
      </c>
      <c r="F389" s="202"/>
      <c r="G389" s="227" t="s">
        <v>5497</v>
      </c>
      <c r="H389" s="392"/>
      <c r="I389" s="200" t="s">
        <v>71</v>
      </c>
      <c r="J389" s="200"/>
      <c r="K389" s="202" t="s">
        <v>5498</v>
      </c>
      <c r="L389" s="206">
        <v>45331</v>
      </c>
      <c r="M389" s="219">
        <v>46047</v>
      </c>
      <c r="N389" s="220" t="s">
        <v>421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727</v>
      </c>
      <c r="T389" s="201" t="s">
        <v>728</v>
      </c>
      <c r="U389" s="377" t="s">
        <v>200</v>
      </c>
      <c r="V389" s="377" t="s">
        <v>491</v>
      </c>
      <c r="W389" s="213">
        <v>46047</v>
      </c>
      <c r="X389" s="208" t="s">
        <v>423</v>
      </c>
      <c r="Y389" s="408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423</v>
      </c>
      <c r="AF389" s="208" t="s">
        <v>423</v>
      </c>
      <c r="AG389" s="208" t="s">
        <v>423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428</v>
      </c>
      <c r="C390" s="110" t="s">
        <v>780</v>
      </c>
      <c r="D390" s="111" t="s">
        <v>3076</v>
      </c>
      <c r="E390" s="111" t="s">
        <v>616</v>
      </c>
      <c r="F390" s="111" t="s">
        <v>617</v>
      </c>
      <c r="G390" s="112" t="s">
        <v>458</v>
      </c>
      <c r="H390" s="389" t="s">
        <v>93</v>
      </c>
      <c r="I390" s="110" t="s">
        <v>1071</v>
      </c>
      <c r="J390" s="111" t="s">
        <v>94</v>
      </c>
      <c r="K390" s="111" t="s">
        <v>5704</v>
      </c>
      <c r="L390" s="137">
        <v>40967</v>
      </c>
      <c r="M390" s="116">
        <v>46107</v>
      </c>
      <c r="N390" s="117" t="s">
        <v>421</v>
      </c>
      <c r="O390" s="130">
        <f t="shared" si="81"/>
        <v>46107</v>
      </c>
      <c r="P390" s="118">
        <v>171005</v>
      </c>
      <c r="Q390" s="118">
        <v>2012</v>
      </c>
      <c r="R390" s="119">
        <v>45377</v>
      </c>
      <c r="S390" s="120" t="s">
        <v>168</v>
      </c>
      <c r="T390" s="121" t="s">
        <v>2559</v>
      </c>
      <c r="U390" s="376" t="s">
        <v>301</v>
      </c>
      <c r="V390" s="376" t="s">
        <v>4106</v>
      </c>
      <c r="W390" s="145">
        <f>M390</f>
        <v>46107</v>
      </c>
      <c r="X390" s="357" t="s">
        <v>68</v>
      </c>
      <c r="Y390" s="407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57">
        <v>23</v>
      </c>
      <c r="AF390" s="357">
        <v>36</v>
      </c>
      <c r="AG390" s="357">
        <v>50</v>
      </c>
      <c r="AH390" s="357">
        <v>2</v>
      </c>
      <c r="AI390" s="119">
        <v>40274</v>
      </c>
      <c r="AJ390" s="357">
        <v>2009</v>
      </c>
      <c r="AK390" s="357" t="s">
        <v>420</v>
      </c>
      <c r="AL390" s="120" t="s">
        <v>2498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427</v>
      </c>
      <c r="C391" s="201" t="s">
        <v>4490</v>
      </c>
      <c r="D391" s="200"/>
      <c r="E391" s="200" t="s">
        <v>1114</v>
      </c>
      <c r="F391" s="200"/>
      <c r="G391" s="528" t="s">
        <v>5415</v>
      </c>
      <c r="H391" s="391"/>
      <c r="I391" s="200" t="s">
        <v>3678</v>
      </c>
      <c r="J391" s="200"/>
      <c r="K391" s="201" t="s">
        <v>5416</v>
      </c>
      <c r="L391" s="206">
        <v>45295</v>
      </c>
      <c r="M391" s="207">
        <v>46009</v>
      </c>
      <c r="N391" s="226" t="s">
        <v>421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727</v>
      </c>
      <c r="T391" s="201" t="s">
        <v>728</v>
      </c>
      <c r="U391" s="377" t="s">
        <v>200</v>
      </c>
      <c r="V391" s="377" t="s">
        <v>229</v>
      </c>
      <c r="W391" s="213">
        <f>O391</f>
        <v>46009</v>
      </c>
      <c r="X391" s="208" t="s">
        <v>865</v>
      </c>
      <c r="Y391" s="408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423</v>
      </c>
      <c r="AF391" s="208" t="s">
        <v>423</v>
      </c>
      <c r="AG391" s="208" t="s">
        <v>423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427</v>
      </c>
      <c r="C392" s="110" t="s">
        <v>936</v>
      </c>
      <c r="D392" s="110"/>
      <c r="E392" s="111" t="s">
        <v>986</v>
      </c>
      <c r="F392" s="111"/>
      <c r="G392" s="112" t="s">
        <v>987</v>
      </c>
      <c r="H392" s="389"/>
      <c r="I392" s="144" t="s">
        <v>174</v>
      </c>
      <c r="J392" s="110"/>
      <c r="K392" s="111" t="s">
        <v>3383</v>
      </c>
      <c r="L392" s="137">
        <v>41892</v>
      </c>
      <c r="M392" s="87">
        <v>45350</v>
      </c>
      <c r="N392" s="117" t="s">
        <v>421</v>
      </c>
      <c r="O392" s="131">
        <f t="shared" si="81"/>
        <v>45350</v>
      </c>
      <c r="P392" s="104">
        <v>22530</v>
      </c>
      <c r="Q392" s="104">
        <v>2014</v>
      </c>
      <c r="R392" s="105">
        <v>44620</v>
      </c>
      <c r="S392" s="121" t="s">
        <v>2231</v>
      </c>
      <c r="T392" s="121" t="s">
        <v>420</v>
      </c>
      <c r="U392" s="244" t="s">
        <v>548</v>
      </c>
      <c r="V392" s="244" t="s">
        <v>1256</v>
      </c>
      <c r="W392" s="135">
        <f t="shared" ref="W392" si="82">M392</f>
        <v>45350</v>
      </c>
      <c r="X392" s="162" t="s">
        <v>865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427</v>
      </c>
      <c r="C393" s="110" t="s">
        <v>4725</v>
      </c>
      <c r="D393" s="110"/>
      <c r="E393" s="111" t="s">
        <v>485</v>
      </c>
      <c r="F393" s="111"/>
      <c r="G393" s="112" t="s">
        <v>4726</v>
      </c>
      <c r="H393" s="389"/>
      <c r="I393" s="110" t="s">
        <v>77</v>
      </c>
      <c r="J393" s="110"/>
      <c r="K393" s="85" t="s">
        <v>1422</v>
      </c>
      <c r="L393" s="137">
        <v>44964</v>
      </c>
      <c r="M393" s="87">
        <v>46404</v>
      </c>
      <c r="N393" s="117" t="s">
        <v>421</v>
      </c>
      <c r="O393" s="131">
        <f t="shared" ref="O393:O397" si="83">M393</f>
        <v>46404</v>
      </c>
      <c r="P393" s="104">
        <v>23062</v>
      </c>
      <c r="Q393" s="104">
        <v>2022</v>
      </c>
      <c r="R393" s="105">
        <v>45674</v>
      </c>
      <c r="S393" s="121" t="s">
        <v>810</v>
      </c>
      <c r="T393" s="121" t="s">
        <v>421</v>
      </c>
      <c r="U393" s="244" t="s">
        <v>637</v>
      </c>
      <c r="V393" s="244" t="s">
        <v>637</v>
      </c>
      <c r="W393" s="135">
        <f t="shared" ref="W393:W398" si="84">M393</f>
        <v>46404</v>
      </c>
      <c r="X393" s="162" t="s">
        <v>201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423</v>
      </c>
      <c r="AF393" s="162" t="s">
        <v>423</v>
      </c>
      <c r="AG393" s="162" t="s">
        <v>423</v>
      </c>
      <c r="AH393" s="162">
        <v>1</v>
      </c>
      <c r="AI393" s="121"/>
      <c r="AJ393" s="162"/>
      <c r="AK393" s="162"/>
      <c r="AL393" s="121" t="s">
        <v>4720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428</v>
      </c>
      <c r="C394" s="121" t="s">
        <v>3888</v>
      </c>
      <c r="D394" s="121"/>
      <c r="E394" s="121" t="s">
        <v>2213</v>
      </c>
      <c r="F394" s="121"/>
      <c r="G394" s="129" t="s">
        <v>4234</v>
      </c>
      <c r="H394" s="390"/>
      <c r="I394" s="121" t="s">
        <v>1294</v>
      </c>
      <c r="J394" s="121"/>
      <c r="K394" s="121" t="s">
        <v>65</v>
      </c>
      <c r="L394" s="137">
        <v>44679</v>
      </c>
      <c r="M394" s="138">
        <v>46139</v>
      </c>
      <c r="N394" s="117" t="s">
        <v>421</v>
      </c>
      <c r="O394" s="131">
        <f t="shared" si="83"/>
        <v>46139</v>
      </c>
      <c r="P394" s="104">
        <v>22322</v>
      </c>
      <c r="Q394" s="104">
        <v>2021</v>
      </c>
      <c r="R394" s="105">
        <v>45409</v>
      </c>
      <c r="S394" s="121" t="s">
        <v>379</v>
      </c>
      <c r="T394" s="121" t="s">
        <v>421</v>
      </c>
      <c r="U394" s="244" t="s">
        <v>548</v>
      </c>
      <c r="V394" s="244" t="s">
        <v>548</v>
      </c>
      <c r="W394" s="135">
        <f t="shared" si="84"/>
        <v>46139</v>
      </c>
      <c r="X394" s="162" t="s">
        <v>201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3487</v>
      </c>
      <c r="AF394" s="162" t="s">
        <v>3488</v>
      </c>
      <c r="AG394" s="162" t="s">
        <v>3891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427</v>
      </c>
      <c r="C395" s="121" t="s">
        <v>3101</v>
      </c>
      <c r="D395" s="121"/>
      <c r="E395" s="121" t="s">
        <v>1784</v>
      </c>
      <c r="F395" s="121"/>
      <c r="G395" s="129" t="s">
        <v>3178</v>
      </c>
      <c r="H395" s="390"/>
      <c r="I395" s="111" t="s">
        <v>631</v>
      </c>
      <c r="J395" s="121"/>
      <c r="K395" s="121" t="s">
        <v>3402</v>
      </c>
      <c r="L395" s="137">
        <v>43966</v>
      </c>
      <c r="M395" s="138">
        <v>45415</v>
      </c>
      <c r="N395" s="117" t="s">
        <v>421</v>
      </c>
      <c r="O395" s="131">
        <f t="shared" si="83"/>
        <v>45415</v>
      </c>
      <c r="P395" s="104">
        <v>22364</v>
      </c>
      <c r="Q395" s="104">
        <v>2020</v>
      </c>
      <c r="R395" s="105">
        <v>44684</v>
      </c>
      <c r="S395" s="121" t="s">
        <v>2231</v>
      </c>
      <c r="T395" s="121" t="s">
        <v>421</v>
      </c>
      <c r="U395" s="244" t="s">
        <v>4266</v>
      </c>
      <c r="V395" s="244" t="s">
        <v>4266</v>
      </c>
      <c r="W395" s="135">
        <f t="shared" si="84"/>
        <v>45415</v>
      </c>
      <c r="X395" s="162" t="s">
        <v>201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423</v>
      </c>
      <c r="AF395" s="162" t="s">
        <v>423</v>
      </c>
      <c r="AG395" s="162" t="s">
        <v>423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427</v>
      </c>
      <c r="C396" s="154" t="s">
        <v>2187</v>
      </c>
      <c r="E396" s="229" t="s">
        <v>22</v>
      </c>
      <c r="G396" s="264" t="s">
        <v>3418</v>
      </c>
      <c r="H396" s="403"/>
      <c r="I396" s="229" t="s">
        <v>666</v>
      </c>
      <c r="K396" s="229" t="s">
        <v>3419</v>
      </c>
      <c r="L396" s="265">
        <v>44092</v>
      </c>
      <c r="M396" s="266">
        <v>46314</v>
      </c>
      <c r="N396" s="352" t="s">
        <v>421</v>
      </c>
      <c r="O396" s="267">
        <f t="shared" si="83"/>
        <v>46314</v>
      </c>
      <c r="P396" s="229">
        <v>20663</v>
      </c>
      <c r="Q396" s="229">
        <v>2020</v>
      </c>
      <c r="R396" s="268">
        <v>45584</v>
      </c>
      <c r="S396" s="229" t="s">
        <v>691</v>
      </c>
      <c r="T396" s="229" t="s">
        <v>421</v>
      </c>
      <c r="U396" s="272">
        <v>3.51</v>
      </c>
      <c r="V396" s="272">
        <v>14.47</v>
      </c>
      <c r="W396" s="269">
        <f t="shared" si="84"/>
        <v>46314</v>
      </c>
      <c r="X396" s="352" t="s">
        <v>865</v>
      </c>
      <c r="Y396" s="412">
        <v>5.0999999999999996</v>
      </c>
      <c r="AA396" s="229">
        <v>85</v>
      </c>
      <c r="AC396" s="229">
        <v>105</v>
      </c>
      <c r="AD396" s="229">
        <v>140</v>
      </c>
      <c r="AE396" s="352" t="s">
        <v>423</v>
      </c>
      <c r="AF396" s="352" t="s">
        <v>423</v>
      </c>
      <c r="AG396" s="352" t="s">
        <v>423</v>
      </c>
      <c r="AH396" s="352">
        <v>1</v>
      </c>
      <c r="AJ396" s="352"/>
      <c r="AK396" s="352"/>
      <c r="AL396" s="154"/>
      <c r="AM396" s="270"/>
      <c r="CM396" s="271"/>
    </row>
    <row r="397" spans="1:123" s="157" customFormat="1" ht="12.75" customHeight="1" x14ac:dyDescent="0.2">
      <c r="A397" s="110">
        <v>396</v>
      </c>
      <c r="B397" s="110" t="s">
        <v>427</v>
      </c>
      <c r="C397" s="110" t="s">
        <v>3791</v>
      </c>
      <c r="D397" s="110"/>
      <c r="E397" s="110" t="s">
        <v>2900</v>
      </c>
      <c r="F397" s="110"/>
      <c r="G397" s="129" t="s">
        <v>3792</v>
      </c>
      <c r="H397" s="390"/>
      <c r="I397" s="110" t="s">
        <v>265</v>
      </c>
      <c r="J397" s="111"/>
      <c r="K397" s="110" t="s">
        <v>3793</v>
      </c>
      <c r="L397" s="137">
        <v>44397</v>
      </c>
      <c r="M397" s="138">
        <v>45707</v>
      </c>
      <c r="N397" s="139" t="s">
        <v>421</v>
      </c>
      <c r="O397" s="131">
        <f t="shared" si="83"/>
        <v>45707</v>
      </c>
      <c r="P397" s="104">
        <v>21408</v>
      </c>
      <c r="Q397" s="104">
        <v>2021</v>
      </c>
      <c r="R397" s="105">
        <v>44976</v>
      </c>
      <c r="S397" s="121" t="s">
        <v>102</v>
      </c>
      <c r="T397" s="121" t="s">
        <v>421</v>
      </c>
      <c r="U397" s="244" t="s">
        <v>909</v>
      </c>
      <c r="V397" s="244" t="s">
        <v>909</v>
      </c>
      <c r="W397" s="135">
        <f t="shared" si="84"/>
        <v>45707</v>
      </c>
      <c r="X397" s="162" t="s">
        <v>865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216" customFormat="1" ht="12.75" customHeight="1" x14ac:dyDescent="0.2">
      <c r="A398" s="200">
        <v>397</v>
      </c>
      <c r="B398" s="200" t="s">
        <v>427</v>
      </c>
      <c r="C398" s="200" t="s">
        <v>5844</v>
      </c>
      <c r="D398" s="202"/>
      <c r="E398" s="202" t="s">
        <v>1125</v>
      </c>
      <c r="F398" s="202"/>
      <c r="G398" s="227" t="s">
        <v>6249</v>
      </c>
      <c r="H398" s="392"/>
      <c r="I398" s="202" t="s">
        <v>1071</v>
      </c>
      <c r="J398" s="202"/>
      <c r="K398" s="202" t="s">
        <v>6238</v>
      </c>
      <c r="L398" s="218">
        <v>45580</v>
      </c>
      <c r="M398" s="219">
        <v>46289</v>
      </c>
      <c r="N398" s="220" t="s">
        <v>421</v>
      </c>
      <c r="O398" s="221">
        <f>M398</f>
        <v>46289</v>
      </c>
      <c r="P398" s="222">
        <v>24647</v>
      </c>
      <c r="Q398" s="222">
        <v>2024</v>
      </c>
      <c r="R398" s="211">
        <v>45559</v>
      </c>
      <c r="S398" s="201" t="s">
        <v>5004</v>
      </c>
      <c r="T398" s="201" t="s">
        <v>728</v>
      </c>
      <c r="U398" s="377" t="s">
        <v>200</v>
      </c>
      <c r="V398" s="377" t="s">
        <v>200</v>
      </c>
      <c r="W398" s="213">
        <f t="shared" si="84"/>
        <v>46289</v>
      </c>
      <c r="X398" s="208" t="s">
        <v>799</v>
      </c>
      <c r="Y398" s="408">
        <v>4.5</v>
      </c>
      <c r="Z398" s="214"/>
      <c r="AA398" s="201">
        <v>85</v>
      </c>
      <c r="AB398" s="201"/>
      <c r="AC398" s="201">
        <v>102</v>
      </c>
      <c r="AD398" s="201"/>
      <c r="AE398" s="208" t="s">
        <v>423</v>
      </c>
      <c r="AF398" s="208" t="s">
        <v>423</v>
      </c>
      <c r="AG398" s="208" t="s">
        <v>423</v>
      </c>
      <c r="AH398" s="208">
        <v>1</v>
      </c>
      <c r="AI398" s="201"/>
      <c r="AJ398" s="208"/>
      <c r="AK398" s="208"/>
      <c r="AL398" s="201"/>
      <c r="AM398" s="237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</row>
    <row r="399" spans="1:123" s="157" customFormat="1" ht="12.75" customHeight="1" x14ac:dyDescent="0.2">
      <c r="A399" s="110">
        <v>398</v>
      </c>
      <c r="B399" s="110" t="s">
        <v>428</v>
      </c>
      <c r="C399" s="111" t="s">
        <v>278</v>
      </c>
      <c r="D399" s="111"/>
      <c r="E399" s="111" t="s">
        <v>3359</v>
      </c>
      <c r="F399" s="111"/>
      <c r="G399" s="112" t="s">
        <v>279</v>
      </c>
      <c r="H399" s="389"/>
      <c r="I399" s="111" t="s">
        <v>1071</v>
      </c>
      <c r="J399" s="111"/>
      <c r="K399" s="111" t="s">
        <v>530</v>
      </c>
      <c r="L399" s="115">
        <v>38759</v>
      </c>
      <c r="M399" s="87">
        <v>45280</v>
      </c>
      <c r="N399" s="117" t="s">
        <v>421</v>
      </c>
      <c r="O399" s="131">
        <f t="shared" ref="O399" si="85">M399</f>
        <v>45280</v>
      </c>
      <c r="P399" s="104">
        <v>21647</v>
      </c>
      <c r="Q399" s="104">
        <v>2006</v>
      </c>
      <c r="R399" s="105">
        <v>44550</v>
      </c>
      <c r="S399" s="121" t="s">
        <v>727</v>
      </c>
      <c r="T399" s="121" t="s">
        <v>421</v>
      </c>
      <c r="U399" s="244" t="s">
        <v>548</v>
      </c>
      <c r="V399" s="244" t="s">
        <v>737</v>
      </c>
      <c r="W399" s="135">
        <f t="shared" ref="W399" si="86">M399</f>
        <v>45280</v>
      </c>
      <c r="X399" s="162" t="s">
        <v>865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427</v>
      </c>
      <c r="C400" s="110" t="s">
        <v>2418</v>
      </c>
      <c r="D400" s="111"/>
      <c r="E400" s="85" t="s">
        <v>1394</v>
      </c>
      <c r="F400" s="111"/>
      <c r="G400" s="112" t="s">
        <v>2969</v>
      </c>
      <c r="H400" s="389"/>
      <c r="I400" s="111" t="s">
        <v>174</v>
      </c>
      <c r="J400" s="111"/>
      <c r="K400" s="144" t="s">
        <v>2452</v>
      </c>
      <c r="L400" s="165">
        <v>43767</v>
      </c>
      <c r="M400" s="166">
        <v>45904</v>
      </c>
      <c r="N400" s="175" t="s">
        <v>421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3071</v>
      </c>
      <c r="T400" s="144" t="s">
        <v>421</v>
      </c>
      <c r="U400" s="178">
        <v>131</v>
      </c>
      <c r="V400" s="178">
        <v>272</v>
      </c>
      <c r="W400" s="195">
        <f>M400</f>
        <v>45904</v>
      </c>
      <c r="X400" s="175" t="s">
        <v>865</v>
      </c>
      <c r="Y400" s="406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427</v>
      </c>
      <c r="C401" s="121" t="s">
        <v>3869</v>
      </c>
      <c r="D401" s="121"/>
      <c r="E401" s="121" t="s">
        <v>1650</v>
      </c>
      <c r="F401" s="121"/>
      <c r="G401" s="129" t="s">
        <v>3870</v>
      </c>
      <c r="H401" s="390"/>
      <c r="I401" s="111" t="s">
        <v>174</v>
      </c>
      <c r="J401" s="121"/>
      <c r="K401" s="121" t="s">
        <v>6012</v>
      </c>
      <c r="L401" s="137">
        <v>44439</v>
      </c>
      <c r="M401" s="138">
        <v>45891</v>
      </c>
      <c r="N401" s="117" t="s">
        <v>421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102</v>
      </c>
      <c r="T401" s="121" t="s">
        <v>421</v>
      </c>
      <c r="U401" s="244" t="s">
        <v>5197</v>
      </c>
      <c r="V401" s="244" t="s">
        <v>5196</v>
      </c>
      <c r="W401" s="135">
        <f>M401</f>
        <v>45891</v>
      </c>
      <c r="X401" s="162" t="s">
        <v>865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423</v>
      </c>
      <c r="AF401" s="162" t="s">
        <v>423</v>
      </c>
      <c r="AG401" s="162" t="s">
        <v>423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427</v>
      </c>
      <c r="C402" s="200" t="s">
        <v>5403</v>
      </c>
      <c r="D402" s="200"/>
      <c r="E402" s="200" t="s">
        <v>213</v>
      </c>
      <c r="F402" s="200"/>
      <c r="G402" s="203" t="s">
        <v>5404</v>
      </c>
      <c r="H402" s="391"/>
      <c r="I402" s="200" t="s">
        <v>1071</v>
      </c>
      <c r="J402" s="200"/>
      <c r="K402" s="200" t="s">
        <v>3168</v>
      </c>
      <c r="L402" s="206">
        <v>45280</v>
      </c>
      <c r="M402" s="207">
        <v>46009</v>
      </c>
      <c r="N402" s="226" t="s">
        <v>421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727</v>
      </c>
      <c r="T402" s="201" t="s">
        <v>728</v>
      </c>
      <c r="U402" s="377" t="s">
        <v>200</v>
      </c>
      <c r="V402" s="377" t="s">
        <v>229</v>
      </c>
      <c r="W402" s="213">
        <v>46009</v>
      </c>
      <c r="X402" s="208" t="s">
        <v>583</v>
      </c>
      <c r="Y402" s="408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216" customFormat="1" ht="12.6" customHeight="1" x14ac:dyDescent="0.2">
      <c r="A403" s="200">
        <v>402</v>
      </c>
      <c r="B403" s="200" t="s">
        <v>427</v>
      </c>
      <c r="C403" s="200" t="s">
        <v>6250</v>
      </c>
      <c r="D403" s="202"/>
      <c r="E403" s="202" t="s">
        <v>1796</v>
      </c>
      <c r="F403" s="202"/>
      <c r="G403" s="227" t="s">
        <v>6251</v>
      </c>
      <c r="H403" s="392"/>
      <c r="I403" s="202" t="s">
        <v>174</v>
      </c>
      <c r="J403" s="202"/>
      <c r="K403" s="202" t="s">
        <v>6239</v>
      </c>
      <c r="L403" s="218">
        <v>45580</v>
      </c>
      <c r="M403" s="219">
        <v>46304</v>
      </c>
      <c r="N403" s="220" t="s">
        <v>421</v>
      </c>
      <c r="O403" s="221">
        <f>M403</f>
        <v>46304</v>
      </c>
      <c r="P403" s="222">
        <v>24648</v>
      </c>
      <c r="Q403" s="222">
        <v>2024</v>
      </c>
      <c r="R403" s="211">
        <v>45574</v>
      </c>
      <c r="S403" s="201" t="s">
        <v>102</v>
      </c>
      <c r="T403" s="201" t="s">
        <v>728</v>
      </c>
      <c r="U403" s="377" t="s">
        <v>200</v>
      </c>
      <c r="V403" s="377" t="s">
        <v>200</v>
      </c>
      <c r="W403" s="213">
        <f t="shared" ref="W403:W408" si="87">M403</f>
        <v>46304</v>
      </c>
      <c r="X403" s="208" t="s">
        <v>865</v>
      </c>
      <c r="Y403" s="408">
        <v>5.12</v>
      </c>
      <c r="Z403" s="214"/>
      <c r="AA403" s="201">
        <v>75</v>
      </c>
      <c r="AB403" s="201"/>
      <c r="AC403" s="201">
        <v>95</v>
      </c>
      <c r="AD403" s="201"/>
      <c r="AE403" s="208" t="s">
        <v>423</v>
      </c>
      <c r="AF403" s="208" t="s">
        <v>423</v>
      </c>
      <c r="AG403" s="208" t="s">
        <v>423</v>
      </c>
      <c r="AH403" s="208">
        <v>1</v>
      </c>
      <c r="AI403" s="201"/>
      <c r="AJ403" s="208"/>
      <c r="AK403" s="208"/>
      <c r="AL403" s="201"/>
      <c r="AM403" s="239"/>
      <c r="AN403" s="225"/>
      <c r="AO403" s="225"/>
      <c r="AP403" s="225"/>
      <c r="AQ403" s="225"/>
      <c r="AR403" s="225"/>
      <c r="AS403" s="225"/>
      <c r="AT403" s="225"/>
      <c r="AU403" s="225"/>
      <c r="AV403" s="225"/>
      <c r="AW403" s="225"/>
      <c r="AX403" s="225"/>
      <c r="AY403" s="225"/>
      <c r="AZ403" s="225"/>
      <c r="BA403" s="225"/>
      <c r="BB403" s="225"/>
      <c r="BC403" s="225"/>
      <c r="BD403" s="225"/>
      <c r="BE403" s="225"/>
      <c r="BF403" s="225"/>
      <c r="BG403" s="225"/>
      <c r="BH403" s="225"/>
      <c r="BI403" s="225"/>
      <c r="BJ403" s="225"/>
      <c r="BK403" s="225"/>
      <c r="BL403" s="225"/>
      <c r="BM403" s="225"/>
      <c r="BN403" s="225"/>
      <c r="BO403" s="225"/>
      <c r="BP403" s="225"/>
      <c r="BQ403" s="225"/>
      <c r="BR403" s="225"/>
      <c r="BS403" s="225"/>
      <c r="BT403" s="225"/>
      <c r="BU403" s="225"/>
      <c r="BV403" s="225"/>
      <c r="BW403" s="225"/>
      <c r="BX403" s="225"/>
      <c r="BY403" s="225"/>
      <c r="BZ403" s="225"/>
      <c r="CA403" s="225"/>
      <c r="CB403" s="225"/>
      <c r="CC403" s="225"/>
      <c r="CD403" s="225"/>
      <c r="CE403" s="225"/>
      <c r="CF403" s="225"/>
      <c r="CG403" s="225"/>
      <c r="CH403" s="225"/>
      <c r="CI403" s="225"/>
      <c r="CJ403" s="225"/>
      <c r="CK403" s="225"/>
      <c r="CL403" s="225"/>
    </row>
    <row r="404" spans="1:123" s="144" customFormat="1" ht="12.75" customHeight="1" x14ac:dyDescent="0.25">
      <c r="A404" s="110">
        <v>403</v>
      </c>
      <c r="B404" s="144" t="s">
        <v>427</v>
      </c>
      <c r="C404" s="144" t="s">
        <v>3912</v>
      </c>
      <c r="E404" s="144" t="s">
        <v>2624</v>
      </c>
      <c r="G404" s="175" t="s">
        <v>4742</v>
      </c>
      <c r="H404" s="393"/>
      <c r="I404" s="144" t="s">
        <v>255</v>
      </c>
      <c r="K404" s="144" t="s">
        <v>4743</v>
      </c>
      <c r="L404" s="165">
        <v>44992</v>
      </c>
      <c r="M404" s="165">
        <v>46428</v>
      </c>
      <c r="N404" s="175" t="s">
        <v>421</v>
      </c>
      <c r="O404" s="165">
        <f>M404</f>
        <v>46428</v>
      </c>
      <c r="P404" s="144">
        <v>23108</v>
      </c>
      <c r="Q404" s="144">
        <v>2022</v>
      </c>
      <c r="R404" s="161">
        <v>45698</v>
      </c>
      <c r="S404" s="144" t="s">
        <v>691</v>
      </c>
      <c r="T404" s="144" t="s">
        <v>421</v>
      </c>
      <c r="U404" s="178">
        <v>15.49</v>
      </c>
      <c r="V404" s="178">
        <v>15.49</v>
      </c>
      <c r="W404" s="161">
        <f t="shared" si="87"/>
        <v>46428</v>
      </c>
      <c r="X404" s="175" t="s">
        <v>1346</v>
      </c>
      <c r="Y404" s="406">
        <v>6</v>
      </c>
      <c r="AA404" s="144">
        <v>100</v>
      </c>
      <c r="AC404" s="144">
        <v>130</v>
      </c>
      <c r="AE404" s="175" t="s">
        <v>423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427</v>
      </c>
      <c r="C405" s="121" t="s">
        <v>3568</v>
      </c>
      <c r="D405" s="121"/>
      <c r="E405" s="121" t="s">
        <v>1113</v>
      </c>
      <c r="F405" s="121"/>
      <c r="G405" s="129" t="s">
        <v>3569</v>
      </c>
      <c r="H405" s="390"/>
      <c r="I405" s="111" t="s">
        <v>1785</v>
      </c>
      <c r="J405" s="121"/>
      <c r="K405" s="121" t="s">
        <v>3161</v>
      </c>
      <c r="L405" s="137">
        <v>42704</v>
      </c>
      <c r="M405" s="138">
        <v>45341</v>
      </c>
      <c r="N405" s="117" t="s">
        <v>421</v>
      </c>
      <c r="O405" s="131">
        <f t="shared" ref="O405" si="88">M405</f>
        <v>45341</v>
      </c>
      <c r="P405" s="104">
        <v>23092</v>
      </c>
      <c r="Q405" s="104">
        <v>2014</v>
      </c>
      <c r="R405" s="105">
        <v>44976</v>
      </c>
      <c r="S405" s="121" t="s">
        <v>2001</v>
      </c>
      <c r="T405" s="121" t="s">
        <v>692</v>
      </c>
      <c r="U405" s="244" t="s">
        <v>200</v>
      </c>
      <c r="V405" s="244" t="s">
        <v>3570</v>
      </c>
      <c r="W405" s="135">
        <f t="shared" si="87"/>
        <v>45341</v>
      </c>
      <c r="X405" s="162" t="s">
        <v>583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428</v>
      </c>
      <c r="C406" s="110" t="s">
        <v>3646</v>
      </c>
      <c r="D406" s="111"/>
      <c r="E406" s="111" t="s">
        <v>2488</v>
      </c>
      <c r="F406" s="111"/>
      <c r="G406" s="112" t="s">
        <v>4394</v>
      </c>
      <c r="H406" s="389"/>
      <c r="I406" s="111" t="s">
        <v>1294</v>
      </c>
      <c r="J406" s="111"/>
      <c r="K406" s="111" t="s">
        <v>374</v>
      </c>
      <c r="L406" s="115">
        <v>44756</v>
      </c>
      <c r="M406" s="87">
        <v>45484</v>
      </c>
      <c r="N406" s="117" t="s">
        <v>421</v>
      </c>
      <c r="O406" s="131">
        <f t="shared" ref="O406:O411" si="89">M406</f>
        <v>45484</v>
      </c>
      <c r="P406" s="104">
        <v>23136</v>
      </c>
      <c r="Q406" s="104">
        <v>2021</v>
      </c>
      <c r="R406" s="105">
        <v>44753</v>
      </c>
      <c r="S406" s="121" t="s">
        <v>379</v>
      </c>
      <c r="T406" s="121" t="s">
        <v>420</v>
      </c>
      <c r="U406" s="244" t="s">
        <v>200</v>
      </c>
      <c r="V406" s="244" t="s">
        <v>532</v>
      </c>
      <c r="W406" s="135">
        <f t="shared" si="87"/>
        <v>45484</v>
      </c>
      <c r="X406" s="162" t="s">
        <v>21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3630</v>
      </c>
      <c r="AF406" s="162" t="s">
        <v>3645</v>
      </c>
      <c r="AG406" s="162" t="s">
        <v>4395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428</v>
      </c>
      <c r="C407" s="121" t="s">
        <v>3888</v>
      </c>
      <c r="D407" s="111"/>
      <c r="E407" s="121" t="s">
        <v>894</v>
      </c>
      <c r="F407" s="111"/>
      <c r="G407" s="129" t="s">
        <v>4235</v>
      </c>
      <c r="H407" s="389"/>
      <c r="I407" s="121" t="s">
        <v>1294</v>
      </c>
      <c r="J407" s="111"/>
      <c r="K407" s="121" t="s">
        <v>65</v>
      </c>
      <c r="L407" s="137">
        <v>44679</v>
      </c>
      <c r="M407" s="138">
        <v>46139</v>
      </c>
      <c r="N407" s="117" t="s">
        <v>421</v>
      </c>
      <c r="O407" s="131">
        <f t="shared" si="89"/>
        <v>46139</v>
      </c>
      <c r="P407" s="104">
        <v>22323</v>
      </c>
      <c r="Q407" s="104">
        <v>2022</v>
      </c>
      <c r="R407" s="105">
        <v>45409</v>
      </c>
      <c r="S407" s="121" t="s">
        <v>379</v>
      </c>
      <c r="T407" s="121" t="s">
        <v>421</v>
      </c>
      <c r="U407" s="244" t="s">
        <v>548</v>
      </c>
      <c r="V407" s="244" t="s">
        <v>548</v>
      </c>
      <c r="W407" s="135">
        <f t="shared" si="87"/>
        <v>46139</v>
      </c>
      <c r="X407" s="162" t="s">
        <v>201</v>
      </c>
      <c r="Y407" s="123">
        <v>5.5</v>
      </c>
      <c r="Z407" s="124"/>
      <c r="AA407" s="121">
        <v>87</v>
      </c>
      <c r="AB407" s="121">
        <v>87</v>
      </c>
      <c r="AC407" s="121">
        <v>110</v>
      </c>
      <c r="AD407" s="121">
        <v>147</v>
      </c>
      <c r="AE407" s="162" t="s">
        <v>3487</v>
      </c>
      <c r="AF407" s="162" t="s">
        <v>3488</v>
      </c>
      <c r="AG407" s="162" t="s">
        <v>3891</v>
      </c>
      <c r="AH407" s="162">
        <v>1</v>
      </c>
      <c r="AI407" s="105"/>
      <c r="AJ407" s="162"/>
      <c r="AK407" s="162"/>
      <c r="AL407" s="121"/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427</v>
      </c>
      <c r="C408" s="144" t="s">
        <v>2774</v>
      </c>
      <c r="E408" s="144" t="s">
        <v>2625</v>
      </c>
      <c r="G408" s="175" t="s">
        <v>4744</v>
      </c>
      <c r="H408" s="393"/>
      <c r="I408" s="144" t="s">
        <v>255</v>
      </c>
      <c r="K408" s="144" t="s">
        <v>4745</v>
      </c>
      <c r="L408" s="165">
        <v>44992</v>
      </c>
      <c r="M408" s="165">
        <v>45715</v>
      </c>
      <c r="N408" s="175" t="s">
        <v>421</v>
      </c>
      <c r="O408" s="165">
        <f t="shared" si="89"/>
        <v>45715</v>
      </c>
      <c r="P408" s="144">
        <v>23109</v>
      </c>
      <c r="Q408" s="144">
        <v>2020</v>
      </c>
      <c r="R408" s="161">
        <v>44984</v>
      </c>
      <c r="S408" s="144" t="s">
        <v>691</v>
      </c>
      <c r="T408" s="144" t="s">
        <v>728</v>
      </c>
      <c r="U408" s="178">
        <v>0</v>
      </c>
      <c r="V408" s="178">
        <v>0</v>
      </c>
      <c r="W408" s="161">
        <f t="shared" si="87"/>
        <v>45715</v>
      </c>
      <c r="X408" s="175" t="s">
        <v>1346</v>
      </c>
      <c r="Y408" s="406">
        <v>5.2</v>
      </c>
      <c r="AA408" s="144">
        <v>70</v>
      </c>
      <c r="AC408" s="144">
        <v>95</v>
      </c>
      <c r="AE408" s="175" t="s">
        <v>423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216" customFormat="1" ht="12.75" customHeight="1" x14ac:dyDescent="0.2">
      <c r="A409" s="200">
        <v>408</v>
      </c>
      <c r="B409" s="200" t="s">
        <v>427</v>
      </c>
      <c r="C409" s="228" t="s">
        <v>5113</v>
      </c>
      <c r="D409" s="202"/>
      <c r="E409" s="228" t="s">
        <v>3373</v>
      </c>
      <c r="F409" s="202"/>
      <c r="G409" s="614" t="s">
        <v>6392</v>
      </c>
      <c r="H409" s="392"/>
      <c r="I409" s="228" t="s">
        <v>5768</v>
      </c>
      <c r="J409" s="202"/>
      <c r="K409" s="202" t="s">
        <v>6391</v>
      </c>
      <c r="L409" s="218">
        <v>45700</v>
      </c>
      <c r="M409" s="219">
        <v>46425</v>
      </c>
      <c r="N409" s="220" t="s">
        <v>421</v>
      </c>
      <c r="O409" s="221">
        <f t="shared" si="89"/>
        <v>46425</v>
      </c>
      <c r="P409" s="222">
        <v>25070</v>
      </c>
      <c r="Q409" s="222">
        <v>2024</v>
      </c>
      <c r="R409" s="211">
        <v>45695</v>
      </c>
      <c r="S409" s="201" t="s">
        <v>14</v>
      </c>
      <c r="T409" s="201" t="s">
        <v>728</v>
      </c>
      <c r="U409" s="377" t="s">
        <v>200</v>
      </c>
      <c r="V409" s="377" t="s">
        <v>548</v>
      </c>
      <c r="W409" s="213">
        <f>M409</f>
        <v>46425</v>
      </c>
      <c r="X409" s="208" t="s">
        <v>201</v>
      </c>
      <c r="Y409" s="408">
        <v>5.7</v>
      </c>
      <c r="Z409" s="214"/>
      <c r="AA409" s="201">
        <v>80</v>
      </c>
      <c r="AB409" s="201">
        <v>80</v>
      </c>
      <c r="AC409" s="201">
        <v>105</v>
      </c>
      <c r="AD409" s="201">
        <v>140</v>
      </c>
      <c r="AE409" s="208" t="s">
        <v>423</v>
      </c>
      <c r="AF409" s="208" t="s">
        <v>423</v>
      </c>
      <c r="AG409" s="208" t="s">
        <v>423</v>
      </c>
      <c r="AH409" s="208">
        <v>1</v>
      </c>
      <c r="AI409" s="201"/>
      <c r="AJ409" s="208"/>
      <c r="AK409" s="208"/>
      <c r="AL409" s="201"/>
      <c r="AM409" s="240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  <c r="BT409" s="224"/>
      <c r="BU409" s="224"/>
      <c r="BV409" s="224"/>
      <c r="BW409" s="224"/>
      <c r="BX409" s="224"/>
      <c r="BY409" s="224"/>
      <c r="BZ409" s="224"/>
      <c r="CA409" s="224"/>
      <c r="CB409" s="224"/>
      <c r="CC409" s="224"/>
      <c r="CD409" s="224"/>
      <c r="CE409" s="224"/>
      <c r="CF409" s="224"/>
      <c r="CG409" s="224"/>
      <c r="CH409" s="224"/>
      <c r="CI409" s="224"/>
      <c r="CJ409" s="224"/>
      <c r="CK409" s="224"/>
      <c r="CL409" s="224"/>
    </row>
    <row r="410" spans="1:123" s="212" customFormat="1" ht="12.75" customHeight="1" x14ac:dyDescent="0.2">
      <c r="A410" s="200">
        <v>409</v>
      </c>
      <c r="B410" s="200" t="s">
        <v>428</v>
      </c>
      <c r="C410" s="212" t="s">
        <v>5123</v>
      </c>
      <c r="D410" s="212" t="s">
        <v>3412</v>
      </c>
      <c r="E410" s="212" t="s">
        <v>811</v>
      </c>
      <c r="F410" s="212" t="s">
        <v>5110</v>
      </c>
      <c r="G410" s="374" t="s">
        <v>5124</v>
      </c>
      <c r="H410" s="401" t="s">
        <v>5125</v>
      </c>
      <c r="I410" s="202" t="s">
        <v>2693</v>
      </c>
      <c r="J410" s="201" t="s">
        <v>3734</v>
      </c>
      <c r="K410" s="212" t="s">
        <v>5126</v>
      </c>
      <c r="L410" s="282">
        <v>45139</v>
      </c>
      <c r="M410" s="375">
        <v>45855</v>
      </c>
      <c r="N410" s="226" t="s">
        <v>421</v>
      </c>
      <c r="O410" s="221">
        <f t="shared" si="89"/>
        <v>45855</v>
      </c>
      <c r="P410" s="222">
        <v>23436</v>
      </c>
      <c r="Q410" s="222">
        <v>2017</v>
      </c>
      <c r="R410" s="211">
        <v>45124</v>
      </c>
      <c r="S410" s="201" t="s">
        <v>5127</v>
      </c>
      <c r="T410" s="201" t="s">
        <v>2193</v>
      </c>
      <c r="U410" s="377" t="s">
        <v>301</v>
      </c>
      <c r="V410" s="377" t="s">
        <v>301</v>
      </c>
      <c r="W410" s="213">
        <v>45855</v>
      </c>
      <c r="X410" s="208" t="s">
        <v>865</v>
      </c>
      <c r="Y410" s="408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421</v>
      </c>
      <c r="AL410" s="201"/>
      <c r="AM410" s="237"/>
      <c r="CM410" s="428"/>
    </row>
    <row r="411" spans="1:123" s="584" customFormat="1" ht="12.75" customHeight="1" x14ac:dyDescent="0.2">
      <c r="A411" s="583">
        <v>410</v>
      </c>
      <c r="B411" s="583" t="s">
        <v>427</v>
      </c>
      <c r="C411" s="490" t="s">
        <v>2330</v>
      </c>
      <c r="E411" s="583" t="s">
        <v>537</v>
      </c>
      <c r="G411" s="585" t="s">
        <v>6252</v>
      </c>
      <c r="H411" s="605"/>
      <c r="I411" s="583" t="s">
        <v>174</v>
      </c>
      <c r="K411" s="584" t="s">
        <v>3803</v>
      </c>
      <c r="L411" s="606">
        <v>45580</v>
      </c>
      <c r="M411" s="607">
        <v>45937</v>
      </c>
      <c r="N411" s="589" t="s">
        <v>421</v>
      </c>
      <c r="O411" s="608">
        <f t="shared" si="89"/>
        <v>45937</v>
      </c>
      <c r="P411" s="591">
        <v>24649</v>
      </c>
      <c r="Q411" s="591">
        <v>2018</v>
      </c>
      <c r="R411" s="592">
        <v>45572</v>
      </c>
      <c r="S411" s="490" t="s">
        <v>2001</v>
      </c>
      <c r="T411" s="584" t="s">
        <v>728</v>
      </c>
      <c r="U411" s="609">
        <v>0</v>
      </c>
      <c r="V411" s="609">
        <v>205</v>
      </c>
      <c r="W411" s="595">
        <f t="shared" ref="W411:W416" si="90">M411</f>
        <v>45937</v>
      </c>
      <c r="X411" s="596" t="s">
        <v>865</v>
      </c>
      <c r="Y411" s="597">
        <v>5.47</v>
      </c>
      <c r="Z411" s="594"/>
      <c r="AA411" s="490">
        <v>90</v>
      </c>
      <c r="AB411" s="490"/>
      <c r="AC411" s="490">
        <v>104</v>
      </c>
      <c r="AD411" s="490"/>
      <c r="AE411" s="596" t="s">
        <v>423</v>
      </c>
      <c r="AF411" s="596" t="s">
        <v>423</v>
      </c>
      <c r="AG411" s="596" t="s">
        <v>423</v>
      </c>
      <c r="AH411" s="596">
        <v>1</v>
      </c>
      <c r="AJ411" s="610"/>
      <c r="AK411" s="610"/>
      <c r="AM411" s="599"/>
      <c r="CM411" s="611"/>
    </row>
    <row r="412" spans="1:123" s="212" customFormat="1" ht="12.75" customHeight="1" x14ac:dyDescent="0.2">
      <c r="A412" s="200">
        <v>411</v>
      </c>
      <c r="B412" s="201" t="s">
        <v>427</v>
      </c>
      <c r="C412" s="201" t="s">
        <v>3676</v>
      </c>
      <c r="D412" s="201"/>
      <c r="E412" s="201" t="s">
        <v>687</v>
      </c>
      <c r="F412" s="201"/>
      <c r="G412" s="203" t="s">
        <v>4674</v>
      </c>
      <c r="H412" s="391"/>
      <c r="I412" s="201" t="s">
        <v>3896</v>
      </c>
      <c r="J412" s="201"/>
      <c r="K412" s="201" t="s">
        <v>4675</v>
      </c>
      <c r="L412" s="206">
        <v>44901</v>
      </c>
      <c r="M412" s="375">
        <v>46399</v>
      </c>
      <c r="N412" s="208" t="s">
        <v>421</v>
      </c>
      <c r="O412" s="209">
        <f>M412</f>
        <v>46399</v>
      </c>
      <c r="P412" s="210">
        <v>22722</v>
      </c>
      <c r="Q412" s="210">
        <v>2022</v>
      </c>
      <c r="R412" s="223">
        <v>45669</v>
      </c>
      <c r="S412" s="212" t="s">
        <v>727</v>
      </c>
      <c r="T412" s="212" t="s">
        <v>421</v>
      </c>
      <c r="U412" s="377" t="s">
        <v>6414</v>
      </c>
      <c r="V412" s="377" t="s">
        <v>6415</v>
      </c>
      <c r="W412" s="213">
        <f t="shared" si="90"/>
        <v>46399</v>
      </c>
      <c r="X412" s="208" t="s">
        <v>201</v>
      </c>
      <c r="Y412" s="408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423</v>
      </c>
      <c r="AF412" s="208" t="s">
        <v>423</v>
      </c>
      <c r="AG412" s="284" t="s">
        <v>423</v>
      </c>
      <c r="AH412" s="284">
        <v>1</v>
      </c>
      <c r="AJ412" s="284"/>
      <c r="AK412" s="284"/>
      <c r="AL412" s="201"/>
      <c r="AM412" s="237"/>
    </row>
    <row r="413" spans="1:123" ht="12.75" customHeight="1" x14ac:dyDescent="0.2">
      <c r="A413" s="110">
        <v>412</v>
      </c>
      <c r="B413" s="121" t="s">
        <v>428</v>
      </c>
      <c r="C413" s="121" t="s">
        <v>644</v>
      </c>
      <c r="D413" s="121"/>
      <c r="E413" s="121" t="s">
        <v>1142</v>
      </c>
      <c r="F413" s="121" t="s">
        <v>1541</v>
      </c>
      <c r="G413" s="129" t="s">
        <v>1143</v>
      </c>
      <c r="H413" s="390"/>
      <c r="I413" s="111" t="s">
        <v>1071</v>
      </c>
      <c r="J413" s="121"/>
      <c r="K413" s="121" t="s">
        <v>3</v>
      </c>
      <c r="L413" s="137">
        <v>42065</v>
      </c>
      <c r="M413" s="149">
        <v>46140</v>
      </c>
      <c r="N413" s="117" t="s">
        <v>421</v>
      </c>
      <c r="O413" s="130">
        <f t="shared" ref="O413:O417" si="91">M413</f>
        <v>46140</v>
      </c>
      <c r="P413" s="118">
        <v>20430</v>
      </c>
      <c r="Q413" s="118">
        <v>2014</v>
      </c>
      <c r="R413" s="119">
        <v>45410</v>
      </c>
      <c r="S413" s="120" t="s">
        <v>168</v>
      </c>
      <c r="T413" s="121" t="s">
        <v>421</v>
      </c>
      <c r="U413" s="376" t="s">
        <v>13</v>
      </c>
      <c r="V413" s="376" t="s">
        <v>1375</v>
      </c>
      <c r="W413" s="135">
        <f t="shared" si="90"/>
        <v>46140</v>
      </c>
      <c r="X413" s="357" t="s">
        <v>865</v>
      </c>
      <c r="Y413" s="407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57">
        <v>22</v>
      </c>
      <c r="AF413" s="357">
        <v>37</v>
      </c>
      <c r="AG413" s="357">
        <v>50</v>
      </c>
      <c r="AH413" s="357">
        <v>1</v>
      </c>
      <c r="AI413" s="120"/>
      <c r="AJ413" s="357"/>
      <c r="AK413" s="357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427</v>
      </c>
      <c r="C414" s="121" t="s">
        <v>4236</v>
      </c>
      <c r="D414" s="121"/>
      <c r="E414" s="121" t="s">
        <v>2319</v>
      </c>
      <c r="F414" s="121"/>
      <c r="G414" s="129" t="s">
        <v>4237</v>
      </c>
      <c r="H414" s="390"/>
      <c r="I414" s="121" t="s">
        <v>734</v>
      </c>
      <c r="J414" s="121"/>
      <c r="K414" s="121" t="s">
        <v>1732</v>
      </c>
      <c r="L414" s="137">
        <v>44679</v>
      </c>
      <c r="M414" s="138">
        <v>46260</v>
      </c>
      <c r="N414" s="117" t="s">
        <v>421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14</v>
      </c>
      <c r="T414" s="121" t="s">
        <v>421</v>
      </c>
      <c r="U414" s="244" t="s">
        <v>893</v>
      </c>
      <c r="V414" s="244" t="s">
        <v>3689</v>
      </c>
      <c r="W414" s="135">
        <f t="shared" si="90"/>
        <v>46260</v>
      </c>
      <c r="X414" s="162" t="s">
        <v>865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423</v>
      </c>
      <c r="AF414" s="162" t="s">
        <v>423</v>
      </c>
      <c r="AG414" s="162" t="s">
        <v>423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427</v>
      </c>
      <c r="C415" s="121" t="s">
        <v>193</v>
      </c>
      <c r="D415" s="111" t="s">
        <v>639</v>
      </c>
      <c r="E415" s="121" t="s">
        <v>1190</v>
      </c>
      <c r="F415" s="121" t="s">
        <v>4593</v>
      </c>
      <c r="G415" s="129" t="s">
        <v>1191</v>
      </c>
      <c r="H415" s="259" t="s">
        <v>4594</v>
      </c>
      <c r="I415" s="121" t="s">
        <v>666</v>
      </c>
      <c r="J415" s="110" t="s">
        <v>663</v>
      </c>
      <c r="K415" s="121" t="s">
        <v>4595</v>
      </c>
      <c r="L415" s="137">
        <v>42118</v>
      </c>
      <c r="M415" s="138">
        <v>46272</v>
      </c>
      <c r="N415" s="162" t="s">
        <v>421</v>
      </c>
      <c r="O415" s="163">
        <f t="shared" si="91"/>
        <v>46272</v>
      </c>
      <c r="P415" s="174">
        <v>22644</v>
      </c>
      <c r="Q415" s="174">
        <v>2015</v>
      </c>
      <c r="R415" s="105">
        <v>46272</v>
      </c>
      <c r="S415" s="144" t="s">
        <v>2069</v>
      </c>
      <c r="T415" s="144" t="s">
        <v>4596</v>
      </c>
      <c r="U415" s="244" t="s">
        <v>6181</v>
      </c>
      <c r="V415" s="244" t="s">
        <v>6182</v>
      </c>
      <c r="W415" s="135">
        <f t="shared" si="90"/>
        <v>46272</v>
      </c>
      <c r="X415" s="162" t="s">
        <v>201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423</v>
      </c>
      <c r="AF415" s="162" t="s">
        <v>423</v>
      </c>
      <c r="AG415" s="175" t="s">
        <v>423</v>
      </c>
      <c r="AH415" s="175">
        <v>1</v>
      </c>
      <c r="AI415" s="105">
        <v>42144</v>
      </c>
      <c r="AJ415" s="121">
        <v>2015</v>
      </c>
      <c r="AK415" s="121" t="s">
        <v>421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427</v>
      </c>
      <c r="C416" s="200" t="s">
        <v>2838</v>
      </c>
      <c r="D416" s="200"/>
      <c r="E416" s="202" t="s">
        <v>1189</v>
      </c>
      <c r="F416" s="202"/>
      <c r="G416" s="227" t="s">
        <v>5762</v>
      </c>
      <c r="H416" s="392"/>
      <c r="I416" s="202" t="s">
        <v>1071</v>
      </c>
      <c r="J416" s="200"/>
      <c r="K416" s="202" t="s">
        <v>5735</v>
      </c>
      <c r="L416" s="206">
        <v>45401</v>
      </c>
      <c r="M416" s="219">
        <v>46122</v>
      </c>
      <c r="N416" s="220" t="s">
        <v>421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2001</v>
      </c>
      <c r="T416" s="201" t="s">
        <v>728</v>
      </c>
      <c r="U416" s="377" t="s">
        <v>200</v>
      </c>
      <c r="V416" s="377" t="s">
        <v>49</v>
      </c>
      <c r="W416" s="213">
        <f t="shared" si="90"/>
        <v>46122</v>
      </c>
      <c r="X416" s="208" t="s">
        <v>865</v>
      </c>
      <c r="Y416" s="408">
        <v>4.2</v>
      </c>
      <c r="Z416" s="214"/>
      <c r="AA416" s="201">
        <v>60</v>
      </c>
      <c r="AB416" s="201"/>
      <c r="AC416" s="201">
        <v>85</v>
      </c>
      <c r="AD416" s="201"/>
      <c r="AE416" s="208" t="s">
        <v>423</v>
      </c>
      <c r="AF416" s="208" t="s">
        <v>423</v>
      </c>
      <c r="AG416" s="208" t="s">
        <v>423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428</v>
      </c>
      <c r="C417" s="110" t="s">
        <v>798</v>
      </c>
      <c r="D417" s="110" t="s">
        <v>2216</v>
      </c>
      <c r="E417" s="111" t="s">
        <v>2128</v>
      </c>
      <c r="F417" s="111" t="s">
        <v>3434</v>
      </c>
      <c r="G417" s="112" t="s">
        <v>2129</v>
      </c>
      <c r="H417" s="389" t="s">
        <v>3434</v>
      </c>
      <c r="I417" s="110" t="s">
        <v>1228</v>
      </c>
      <c r="J417" s="110" t="s">
        <v>731</v>
      </c>
      <c r="K417" s="111" t="s">
        <v>3299</v>
      </c>
      <c r="L417" s="137">
        <v>41018</v>
      </c>
      <c r="M417" s="87">
        <v>45513</v>
      </c>
      <c r="N417" s="117" t="s">
        <v>421</v>
      </c>
      <c r="O417" s="131">
        <f t="shared" si="91"/>
        <v>45513</v>
      </c>
      <c r="P417" s="104">
        <v>20271</v>
      </c>
      <c r="Q417" s="104">
        <v>2012</v>
      </c>
      <c r="R417" s="105">
        <v>44782</v>
      </c>
      <c r="S417" s="121" t="s">
        <v>1814</v>
      </c>
      <c r="T417" s="121" t="s">
        <v>1870</v>
      </c>
      <c r="U417" s="244" t="s">
        <v>4622</v>
      </c>
      <c r="V417" s="244" t="s">
        <v>4623</v>
      </c>
      <c r="W417" s="135">
        <f t="shared" ref="W417:W421" si="92">M417</f>
        <v>45513</v>
      </c>
      <c r="X417" s="162" t="s">
        <v>583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421</v>
      </c>
      <c r="AL417" s="121" t="s">
        <v>4624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428</v>
      </c>
      <c r="C418" s="85" t="s">
        <v>309</v>
      </c>
      <c r="D418" s="111"/>
      <c r="E418" s="85" t="s">
        <v>310</v>
      </c>
      <c r="F418" s="111"/>
      <c r="G418" s="112" t="s">
        <v>311</v>
      </c>
      <c r="H418" s="389"/>
      <c r="I418" s="111" t="s">
        <v>12</v>
      </c>
      <c r="J418" s="111"/>
      <c r="K418" s="111" t="s">
        <v>1340</v>
      </c>
      <c r="L418" s="115">
        <v>41741</v>
      </c>
      <c r="M418" s="87">
        <v>46052</v>
      </c>
      <c r="N418" s="117" t="s">
        <v>421</v>
      </c>
      <c r="O418" s="133">
        <f t="shared" ref="O418:O424" si="93">M418</f>
        <v>46052</v>
      </c>
      <c r="P418" s="104">
        <v>17133</v>
      </c>
      <c r="Q418" s="104">
        <v>2014</v>
      </c>
      <c r="R418" s="119">
        <v>45321</v>
      </c>
      <c r="S418" s="121" t="s">
        <v>2069</v>
      </c>
      <c r="T418" s="121" t="s">
        <v>421</v>
      </c>
      <c r="U418" s="244" t="s">
        <v>760</v>
      </c>
      <c r="V418" s="244" t="s">
        <v>5455</v>
      </c>
      <c r="W418" s="135">
        <f t="shared" si="92"/>
        <v>46052</v>
      </c>
      <c r="X418" s="162" t="s">
        <v>423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427</v>
      </c>
      <c r="C419" s="200" t="s">
        <v>1293</v>
      </c>
      <c r="D419" s="202"/>
      <c r="E419" s="202" t="s">
        <v>1074</v>
      </c>
      <c r="F419" s="202"/>
      <c r="G419" s="227" t="s">
        <v>5764</v>
      </c>
      <c r="H419" s="392"/>
      <c r="I419" s="202" t="s">
        <v>1071</v>
      </c>
      <c r="J419" s="202"/>
      <c r="K419" s="202" t="s">
        <v>5765</v>
      </c>
      <c r="L419" s="218">
        <v>45401</v>
      </c>
      <c r="M419" s="219">
        <v>46122</v>
      </c>
      <c r="N419" s="220" t="s">
        <v>421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2001</v>
      </c>
      <c r="T419" s="201" t="s">
        <v>728</v>
      </c>
      <c r="U419" s="377" t="s">
        <v>200</v>
      </c>
      <c r="V419" s="377" t="s">
        <v>626</v>
      </c>
      <c r="W419" s="213">
        <f>M419</f>
        <v>46122</v>
      </c>
      <c r="X419" s="208" t="s">
        <v>865</v>
      </c>
      <c r="Y419" s="408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423</v>
      </c>
      <c r="AF419" s="208" t="s">
        <v>423</v>
      </c>
      <c r="AG419" s="208" t="s">
        <v>423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427</v>
      </c>
      <c r="C420" s="110" t="s">
        <v>1822</v>
      </c>
      <c r="D420" s="110"/>
      <c r="E420" s="111" t="s">
        <v>1823</v>
      </c>
      <c r="F420" s="111"/>
      <c r="G420" s="112" t="s">
        <v>1824</v>
      </c>
      <c r="H420" s="389"/>
      <c r="I420" s="121" t="s">
        <v>1294</v>
      </c>
      <c r="J420" s="110"/>
      <c r="K420" s="111" t="s">
        <v>2632</v>
      </c>
      <c r="L420" s="137">
        <v>42770</v>
      </c>
      <c r="M420" s="87">
        <v>46000</v>
      </c>
      <c r="N420" s="117" t="s">
        <v>421</v>
      </c>
      <c r="O420" s="131">
        <f t="shared" si="93"/>
        <v>46000</v>
      </c>
      <c r="P420" s="104">
        <v>17082</v>
      </c>
      <c r="Q420" s="104">
        <v>2016</v>
      </c>
      <c r="R420" s="105">
        <v>45269</v>
      </c>
      <c r="S420" s="121" t="s">
        <v>2069</v>
      </c>
      <c r="T420" s="121" t="s">
        <v>421</v>
      </c>
      <c r="U420" s="244" t="s">
        <v>5389</v>
      </c>
      <c r="V420" s="244" t="s">
        <v>5012</v>
      </c>
      <c r="W420" s="135">
        <f t="shared" si="92"/>
        <v>46000</v>
      </c>
      <c r="X420" s="162" t="s">
        <v>583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427</v>
      </c>
      <c r="C421" s="110" t="s">
        <v>4156</v>
      </c>
      <c r="D421" s="111"/>
      <c r="E421" s="111" t="s">
        <v>1134</v>
      </c>
      <c r="F421" s="111"/>
      <c r="G421" s="112" t="s">
        <v>4238</v>
      </c>
      <c r="H421" s="389"/>
      <c r="I421" s="110" t="s">
        <v>174</v>
      </c>
      <c r="J421" s="111"/>
      <c r="K421" s="111" t="s">
        <v>2176</v>
      </c>
      <c r="L421" s="115">
        <v>44679</v>
      </c>
      <c r="M421" s="87">
        <v>46260</v>
      </c>
      <c r="N421" s="117" t="s">
        <v>421</v>
      </c>
      <c r="O421" s="131">
        <f t="shared" si="93"/>
        <v>46260</v>
      </c>
      <c r="P421" s="104">
        <v>22325</v>
      </c>
      <c r="Q421" s="104">
        <v>2021</v>
      </c>
      <c r="R421" s="105">
        <v>45530</v>
      </c>
      <c r="S421" s="121" t="s">
        <v>14</v>
      </c>
      <c r="T421" s="121" t="s">
        <v>421</v>
      </c>
      <c r="U421" s="244" t="s">
        <v>893</v>
      </c>
      <c r="V421" s="244" t="s">
        <v>1411</v>
      </c>
      <c r="W421" s="135">
        <f t="shared" si="92"/>
        <v>46260</v>
      </c>
      <c r="X421" s="162" t="s">
        <v>583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423</v>
      </c>
      <c r="AF421" s="162" t="s">
        <v>423</v>
      </c>
      <c r="AG421" s="162" t="s">
        <v>423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427</v>
      </c>
      <c r="C422" s="110" t="s">
        <v>3983</v>
      </c>
      <c r="D422" s="121"/>
      <c r="E422" s="111" t="s">
        <v>1118</v>
      </c>
      <c r="F422" s="111"/>
      <c r="G422" s="112" t="s">
        <v>3984</v>
      </c>
      <c r="H422" s="389"/>
      <c r="I422" s="110" t="s">
        <v>800</v>
      </c>
      <c r="J422" s="110"/>
      <c r="K422" s="111" t="s">
        <v>3985</v>
      </c>
      <c r="L422" s="115">
        <v>44526</v>
      </c>
      <c r="M422" s="87">
        <v>45980</v>
      </c>
      <c r="N422" s="117" t="s">
        <v>421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319</v>
      </c>
      <c r="T422" s="121" t="s">
        <v>421</v>
      </c>
      <c r="U422" s="244" t="s">
        <v>5347</v>
      </c>
      <c r="V422" s="244" t="s">
        <v>5348</v>
      </c>
      <c r="W422" s="135">
        <f>M422</f>
        <v>45980</v>
      </c>
      <c r="X422" s="162" t="s">
        <v>865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423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216" customFormat="1" ht="12.75" customHeight="1" x14ac:dyDescent="0.2">
      <c r="A423" s="200">
        <v>422</v>
      </c>
      <c r="B423" s="200" t="s">
        <v>427</v>
      </c>
      <c r="C423" s="200" t="s">
        <v>6258</v>
      </c>
      <c r="D423" s="200"/>
      <c r="E423" s="202" t="s">
        <v>2154</v>
      </c>
      <c r="F423" s="202"/>
      <c r="G423" s="227" t="s">
        <v>6259</v>
      </c>
      <c r="H423" s="392"/>
      <c r="I423" s="201" t="s">
        <v>5768</v>
      </c>
      <c r="J423" s="201"/>
      <c r="K423" s="202" t="s">
        <v>3212</v>
      </c>
      <c r="L423" s="206">
        <v>45583</v>
      </c>
      <c r="M423" s="219">
        <v>46299</v>
      </c>
      <c r="N423" s="220" t="s">
        <v>421</v>
      </c>
      <c r="O423" s="221">
        <f>M423</f>
        <v>46299</v>
      </c>
      <c r="P423" s="222">
        <v>24656</v>
      </c>
      <c r="Q423" s="222">
        <v>2024</v>
      </c>
      <c r="R423" s="211">
        <v>45569</v>
      </c>
      <c r="S423" s="201" t="s">
        <v>2001</v>
      </c>
      <c r="T423" s="201" t="s">
        <v>728</v>
      </c>
      <c r="U423" s="377" t="s">
        <v>200</v>
      </c>
      <c r="V423" s="377" t="s">
        <v>200</v>
      </c>
      <c r="W423" s="213">
        <f>M423</f>
        <v>46299</v>
      </c>
      <c r="X423" s="208" t="s">
        <v>865</v>
      </c>
      <c r="Y423" s="408">
        <v>4</v>
      </c>
      <c r="Z423" s="214"/>
      <c r="AA423" s="201">
        <v>60</v>
      </c>
      <c r="AB423" s="201"/>
      <c r="AC423" s="201">
        <v>85</v>
      </c>
      <c r="AD423" s="201"/>
      <c r="AE423" s="208" t="s">
        <v>423</v>
      </c>
      <c r="AF423" s="208" t="s">
        <v>423</v>
      </c>
      <c r="AG423" s="208" t="s">
        <v>423</v>
      </c>
      <c r="AH423" s="208">
        <v>1</v>
      </c>
      <c r="AI423" s="201"/>
      <c r="AJ423" s="208"/>
      <c r="AK423" s="208"/>
      <c r="AL423" s="201"/>
      <c r="AM423" s="237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</row>
    <row r="424" spans="1:90" s="216" customFormat="1" ht="12.75" customHeight="1" x14ac:dyDescent="0.2">
      <c r="A424" s="200">
        <v>423</v>
      </c>
      <c r="B424" s="200" t="s">
        <v>428</v>
      </c>
      <c r="C424" s="201" t="s">
        <v>2967</v>
      </c>
      <c r="D424" s="202"/>
      <c r="E424" s="202" t="s">
        <v>5090</v>
      </c>
      <c r="F424" s="202"/>
      <c r="G424" s="227" t="s">
        <v>5143</v>
      </c>
      <c r="H424" s="392"/>
      <c r="I424" s="201" t="s">
        <v>1294</v>
      </c>
      <c r="J424" s="201"/>
      <c r="K424" s="201" t="s">
        <v>5145</v>
      </c>
      <c r="L424" s="206">
        <v>45147</v>
      </c>
      <c r="M424" s="219">
        <v>46578</v>
      </c>
      <c r="N424" s="220" t="s">
        <v>421</v>
      </c>
      <c r="O424" s="221">
        <f t="shared" si="93"/>
        <v>46578</v>
      </c>
      <c r="P424" s="222">
        <v>23447</v>
      </c>
      <c r="Q424" s="222">
        <v>2022</v>
      </c>
      <c r="R424" s="211">
        <v>45848</v>
      </c>
      <c r="S424" s="201" t="s">
        <v>14</v>
      </c>
      <c r="T424" s="201" t="s">
        <v>421</v>
      </c>
      <c r="U424" s="377" t="s">
        <v>137</v>
      </c>
      <c r="V424" s="377" t="s">
        <v>137</v>
      </c>
      <c r="W424" s="213">
        <v>46578</v>
      </c>
      <c r="X424" s="208" t="s">
        <v>21</v>
      </c>
      <c r="Y424" s="408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3442</v>
      </c>
      <c r="AF424" s="208" t="s">
        <v>3484</v>
      </c>
      <c r="AG424" s="208" t="s">
        <v>3879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47" t="s">
        <v>427</v>
      </c>
      <c r="C425" s="201" t="s">
        <v>6163</v>
      </c>
      <c r="D425" s="202"/>
      <c r="E425" s="228" t="s">
        <v>1652</v>
      </c>
      <c r="F425" s="202"/>
      <c r="G425" s="227" t="s">
        <v>6164</v>
      </c>
      <c r="H425" s="392"/>
      <c r="I425" s="202" t="s">
        <v>546</v>
      </c>
      <c r="J425" s="202"/>
      <c r="K425" s="205" t="s">
        <v>6159</v>
      </c>
      <c r="L425" s="206">
        <v>45544</v>
      </c>
      <c r="M425" s="207">
        <v>46263</v>
      </c>
      <c r="N425" s="208" t="s">
        <v>421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14</v>
      </c>
      <c r="T425" s="212" t="s">
        <v>728</v>
      </c>
      <c r="U425" s="377" t="s">
        <v>200</v>
      </c>
      <c r="V425" s="377" t="s">
        <v>548</v>
      </c>
      <c r="W425" s="213">
        <f>M425</f>
        <v>46263</v>
      </c>
      <c r="X425" s="208" t="s">
        <v>583</v>
      </c>
      <c r="Y425" s="408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423</v>
      </c>
      <c r="AF425" s="208" t="s">
        <v>423</v>
      </c>
      <c r="AG425" s="284" t="s">
        <v>423</v>
      </c>
      <c r="AH425" s="284">
        <v>1</v>
      </c>
      <c r="AI425" s="223"/>
      <c r="AJ425" s="284"/>
      <c r="AK425" s="284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216" customFormat="1" ht="12.75" customHeight="1" x14ac:dyDescent="0.2">
      <c r="A426" s="200">
        <v>425</v>
      </c>
      <c r="B426" s="200" t="s">
        <v>427</v>
      </c>
      <c r="C426" s="200" t="s">
        <v>6266</v>
      </c>
      <c r="D426" s="200"/>
      <c r="E426" s="202" t="s">
        <v>1033</v>
      </c>
      <c r="F426" s="202"/>
      <c r="G426" s="227" t="s">
        <v>6267</v>
      </c>
      <c r="H426" s="392"/>
      <c r="I426" s="201" t="s">
        <v>546</v>
      </c>
      <c r="J426" s="200"/>
      <c r="K426" s="202" t="s">
        <v>2420</v>
      </c>
      <c r="L426" s="206">
        <v>45590</v>
      </c>
      <c r="M426" s="219">
        <v>46307</v>
      </c>
      <c r="N426" s="220" t="s">
        <v>421</v>
      </c>
      <c r="O426" s="221">
        <f>M426</f>
        <v>46307</v>
      </c>
      <c r="P426" s="222">
        <v>24667</v>
      </c>
      <c r="Q426" s="222">
        <v>2024</v>
      </c>
      <c r="R426" s="211">
        <v>45577</v>
      </c>
      <c r="S426" s="201" t="s">
        <v>102</v>
      </c>
      <c r="T426" s="201" t="s">
        <v>728</v>
      </c>
      <c r="U426" s="377" t="s">
        <v>200</v>
      </c>
      <c r="V426" s="377" t="s">
        <v>200</v>
      </c>
      <c r="W426" s="213">
        <f>M426</f>
        <v>46307</v>
      </c>
      <c r="X426" s="208" t="s">
        <v>201</v>
      </c>
      <c r="Y426" s="408">
        <v>2.63</v>
      </c>
      <c r="Z426" s="214"/>
      <c r="AA426" s="201">
        <v>90</v>
      </c>
      <c r="AB426" s="201"/>
      <c r="AC426" s="201">
        <v>105</v>
      </c>
      <c r="AD426" s="201"/>
      <c r="AE426" s="208" t="s">
        <v>6268</v>
      </c>
      <c r="AF426" s="208" t="s">
        <v>6269</v>
      </c>
      <c r="AG426" s="208" t="s">
        <v>6270</v>
      </c>
      <c r="AH426" s="208">
        <v>1</v>
      </c>
      <c r="AI426" s="201"/>
      <c r="AJ426" s="208"/>
      <c r="AK426" s="208"/>
      <c r="AL426" s="201"/>
      <c r="AM426" s="237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</row>
    <row r="427" spans="1:90" s="157" customFormat="1" ht="12.75" customHeight="1" x14ac:dyDescent="0.2">
      <c r="A427" s="110">
        <v>426</v>
      </c>
      <c r="B427" s="110" t="s">
        <v>427</v>
      </c>
      <c r="C427" s="110" t="s">
        <v>1010</v>
      </c>
      <c r="D427" s="111"/>
      <c r="E427" s="111" t="s">
        <v>1011</v>
      </c>
      <c r="F427" s="111"/>
      <c r="G427" s="112" t="s">
        <v>1012</v>
      </c>
      <c r="H427" s="389"/>
      <c r="I427" s="111" t="s">
        <v>265</v>
      </c>
      <c r="J427" s="111"/>
      <c r="K427" s="111" t="s">
        <v>1396</v>
      </c>
      <c r="L427" s="115">
        <v>41922</v>
      </c>
      <c r="M427" s="87">
        <v>46068</v>
      </c>
      <c r="N427" s="117" t="s">
        <v>421</v>
      </c>
      <c r="O427" s="131">
        <f t="shared" ref="O427:O440" si="94">M427</f>
        <v>46068</v>
      </c>
      <c r="P427" s="104">
        <v>18175</v>
      </c>
      <c r="Q427" s="104">
        <v>2014</v>
      </c>
      <c r="R427" s="119">
        <v>45337</v>
      </c>
      <c r="S427" s="121" t="s">
        <v>5004</v>
      </c>
      <c r="T427" s="121" t="s">
        <v>421</v>
      </c>
      <c r="U427" s="244" t="s">
        <v>981</v>
      </c>
      <c r="V427" s="244" t="s">
        <v>5409</v>
      </c>
      <c r="W427" s="135">
        <f t="shared" ref="W427:W440" si="95">M427</f>
        <v>46068</v>
      </c>
      <c r="X427" s="162" t="s">
        <v>865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427</v>
      </c>
      <c r="C428" s="200" t="s">
        <v>2922</v>
      </c>
      <c r="D428" s="200"/>
      <c r="E428" s="202" t="s">
        <v>2497</v>
      </c>
      <c r="F428" s="202"/>
      <c r="G428" s="227" t="s">
        <v>4508</v>
      </c>
      <c r="H428" s="392"/>
      <c r="I428" s="202" t="s">
        <v>1071</v>
      </c>
      <c r="J428" s="200"/>
      <c r="K428" s="202" t="s">
        <v>4509</v>
      </c>
      <c r="L428" s="206">
        <v>44797</v>
      </c>
      <c r="M428" s="219">
        <v>45514</v>
      </c>
      <c r="N428" s="220" t="s">
        <v>421</v>
      </c>
      <c r="O428" s="221">
        <f t="shared" si="94"/>
        <v>45514</v>
      </c>
      <c r="P428" s="222">
        <v>22572</v>
      </c>
      <c r="Q428" s="222">
        <v>2022</v>
      </c>
      <c r="R428" s="211">
        <v>44783</v>
      </c>
      <c r="S428" s="201" t="s">
        <v>727</v>
      </c>
      <c r="T428" s="201" t="s">
        <v>728</v>
      </c>
      <c r="U428" s="377" t="s">
        <v>491</v>
      </c>
      <c r="V428" s="377" t="s">
        <v>491</v>
      </c>
      <c r="W428" s="213">
        <f>M428</f>
        <v>45514</v>
      </c>
      <c r="X428" s="208" t="s">
        <v>201</v>
      </c>
      <c r="Y428" s="408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423</v>
      </c>
      <c r="AF428" s="208" t="s">
        <v>423</v>
      </c>
      <c r="AG428" s="208" t="s">
        <v>423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427</v>
      </c>
      <c r="C429" s="110" t="s">
        <v>3789</v>
      </c>
      <c r="D429" s="110"/>
      <c r="E429" s="111" t="s">
        <v>268</v>
      </c>
      <c r="F429" s="111"/>
      <c r="G429" s="112" t="s">
        <v>4239</v>
      </c>
      <c r="H429" s="389"/>
      <c r="I429" s="110" t="s">
        <v>631</v>
      </c>
      <c r="J429" s="110"/>
      <c r="K429" s="111" t="s">
        <v>2583</v>
      </c>
      <c r="L429" s="137">
        <v>44680</v>
      </c>
      <c r="M429" s="87">
        <v>46154</v>
      </c>
      <c r="N429" s="117" t="s">
        <v>421</v>
      </c>
      <c r="O429" s="131">
        <f t="shared" si="94"/>
        <v>46154</v>
      </c>
      <c r="P429" s="104">
        <v>22327</v>
      </c>
      <c r="Q429" s="104">
        <v>2022</v>
      </c>
      <c r="R429" s="105">
        <v>45424</v>
      </c>
      <c r="S429" s="121" t="s">
        <v>2231</v>
      </c>
      <c r="T429" s="121" t="s">
        <v>421</v>
      </c>
      <c r="U429" s="244" t="s">
        <v>738</v>
      </c>
      <c r="V429" s="244" t="s">
        <v>738</v>
      </c>
      <c r="W429" s="135">
        <f t="shared" si="95"/>
        <v>46154</v>
      </c>
      <c r="X429" s="162" t="s">
        <v>201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423</v>
      </c>
      <c r="AF429" s="162" t="s">
        <v>423</v>
      </c>
      <c r="AG429" s="162" t="s">
        <v>423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427</v>
      </c>
      <c r="C430" s="121" t="s">
        <v>3725</v>
      </c>
      <c r="D430" s="110"/>
      <c r="E430" s="111" t="s">
        <v>2175</v>
      </c>
      <c r="F430" s="111"/>
      <c r="G430" s="112" t="s">
        <v>4347</v>
      </c>
      <c r="H430" s="389"/>
      <c r="I430" s="121" t="s">
        <v>174</v>
      </c>
      <c r="J430" s="110"/>
      <c r="K430" s="111" t="s">
        <v>4348</v>
      </c>
      <c r="L430" s="137">
        <v>44732</v>
      </c>
      <c r="M430" s="87">
        <v>46163</v>
      </c>
      <c r="N430" s="117" t="s">
        <v>421</v>
      </c>
      <c r="O430" s="131">
        <f t="shared" si="94"/>
        <v>46163</v>
      </c>
      <c r="P430" s="104">
        <v>22451</v>
      </c>
      <c r="Q430" s="104">
        <v>2021</v>
      </c>
      <c r="R430" s="105">
        <v>45433</v>
      </c>
      <c r="S430" s="121" t="s">
        <v>837</v>
      </c>
      <c r="T430" s="121" t="s">
        <v>421</v>
      </c>
      <c r="U430" s="244" t="s">
        <v>3636</v>
      </c>
      <c r="V430" s="244" t="s">
        <v>3636</v>
      </c>
      <c r="W430" s="135">
        <f t="shared" si="95"/>
        <v>46163</v>
      </c>
      <c r="X430" s="162" t="s">
        <v>865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423</v>
      </c>
      <c r="AF430" s="162" t="s">
        <v>423</v>
      </c>
      <c r="AG430" s="162" t="s">
        <v>423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427</v>
      </c>
      <c r="C431" s="111" t="s">
        <v>1948</v>
      </c>
      <c r="D431" s="111"/>
      <c r="E431" s="85" t="s">
        <v>1825</v>
      </c>
      <c r="F431" s="111"/>
      <c r="G431" s="112" t="s">
        <v>1826</v>
      </c>
      <c r="H431" s="389"/>
      <c r="I431" s="121" t="s">
        <v>1294</v>
      </c>
      <c r="J431" s="111"/>
      <c r="K431" s="121" t="s">
        <v>1241</v>
      </c>
      <c r="L431" s="137">
        <v>42770</v>
      </c>
      <c r="M431" s="149">
        <v>46056</v>
      </c>
      <c r="N431" s="117" t="s">
        <v>421</v>
      </c>
      <c r="O431" s="130">
        <f t="shared" si="94"/>
        <v>46056</v>
      </c>
      <c r="P431" s="118">
        <v>17084</v>
      </c>
      <c r="Q431" s="118">
        <v>2016</v>
      </c>
      <c r="R431" s="119">
        <v>45325</v>
      </c>
      <c r="S431" s="120" t="s">
        <v>2069</v>
      </c>
      <c r="T431" s="121" t="s">
        <v>421</v>
      </c>
      <c r="U431" s="376" t="s">
        <v>1155</v>
      </c>
      <c r="V431" s="376" t="s">
        <v>948</v>
      </c>
      <c r="W431" s="145">
        <f t="shared" si="95"/>
        <v>46056</v>
      </c>
      <c r="X431" s="357" t="s">
        <v>865</v>
      </c>
      <c r="Y431" s="407">
        <v>5.5</v>
      </c>
      <c r="Z431" s="136"/>
      <c r="AA431" s="120">
        <v>90</v>
      </c>
      <c r="AB431" s="120"/>
      <c r="AC431" s="120">
        <v>112</v>
      </c>
      <c r="AD431" s="120"/>
      <c r="AE431" s="357">
        <v>23</v>
      </c>
      <c r="AF431" s="357">
        <v>38</v>
      </c>
      <c r="AG431" s="357">
        <v>52</v>
      </c>
      <c r="AH431" s="357">
        <v>1</v>
      </c>
      <c r="AI431" s="120"/>
      <c r="AJ431" s="357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427</v>
      </c>
      <c r="C432" s="121" t="s">
        <v>2922</v>
      </c>
      <c r="D432" s="121"/>
      <c r="E432" s="121" t="s">
        <v>1112</v>
      </c>
      <c r="F432" s="121"/>
      <c r="G432" s="129" t="s">
        <v>4001</v>
      </c>
      <c r="H432" s="390"/>
      <c r="I432" s="121" t="s">
        <v>1071</v>
      </c>
      <c r="J432" s="121"/>
      <c r="K432" s="121" t="s">
        <v>5237</v>
      </c>
      <c r="L432" s="137">
        <v>44552</v>
      </c>
      <c r="M432" s="138">
        <v>45900</v>
      </c>
      <c r="N432" s="117" t="s">
        <v>421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727</v>
      </c>
      <c r="T432" s="121" t="s">
        <v>692</v>
      </c>
      <c r="U432" s="244" t="s">
        <v>3148</v>
      </c>
      <c r="V432" s="244" t="s">
        <v>4262</v>
      </c>
      <c r="W432" s="135">
        <f>M432</f>
        <v>45900</v>
      </c>
      <c r="X432" s="162" t="s">
        <v>201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423</v>
      </c>
      <c r="AF432" s="162" t="s">
        <v>423</v>
      </c>
      <c r="AG432" s="162" t="s">
        <v>423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428</v>
      </c>
      <c r="C433" s="110" t="s">
        <v>15</v>
      </c>
      <c r="D433" s="110" t="s">
        <v>651</v>
      </c>
      <c r="E433" s="111" t="s">
        <v>16</v>
      </c>
      <c r="F433" s="111" t="s">
        <v>1397</v>
      </c>
      <c r="G433" s="112" t="s">
        <v>17</v>
      </c>
      <c r="H433" s="389" t="s">
        <v>1398</v>
      </c>
      <c r="I433" s="110" t="s">
        <v>768</v>
      </c>
      <c r="J433" s="110" t="s">
        <v>651</v>
      </c>
      <c r="K433" s="111" t="s">
        <v>4046</v>
      </c>
      <c r="L433" s="137">
        <v>40992</v>
      </c>
      <c r="M433" s="116">
        <v>46046</v>
      </c>
      <c r="N433" s="117" t="s">
        <v>421</v>
      </c>
      <c r="O433" s="130">
        <f t="shared" si="94"/>
        <v>46046</v>
      </c>
      <c r="P433" s="118">
        <v>22082</v>
      </c>
      <c r="Q433" s="118">
        <v>2007</v>
      </c>
      <c r="R433" s="119">
        <v>45315</v>
      </c>
      <c r="S433" s="120" t="s">
        <v>2069</v>
      </c>
      <c r="T433" s="121" t="s">
        <v>1870</v>
      </c>
      <c r="U433" s="376" t="s">
        <v>5502</v>
      </c>
      <c r="V433" s="376" t="s">
        <v>5503</v>
      </c>
      <c r="W433" s="135">
        <f t="shared" si="95"/>
        <v>46046</v>
      </c>
      <c r="X433" s="357" t="s">
        <v>68</v>
      </c>
      <c r="Y433" s="407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420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427</v>
      </c>
      <c r="C434" s="200" t="s">
        <v>5773</v>
      </c>
      <c r="D434" s="200"/>
      <c r="E434" s="202" t="s">
        <v>2124</v>
      </c>
      <c r="F434" s="202"/>
      <c r="G434" s="227" t="s">
        <v>5774</v>
      </c>
      <c r="H434" s="392"/>
      <c r="I434" s="200" t="s">
        <v>625</v>
      </c>
      <c r="J434" s="200"/>
      <c r="K434" s="201" t="s">
        <v>2966</v>
      </c>
      <c r="L434" s="206">
        <v>45404</v>
      </c>
      <c r="M434" s="207">
        <v>46126</v>
      </c>
      <c r="N434" s="220" t="s">
        <v>421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168</v>
      </c>
      <c r="T434" s="201" t="s">
        <v>728</v>
      </c>
      <c r="U434" s="377" t="s">
        <v>200</v>
      </c>
      <c r="V434" s="377" t="s">
        <v>533</v>
      </c>
      <c r="W434" s="213">
        <f>M434</f>
        <v>46126</v>
      </c>
      <c r="X434" s="208" t="s">
        <v>21</v>
      </c>
      <c r="Y434" s="408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3815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428</v>
      </c>
      <c r="C435" s="121" t="s">
        <v>1176</v>
      </c>
      <c r="D435" s="121"/>
      <c r="E435" s="121" t="s">
        <v>668</v>
      </c>
      <c r="F435" s="121" t="s">
        <v>143</v>
      </c>
      <c r="G435" s="129" t="s">
        <v>669</v>
      </c>
      <c r="H435" s="390"/>
      <c r="I435" s="110" t="s">
        <v>436</v>
      </c>
      <c r="J435" s="121"/>
      <c r="K435" s="111" t="s">
        <v>920</v>
      </c>
      <c r="L435" s="137">
        <v>41347</v>
      </c>
      <c r="M435" s="148">
        <v>45337</v>
      </c>
      <c r="N435" s="139" t="s">
        <v>421</v>
      </c>
      <c r="O435" s="130">
        <f t="shared" si="94"/>
        <v>45337</v>
      </c>
      <c r="P435" s="118">
        <v>22184</v>
      </c>
      <c r="Q435" s="118">
        <v>2013</v>
      </c>
      <c r="R435" s="119">
        <v>44607</v>
      </c>
      <c r="S435" s="120" t="s">
        <v>19</v>
      </c>
      <c r="T435" s="121" t="s">
        <v>421</v>
      </c>
      <c r="U435" s="244" t="s">
        <v>615</v>
      </c>
      <c r="V435" s="244" t="s">
        <v>3608</v>
      </c>
      <c r="W435" s="135">
        <f t="shared" si="95"/>
        <v>45337</v>
      </c>
      <c r="X435" s="357" t="s">
        <v>612</v>
      </c>
      <c r="Y435" s="407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57">
        <v>24</v>
      </c>
      <c r="AF435" s="357">
        <v>38</v>
      </c>
      <c r="AG435" s="357">
        <v>45</v>
      </c>
      <c r="AH435" s="357">
        <v>2</v>
      </c>
      <c r="AI435" s="120"/>
      <c r="AJ435" s="357"/>
      <c r="AK435" s="357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427</v>
      </c>
      <c r="C436" s="121" t="s">
        <v>879</v>
      </c>
      <c r="D436" s="121"/>
      <c r="E436" s="121" t="s">
        <v>880</v>
      </c>
      <c r="F436" s="121"/>
      <c r="G436" s="129" t="s">
        <v>772</v>
      </c>
      <c r="H436" s="390"/>
      <c r="I436" s="110" t="s">
        <v>265</v>
      </c>
      <c r="J436" s="121"/>
      <c r="K436" s="121" t="s">
        <v>2400</v>
      </c>
      <c r="L436" s="137">
        <v>41330</v>
      </c>
      <c r="M436" s="149">
        <v>45423</v>
      </c>
      <c r="N436" s="139" t="s">
        <v>421</v>
      </c>
      <c r="O436" s="130">
        <f t="shared" si="94"/>
        <v>45423</v>
      </c>
      <c r="P436" s="118">
        <v>20427</v>
      </c>
      <c r="Q436" s="118">
        <v>2008</v>
      </c>
      <c r="R436" s="119">
        <v>44692</v>
      </c>
      <c r="S436" s="120" t="s">
        <v>168</v>
      </c>
      <c r="T436" s="121" t="s">
        <v>421</v>
      </c>
      <c r="U436" s="376" t="s">
        <v>200</v>
      </c>
      <c r="V436" s="376" t="s">
        <v>1399</v>
      </c>
      <c r="W436" s="135">
        <f t="shared" si="95"/>
        <v>45423</v>
      </c>
      <c r="X436" s="357" t="s">
        <v>583</v>
      </c>
      <c r="Y436" s="407">
        <v>6.5</v>
      </c>
      <c r="Z436" s="136"/>
      <c r="AA436" s="120">
        <v>90</v>
      </c>
      <c r="AB436" s="120"/>
      <c r="AC436" s="120">
        <v>110</v>
      </c>
      <c r="AD436" s="120"/>
      <c r="AE436" s="357">
        <v>22</v>
      </c>
      <c r="AF436" s="357">
        <v>38</v>
      </c>
      <c r="AG436" s="357">
        <v>54</v>
      </c>
      <c r="AH436" s="357">
        <v>1</v>
      </c>
      <c r="AI436" s="120"/>
      <c r="AJ436" s="357"/>
      <c r="AK436" s="357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427</v>
      </c>
      <c r="C437" s="201" t="s">
        <v>6092</v>
      </c>
      <c r="D437" s="201"/>
      <c r="E437" s="201" t="s">
        <v>1660</v>
      </c>
      <c r="F437" s="201"/>
      <c r="G437" s="578" t="s">
        <v>6093</v>
      </c>
      <c r="H437" s="391"/>
      <c r="I437" s="201" t="s">
        <v>631</v>
      </c>
      <c r="J437" s="201"/>
      <c r="K437" s="201" t="s">
        <v>6012</v>
      </c>
      <c r="L437" s="206">
        <v>45509</v>
      </c>
      <c r="M437" s="206">
        <v>46238</v>
      </c>
      <c r="N437" s="220" t="s">
        <v>421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14</v>
      </c>
      <c r="T437" s="201" t="s">
        <v>728</v>
      </c>
      <c r="U437" s="377" t="s">
        <v>200</v>
      </c>
      <c r="V437" s="377" t="s">
        <v>200</v>
      </c>
      <c r="W437" s="213">
        <v>46238</v>
      </c>
      <c r="X437" s="208" t="s">
        <v>865</v>
      </c>
      <c r="Y437" s="408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423</v>
      </c>
      <c r="AF437" s="208" t="s">
        <v>423</v>
      </c>
      <c r="AG437" s="208" t="s">
        <v>423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427</v>
      </c>
      <c r="C438" s="111" t="s">
        <v>121</v>
      </c>
      <c r="D438" s="111"/>
      <c r="E438" s="111" t="s">
        <v>3360</v>
      </c>
      <c r="F438" s="111"/>
      <c r="G438" s="112" t="s">
        <v>97</v>
      </c>
      <c r="H438" s="389"/>
      <c r="I438" s="111" t="s">
        <v>122</v>
      </c>
      <c r="J438" s="111"/>
      <c r="K438" s="111" t="s">
        <v>123</v>
      </c>
      <c r="L438" s="115">
        <v>38837</v>
      </c>
      <c r="M438" s="87">
        <v>46033</v>
      </c>
      <c r="N438" s="117" t="s">
        <v>421</v>
      </c>
      <c r="O438" s="130">
        <f t="shared" si="94"/>
        <v>46033</v>
      </c>
      <c r="P438" s="118">
        <v>21064</v>
      </c>
      <c r="Q438" s="118">
        <v>2005</v>
      </c>
      <c r="R438" s="119">
        <v>45302</v>
      </c>
      <c r="S438" s="120" t="s">
        <v>5066</v>
      </c>
      <c r="T438" s="121" t="s">
        <v>421</v>
      </c>
      <c r="U438" s="244" t="s">
        <v>738</v>
      </c>
      <c r="V438" s="244" t="s">
        <v>1667</v>
      </c>
      <c r="W438" s="135">
        <f t="shared" si="95"/>
        <v>46033</v>
      </c>
      <c r="X438" s="357" t="s">
        <v>865</v>
      </c>
      <c r="Y438" s="407">
        <v>7.5</v>
      </c>
      <c r="Z438" s="136"/>
      <c r="AA438" s="120">
        <v>80</v>
      </c>
      <c r="AB438" s="120"/>
      <c r="AC438" s="120">
        <v>100</v>
      </c>
      <c r="AD438" s="120"/>
      <c r="AE438" s="357">
        <v>24</v>
      </c>
      <c r="AF438" s="357">
        <v>37</v>
      </c>
      <c r="AG438" s="357">
        <v>51</v>
      </c>
      <c r="AH438" s="357">
        <v>1</v>
      </c>
      <c r="AI438" s="120"/>
      <c r="AJ438" s="357"/>
      <c r="AK438" s="357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427</v>
      </c>
      <c r="C439" s="121" t="s">
        <v>785</v>
      </c>
      <c r="D439" s="121"/>
      <c r="E439" s="121" t="s">
        <v>2764</v>
      </c>
      <c r="F439" s="121"/>
      <c r="G439" s="129" t="s">
        <v>3084</v>
      </c>
      <c r="H439" s="390"/>
      <c r="I439" s="111" t="s">
        <v>265</v>
      </c>
      <c r="J439" s="121"/>
      <c r="K439" s="121" t="s">
        <v>3085</v>
      </c>
      <c r="L439" s="137">
        <v>43254</v>
      </c>
      <c r="M439" s="138">
        <v>45342</v>
      </c>
      <c r="N439" s="117" t="s">
        <v>421</v>
      </c>
      <c r="O439" s="131">
        <f t="shared" si="94"/>
        <v>45342</v>
      </c>
      <c r="P439" s="104">
        <v>18458</v>
      </c>
      <c r="Q439" s="104">
        <v>2014</v>
      </c>
      <c r="R439" s="105">
        <v>44612</v>
      </c>
      <c r="S439" s="121" t="s">
        <v>14</v>
      </c>
      <c r="T439" s="121" t="s">
        <v>421</v>
      </c>
      <c r="U439" s="244" t="s">
        <v>313</v>
      </c>
      <c r="V439" s="244" t="s">
        <v>4120</v>
      </c>
      <c r="W439" s="135">
        <f t="shared" si="95"/>
        <v>45342</v>
      </c>
      <c r="X439" s="162" t="s">
        <v>865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427</v>
      </c>
      <c r="C440" s="144" t="s">
        <v>3429</v>
      </c>
      <c r="E440" s="144" t="s">
        <v>252</v>
      </c>
      <c r="G440" s="164" t="s">
        <v>3430</v>
      </c>
      <c r="H440" s="393"/>
      <c r="I440" s="144" t="s">
        <v>1071</v>
      </c>
      <c r="K440" s="144" t="s">
        <v>3431</v>
      </c>
      <c r="L440" s="165">
        <v>44098</v>
      </c>
      <c r="M440" s="166">
        <v>45515</v>
      </c>
      <c r="N440" s="175" t="s">
        <v>421</v>
      </c>
      <c r="O440" s="163">
        <f t="shared" si="94"/>
        <v>45515</v>
      </c>
      <c r="P440" s="144">
        <v>20674</v>
      </c>
      <c r="Q440" s="144">
        <v>2020</v>
      </c>
      <c r="R440" s="105">
        <v>44784</v>
      </c>
      <c r="S440" s="144" t="s">
        <v>19</v>
      </c>
      <c r="T440" s="144" t="s">
        <v>421</v>
      </c>
      <c r="U440" s="178">
        <v>10</v>
      </c>
      <c r="V440" s="178">
        <v>10</v>
      </c>
      <c r="W440" s="135">
        <f t="shared" si="95"/>
        <v>45515</v>
      </c>
      <c r="X440" s="162" t="s">
        <v>201</v>
      </c>
      <c r="Y440" s="123" t="s">
        <v>423</v>
      </c>
      <c r="Z440" s="124"/>
      <c r="AA440" s="121">
        <v>55</v>
      </c>
      <c r="AB440" s="121"/>
      <c r="AC440" s="121">
        <v>75</v>
      </c>
      <c r="AD440" s="121"/>
      <c r="AE440" s="162" t="s">
        <v>423</v>
      </c>
      <c r="AF440" s="162" t="s">
        <v>423</v>
      </c>
      <c r="AG440" s="162" t="s">
        <v>423</v>
      </c>
      <c r="AH440" s="162">
        <v>1</v>
      </c>
      <c r="AJ440" s="175"/>
      <c r="AK440" s="175"/>
      <c r="AL440" s="121" t="s">
        <v>4326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427</v>
      </c>
      <c r="C441" s="200" t="s">
        <v>5473</v>
      </c>
      <c r="D441" s="201"/>
      <c r="E441" s="201" t="s">
        <v>1400</v>
      </c>
      <c r="F441" s="201"/>
      <c r="G441" s="203" t="s">
        <v>5474</v>
      </c>
      <c r="H441" s="391"/>
      <c r="I441" s="202" t="s">
        <v>12</v>
      </c>
      <c r="K441" s="202" t="s">
        <v>6431</v>
      </c>
      <c r="L441" s="218">
        <v>45329</v>
      </c>
      <c r="M441" s="219">
        <v>46439</v>
      </c>
      <c r="N441" s="220" t="s">
        <v>421</v>
      </c>
      <c r="O441" s="221">
        <f t="shared" ref="O441:O447" si="96">M441</f>
        <v>46439</v>
      </c>
      <c r="P441" s="222">
        <v>24058</v>
      </c>
      <c r="Q441" s="222">
        <v>2023</v>
      </c>
      <c r="R441" s="211">
        <v>45709</v>
      </c>
      <c r="S441" s="201" t="s">
        <v>2069</v>
      </c>
      <c r="T441" s="201" t="s">
        <v>5224</v>
      </c>
      <c r="U441" s="377" t="s">
        <v>637</v>
      </c>
      <c r="V441" s="377" t="s">
        <v>637</v>
      </c>
      <c r="W441" s="213">
        <v>46439</v>
      </c>
      <c r="X441" s="208" t="s">
        <v>865</v>
      </c>
      <c r="Y441" s="408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5475</v>
      </c>
      <c r="AH441" s="208">
        <v>1</v>
      </c>
      <c r="AI441" s="211"/>
      <c r="AJ441" s="208"/>
      <c r="AK441" s="208"/>
      <c r="AM441" s="237"/>
      <c r="CM441" s="428"/>
    </row>
    <row r="442" spans="1:123" s="144" customFormat="1" ht="12.75" customHeight="1" x14ac:dyDescent="0.2">
      <c r="A442" s="110">
        <v>441</v>
      </c>
      <c r="B442" s="110" t="s">
        <v>427</v>
      </c>
      <c r="C442" s="85" t="s">
        <v>4599</v>
      </c>
      <c r="D442" s="111"/>
      <c r="E442" s="111" t="s">
        <v>2541</v>
      </c>
      <c r="F442" s="111"/>
      <c r="G442" s="112" t="s">
        <v>4600</v>
      </c>
      <c r="H442" s="389"/>
      <c r="I442" s="111" t="s">
        <v>174</v>
      </c>
      <c r="J442" s="111"/>
      <c r="K442" s="111" t="s">
        <v>836</v>
      </c>
      <c r="L442" s="115">
        <v>44832</v>
      </c>
      <c r="M442" s="87">
        <v>46284</v>
      </c>
      <c r="N442" s="117" t="s">
        <v>421</v>
      </c>
      <c r="O442" s="131">
        <f t="shared" si="96"/>
        <v>46284</v>
      </c>
      <c r="P442" s="104">
        <v>22646</v>
      </c>
      <c r="Q442" s="104">
        <v>2015</v>
      </c>
      <c r="R442" s="105">
        <v>45554</v>
      </c>
      <c r="S442" s="121" t="s">
        <v>837</v>
      </c>
      <c r="T442" s="121" t="s">
        <v>421</v>
      </c>
      <c r="U442" s="244" t="s">
        <v>318</v>
      </c>
      <c r="V442" s="244" t="s">
        <v>234</v>
      </c>
      <c r="W442" s="135">
        <f>M442</f>
        <v>46284</v>
      </c>
      <c r="X442" s="162" t="s">
        <v>865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423</v>
      </c>
      <c r="AF442" s="162" t="s">
        <v>423</v>
      </c>
      <c r="AG442" s="162" t="s">
        <v>423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533" customFormat="1" ht="12.75" customHeight="1" x14ac:dyDescent="0.2">
      <c r="A443" s="556">
        <v>442</v>
      </c>
      <c r="B443" s="566" t="s">
        <v>428</v>
      </c>
      <c r="C443" s="566" t="s">
        <v>414</v>
      </c>
      <c r="D443" s="566"/>
      <c r="E443" s="566" t="s">
        <v>79</v>
      </c>
      <c r="F443" s="566"/>
      <c r="G443" s="557" t="s">
        <v>3601</v>
      </c>
      <c r="H443" s="558"/>
      <c r="I443" s="582" t="s">
        <v>1071</v>
      </c>
      <c r="K443" s="533" t="s">
        <v>3299</v>
      </c>
      <c r="L443" s="631">
        <v>44273</v>
      </c>
      <c r="M443" s="632">
        <v>45002</v>
      </c>
      <c r="N443" s="602" t="s">
        <v>421</v>
      </c>
      <c r="O443" s="563">
        <f t="shared" si="96"/>
        <v>45002</v>
      </c>
      <c r="P443" s="564">
        <v>21115</v>
      </c>
      <c r="Q443" s="564">
        <v>2012</v>
      </c>
      <c r="R443" s="565">
        <v>44272</v>
      </c>
      <c r="S443" s="566" t="s">
        <v>727</v>
      </c>
      <c r="T443" s="566" t="s">
        <v>728</v>
      </c>
      <c r="U443" s="567" t="s">
        <v>200</v>
      </c>
      <c r="V443" s="567" t="s">
        <v>760</v>
      </c>
      <c r="W443" s="568">
        <f>M443</f>
        <v>45002</v>
      </c>
      <c r="X443" s="569" t="s">
        <v>583</v>
      </c>
      <c r="Y443" s="570">
        <v>5</v>
      </c>
      <c r="Z443" s="571"/>
      <c r="AA443" s="566">
        <v>80</v>
      </c>
      <c r="AB443" s="566">
        <v>80</v>
      </c>
      <c r="AC443" s="566">
        <v>105</v>
      </c>
      <c r="AD443" s="566">
        <v>105</v>
      </c>
      <c r="AE443" s="569">
        <v>23</v>
      </c>
      <c r="AF443" s="569">
        <v>39</v>
      </c>
      <c r="AG443" s="569">
        <v>57</v>
      </c>
      <c r="AH443" s="569">
        <v>1</v>
      </c>
      <c r="AI443" s="566"/>
      <c r="AJ443" s="569"/>
      <c r="AK443" s="569"/>
      <c r="AL443" s="566" t="s">
        <v>6405</v>
      </c>
      <c r="AM443" s="532"/>
      <c r="CM443" s="633"/>
    </row>
    <row r="444" spans="1:123" s="212" customFormat="1" ht="12.75" customHeight="1" x14ac:dyDescent="0.2">
      <c r="A444" s="200">
        <v>443</v>
      </c>
      <c r="B444" s="201" t="s">
        <v>427</v>
      </c>
      <c r="C444" s="201" t="s">
        <v>3378</v>
      </c>
      <c r="D444" s="201"/>
      <c r="E444" s="201" t="s">
        <v>286</v>
      </c>
      <c r="F444" s="201"/>
      <c r="G444" s="203" t="s">
        <v>5822</v>
      </c>
      <c r="H444" s="391"/>
      <c r="I444" s="202" t="s">
        <v>255</v>
      </c>
      <c r="J444" s="223"/>
      <c r="K444" s="212" t="s">
        <v>5769</v>
      </c>
      <c r="L444" s="282">
        <v>45418</v>
      </c>
      <c r="M444" s="375">
        <v>46130</v>
      </c>
      <c r="N444" s="220" t="s">
        <v>421</v>
      </c>
      <c r="O444" s="221">
        <f t="shared" si="96"/>
        <v>46130</v>
      </c>
      <c r="P444" s="222">
        <v>24324</v>
      </c>
      <c r="Q444" s="222">
        <v>2021</v>
      </c>
      <c r="R444" s="211">
        <v>45400</v>
      </c>
      <c r="S444" s="201" t="s">
        <v>14</v>
      </c>
      <c r="T444" s="201" t="s">
        <v>728</v>
      </c>
      <c r="U444" s="377" t="s">
        <v>200</v>
      </c>
      <c r="V444" s="377" t="s">
        <v>877</v>
      </c>
      <c r="W444" s="213">
        <f>O444</f>
        <v>46130</v>
      </c>
      <c r="X444" s="208" t="s">
        <v>865</v>
      </c>
      <c r="Y444" s="408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423</v>
      </c>
      <c r="AF444" s="208" t="s">
        <v>423</v>
      </c>
      <c r="AG444" s="208" t="s">
        <v>423</v>
      </c>
      <c r="AH444" s="208">
        <v>1</v>
      </c>
      <c r="AI444" s="201"/>
      <c r="AJ444" s="208"/>
      <c r="AK444" s="208"/>
      <c r="AL444" s="201"/>
      <c r="AM444" s="237"/>
      <c r="CM444" s="428"/>
    </row>
    <row r="445" spans="1:123" s="212" customFormat="1" ht="12.75" customHeight="1" x14ac:dyDescent="0.2">
      <c r="A445" s="200">
        <v>444</v>
      </c>
      <c r="B445" s="200" t="s">
        <v>427</v>
      </c>
      <c r="C445" s="201" t="s">
        <v>5766</v>
      </c>
      <c r="D445" s="202"/>
      <c r="E445" s="228" t="s">
        <v>2335</v>
      </c>
      <c r="F445" s="202"/>
      <c r="G445" s="227" t="s">
        <v>6523</v>
      </c>
      <c r="H445" s="392"/>
      <c r="I445" s="202" t="s">
        <v>5768</v>
      </c>
      <c r="J445" s="202"/>
      <c r="K445" s="201" t="s">
        <v>6510</v>
      </c>
      <c r="L445" s="206">
        <v>45743</v>
      </c>
      <c r="M445" s="207">
        <v>46466</v>
      </c>
      <c r="N445" s="208" t="s">
        <v>421</v>
      </c>
      <c r="O445" s="209">
        <f t="shared" si="96"/>
        <v>46466</v>
      </c>
      <c r="P445" s="210">
        <v>25174</v>
      </c>
      <c r="Q445" s="210">
        <v>2025</v>
      </c>
      <c r="R445" s="211">
        <v>45736</v>
      </c>
      <c r="S445" s="212" t="s">
        <v>2001</v>
      </c>
      <c r="T445" s="212" t="s">
        <v>728</v>
      </c>
      <c r="U445" s="377" t="s">
        <v>200</v>
      </c>
      <c r="V445" s="377" t="s">
        <v>200</v>
      </c>
      <c r="W445" s="213">
        <v>46466</v>
      </c>
      <c r="X445" s="208" t="s">
        <v>865</v>
      </c>
      <c r="Y445" s="408">
        <v>4.5</v>
      </c>
      <c r="Z445" s="214"/>
      <c r="AA445" s="201">
        <v>85</v>
      </c>
      <c r="AB445" s="201"/>
      <c r="AC445" s="201">
        <v>105</v>
      </c>
      <c r="AD445" s="201"/>
      <c r="AE445" s="208" t="s">
        <v>423</v>
      </c>
      <c r="AF445" s="208" t="s">
        <v>423</v>
      </c>
      <c r="AG445" s="284" t="s">
        <v>423</v>
      </c>
      <c r="AH445" s="284">
        <v>1</v>
      </c>
      <c r="AI445" s="201"/>
      <c r="AJ445" s="208"/>
      <c r="AK445" s="208"/>
      <c r="AL445" s="201"/>
      <c r="AM445" s="237"/>
      <c r="CM445" s="428"/>
    </row>
    <row r="446" spans="1:123" s="144" customFormat="1" ht="12.75" customHeight="1" x14ac:dyDescent="0.2">
      <c r="A446" s="110">
        <v>445</v>
      </c>
      <c r="B446" s="121" t="s">
        <v>427</v>
      </c>
      <c r="C446" s="121" t="s">
        <v>1088</v>
      </c>
      <c r="D446" s="121"/>
      <c r="E446" s="121" t="s">
        <v>2</v>
      </c>
      <c r="F446" s="121"/>
      <c r="G446" s="129" t="s">
        <v>3604</v>
      </c>
      <c r="H446" s="390"/>
      <c r="I446" s="121" t="s">
        <v>1071</v>
      </c>
      <c r="J446" s="121"/>
      <c r="K446" s="121" t="s">
        <v>3605</v>
      </c>
      <c r="L446" s="137">
        <v>44278</v>
      </c>
      <c r="M446" s="138">
        <v>46443</v>
      </c>
      <c r="N446" s="117" t="s">
        <v>421</v>
      </c>
      <c r="O446" s="131">
        <f t="shared" si="96"/>
        <v>46443</v>
      </c>
      <c r="P446" s="104">
        <v>21119</v>
      </c>
      <c r="Q446" s="104">
        <v>2014</v>
      </c>
      <c r="R446" s="105">
        <v>45713</v>
      </c>
      <c r="S446" s="121" t="s">
        <v>727</v>
      </c>
      <c r="T446" s="121" t="s">
        <v>421</v>
      </c>
      <c r="U446" s="244" t="s">
        <v>1018</v>
      </c>
      <c r="V446" s="244" t="s">
        <v>2297</v>
      </c>
      <c r="W446" s="135">
        <f>M446</f>
        <v>46443</v>
      </c>
      <c r="X446" s="162" t="s">
        <v>865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423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428</v>
      </c>
      <c r="C447" s="200" t="s">
        <v>5771</v>
      </c>
      <c r="D447" s="201"/>
      <c r="E447" s="201" t="s">
        <v>1828</v>
      </c>
      <c r="F447" s="201"/>
      <c r="G447" s="203" t="s">
        <v>5772</v>
      </c>
      <c r="H447" s="391"/>
      <c r="I447" s="201" t="s">
        <v>768</v>
      </c>
      <c r="J447" s="201"/>
      <c r="K447" s="202" t="s">
        <v>5753</v>
      </c>
      <c r="L447" s="218">
        <v>45404</v>
      </c>
      <c r="M447" s="219">
        <v>46126</v>
      </c>
      <c r="N447" s="220" t="s">
        <v>421</v>
      </c>
      <c r="O447" s="221">
        <f t="shared" si="96"/>
        <v>46126</v>
      </c>
      <c r="P447" s="222">
        <v>24287</v>
      </c>
      <c r="Q447" s="222">
        <v>2012</v>
      </c>
      <c r="R447" s="211">
        <v>45396</v>
      </c>
      <c r="S447" s="201" t="s">
        <v>168</v>
      </c>
      <c r="T447" s="201" t="s">
        <v>728</v>
      </c>
      <c r="U447" s="377" t="s">
        <v>200</v>
      </c>
      <c r="V447" s="377" t="s">
        <v>66</v>
      </c>
      <c r="W447" s="213">
        <v>46126</v>
      </c>
      <c r="X447" s="208" t="s">
        <v>423</v>
      </c>
      <c r="Y447" s="408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423</v>
      </c>
      <c r="AF447" s="208" t="s">
        <v>423</v>
      </c>
      <c r="AG447" s="208" t="s">
        <v>423</v>
      </c>
      <c r="AH447" s="208">
        <v>1</v>
      </c>
      <c r="AI447" s="201"/>
      <c r="AJ447" s="208"/>
      <c r="AK447" s="208"/>
      <c r="AL447" s="201"/>
      <c r="AM447" s="237"/>
      <c r="CM447" s="428"/>
    </row>
    <row r="448" spans="1:123" s="157" customFormat="1" ht="12.75" customHeight="1" x14ac:dyDescent="0.2">
      <c r="A448" s="110">
        <v>447</v>
      </c>
      <c r="B448" s="121" t="s">
        <v>428</v>
      </c>
      <c r="C448" s="121" t="s">
        <v>2104</v>
      </c>
      <c r="D448" s="121" t="s">
        <v>509</v>
      </c>
      <c r="E448" s="121" t="s">
        <v>2105</v>
      </c>
      <c r="F448" s="121" t="s">
        <v>843</v>
      </c>
      <c r="G448" s="129" t="s">
        <v>2106</v>
      </c>
      <c r="H448" s="404" t="s">
        <v>843</v>
      </c>
      <c r="I448" s="121" t="s">
        <v>265</v>
      </c>
      <c r="J448" s="121" t="s">
        <v>392</v>
      </c>
      <c r="K448" s="121" t="s">
        <v>2107</v>
      </c>
      <c r="L448" s="137">
        <v>42968</v>
      </c>
      <c r="M448" s="138">
        <v>45137</v>
      </c>
      <c r="N448" s="117" t="s">
        <v>421</v>
      </c>
      <c r="O448" s="131">
        <f t="shared" ref="O448:O450" si="97">M448</f>
        <v>45137</v>
      </c>
      <c r="P448" s="104">
        <v>17771</v>
      </c>
      <c r="Q448" s="104">
        <v>2014</v>
      </c>
      <c r="R448" s="105" t="s">
        <v>4021</v>
      </c>
      <c r="S448" s="121" t="s">
        <v>2119</v>
      </c>
      <c r="T448" s="121" t="s">
        <v>2995</v>
      </c>
      <c r="U448" s="244" t="s">
        <v>4022</v>
      </c>
      <c r="V448" s="244" t="s">
        <v>4023</v>
      </c>
      <c r="W448" s="135">
        <f t="shared" ref="W448:W452" si="98">M448</f>
        <v>45137</v>
      </c>
      <c r="X448" s="162" t="s">
        <v>865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57">
        <v>2007</v>
      </c>
      <c r="AK448" s="357" t="s">
        <v>421</v>
      </c>
      <c r="AL448" s="121" t="s">
        <v>4024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427</v>
      </c>
      <c r="C449" s="121" t="s">
        <v>1664</v>
      </c>
      <c r="D449" s="121"/>
      <c r="E449" s="121" t="s">
        <v>1851</v>
      </c>
      <c r="F449" s="121"/>
      <c r="G449" s="129" t="s">
        <v>1665</v>
      </c>
      <c r="H449" s="390"/>
      <c r="I449" s="121" t="s">
        <v>1071</v>
      </c>
      <c r="J449" s="121"/>
      <c r="K449" s="111" t="s">
        <v>365</v>
      </c>
      <c r="L449" s="115">
        <v>42796</v>
      </c>
      <c r="M449" s="116">
        <v>46073</v>
      </c>
      <c r="N449" s="117" t="s">
        <v>421</v>
      </c>
      <c r="O449" s="130">
        <f t="shared" si="97"/>
        <v>46073</v>
      </c>
      <c r="P449" s="118">
        <v>22180</v>
      </c>
      <c r="Q449" s="118">
        <v>2016</v>
      </c>
      <c r="R449" s="119">
        <v>45342</v>
      </c>
      <c r="S449" s="120" t="s">
        <v>5004</v>
      </c>
      <c r="T449" s="121" t="s">
        <v>421</v>
      </c>
      <c r="U449" s="376" t="s">
        <v>1018</v>
      </c>
      <c r="V449" s="376" t="s">
        <v>4703</v>
      </c>
      <c r="W449" s="145">
        <f t="shared" si="98"/>
        <v>46073</v>
      </c>
      <c r="X449" s="357" t="s">
        <v>583</v>
      </c>
      <c r="Y449" s="407">
        <v>4.8</v>
      </c>
      <c r="Z449" s="136"/>
      <c r="AA449" s="121">
        <v>110</v>
      </c>
      <c r="AB449" s="120"/>
      <c r="AC449" s="121">
        <v>135</v>
      </c>
      <c r="AD449" s="120"/>
      <c r="AE449" s="357">
        <v>23</v>
      </c>
      <c r="AF449" s="357">
        <v>40</v>
      </c>
      <c r="AG449" s="357">
        <v>57</v>
      </c>
      <c r="AH449" s="357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1" t="s">
        <v>427</v>
      </c>
      <c r="C450" s="311" t="s">
        <v>3873</v>
      </c>
      <c r="D450" s="311"/>
      <c r="E450" s="311" t="s">
        <v>2006</v>
      </c>
      <c r="F450" s="311"/>
      <c r="G450" s="325" t="s">
        <v>3874</v>
      </c>
      <c r="H450" s="390"/>
      <c r="I450" s="311" t="s">
        <v>1785</v>
      </c>
      <c r="J450" s="311"/>
      <c r="K450" s="121" t="s">
        <v>2775</v>
      </c>
      <c r="L450" s="312">
        <v>44445</v>
      </c>
      <c r="M450" s="603">
        <v>45169</v>
      </c>
      <c r="N450" s="313" t="s">
        <v>421</v>
      </c>
      <c r="O450" s="314">
        <f t="shared" si="97"/>
        <v>45169</v>
      </c>
      <c r="P450" s="311">
        <v>21505</v>
      </c>
      <c r="Q450" s="311">
        <v>2021</v>
      </c>
      <c r="R450" s="315">
        <v>44439</v>
      </c>
      <c r="S450" s="311" t="s">
        <v>3727</v>
      </c>
      <c r="T450" s="311" t="s">
        <v>728</v>
      </c>
      <c r="U450" s="379" t="s">
        <v>200</v>
      </c>
      <c r="V450" s="379" t="s">
        <v>200</v>
      </c>
      <c r="W450" s="316">
        <f>M450</f>
        <v>45169</v>
      </c>
      <c r="X450" s="358" t="s">
        <v>865</v>
      </c>
      <c r="Y450" s="410">
        <v>4.8</v>
      </c>
      <c r="Z450" s="317"/>
      <c r="AA450" s="311">
        <v>80</v>
      </c>
      <c r="AB450" s="311"/>
      <c r="AC450" s="311">
        <v>95</v>
      </c>
      <c r="AD450" s="311"/>
      <c r="AE450" s="358">
        <v>25</v>
      </c>
      <c r="AF450" s="358">
        <v>38</v>
      </c>
      <c r="AG450" s="358">
        <v>52</v>
      </c>
      <c r="AH450" s="358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427</v>
      </c>
      <c r="C451" s="154" t="s">
        <v>1710</v>
      </c>
      <c r="D451" s="111"/>
      <c r="E451" s="85" t="s">
        <v>2444</v>
      </c>
      <c r="F451" s="111"/>
      <c r="G451" s="112" t="s">
        <v>2445</v>
      </c>
      <c r="H451" s="389"/>
      <c r="I451" s="111" t="s">
        <v>77</v>
      </c>
      <c r="J451" s="111"/>
      <c r="K451" s="121" t="s">
        <v>650</v>
      </c>
      <c r="L451" s="137">
        <v>43250</v>
      </c>
      <c r="M451" s="138">
        <v>46055</v>
      </c>
      <c r="N451" s="162" t="s">
        <v>421</v>
      </c>
      <c r="O451" s="131">
        <f t="shared" ref="O451" si="99">M451</f>
        <v>46055</v>
      </c>
      <c r="P451" s="104">
        <v>20554</v>
      </c>
      <c r="Q451" s="104">
        <v>2018</v>
      </c>
      <c r="R451" s="119">
        <v>45324</v>
      </c>
      <c r="S451" s="121" t="s">
        <v>2001</v>
      </c>
      <c r="T451" s="121" t="s">
        <v>421</v>
      </c>
      <c r="U451" s="244" t="s">
        <v>234</v>
      </c>
      <c r="V451" s="244" t="s">
        <v>1420</v>
      </c>
      <c r="W451" s="145">
        <f t="shared" si="98"/>
        <v>46055</v>
      </c>
      <c r="X451" s="162" t="s">
        <v>865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423</v>
      </c>
      <c r="AF451" s="162" t="s">
        <v>423</v>
      </c>
      <c r="AG451" s="162" t="s">
        <v>423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427</v>
      </c>
      <c r="C452" s="111" t="s">
        <v>1508</v>
      </c>
      <c r="D452" s="111"/>
      <c r="E452" s="111" t="s">
        <v>3361</v>
      </c>
      <c r="F452" s="111"/>
      <c r="G452" s="112" t="s">
        <v>18</v>
      </c>
      <c r="H452" s="389"/>
      <c r="I452" s="111" t="s">
        <v>502</v>
      </c>
      <c r="J452" s="111"/>
      <c r="K452" s="111" t="s">
        <v>54</v>
      </c>
      <c r="L452" s="115">
        <v>40373</v>
      </c>
      <c r="M452" s="116">
        <v>46295</v>
      </c>
      <c r="N452" s="117" t="s">
        <v>421</v>
      </c>
      <c r="O452" s="132">
        <f>M452</f>
        <v>46295</v>
      </c>
      <c r="P452" s="118">
        <v>14590</v>
      </c>
      <c r="Q452" s="118">
        <v>2010</v>
      </c>
      <c r="R452" s="119">
        <v>45565</v>
      </c>
      <c r="S452" s="120" t="s">
        <v>2001</v>
      </c>
      <c r="T452" s="121" t="s">
        <v>421</v>
      </c>
      <c r="U452" s="376" t="s">
        <v>6222</v>
      </c>
      <c r="V452" s="376" t="s">
        <v>6221</v>
      </c>
      <c r="W452" s="135">
        <f t="shared" si="98"/>
        <v>46295</v>
      </c>
      <c r="X452" s="162" t="s">
        <v>865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57">
        <v>23</v>
      </c>
      <c r="AF452" s="357">
        <v>37</v>
      </c>
      <c r="AG452" s="357">
        <v>51</v>
      </c>
      <c r="AH452" s="357">
        <v>1</v>
      </c>
      <c r="AI452" s="120"/>
      <c r="AJ452" s="357"/>
      <c r="AK452" s="357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427</v>
      </c>
      <c r="C453" s="121" t="s">
        <v>3137</v>
      </c>
      <c r="D453" s="111"/>
      <c r="E453" s="85" t="s">
        <v>2765</v>
      </c>
      <c r="F453" s="111"/>
      <c r="G453" s="112" t="s">
        <v>3138</v>
      </c>
      <c r="H453" s="389"/>
      <c r="I453" s="111" t="s">
        <v>1071</v>
      </c>
      <c r="J453" s="111"/>
      <c r="K453" s="111" t="s">
        <v>4194</v>
      </c>
      <c r="L453" s="115">
        <v>43923</v>
      </c>
      <c r="M453" s="87">
        <v>45364</v>
      </c>
      <c r="N453" s="117" t="s">
        <v>421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3071</v>
      </c>
      <c r="T453" s="121" t="s">
        <v>421</v>
      </c>
      <c r="U453" s="244" t="s">
        <v>366</v>
      </c>
      <c r="V453" s="244" t="s">
        <v>366</v>
      </c>
      <c r="W453" s="135">
        <f>M453</f>
        <v>45364</v>
      </c>
      <c r="X453" s="162" t="s">
        <v>583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423</v>
      </c>
      <c r="AF453" s="162" t="s">
        <v>423</v>
      </c>
      <c r="AG453" s="162" t="s">
        <v>423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427</v>
      </c>
      <c r="C454" s="110" t="s">
        <v>2407</v>
      </c>
      <c r="D454" s="111"/>
      <c r="E454" s="85" t="s">
        <v>2408</v>
      </c>
      <c r="F454" s="111"/>
      <c r="G454" s="112" t="s">
        <v>2409</v>
      </c>
      <c r="H454" s="389"/>
      <c r="I454" s="121" t="s">
        <v>174</v>
      </c>
      <c r="J454" s="111"/>
      <c r="K454" s="111" t="s">
        <v>433</v>
      </c>
      <c r="L454" s="137">
        <v>43253</v>
      </c>
      <c r="M454" s="116">
        <v>45138</v>
      </c>
      <c r="N454" s="117" t="s">
        <v>421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102</v>
      </c>
      <c r="T454" s="121" t="s">
        <v>421</v>
      </c>
      <c r="U454" s="376" t="s">
        <v>103</v>
      </c>
      <c r="V454" s="376" t="s">
        <v>1356</v>
      </c>
      <c r="W454" s="135">
        <f t="shared" ref="W454" si="100">M454</f>
        <v>45138</v>
      </c>
      <c r="X454" s="357" t="s">
        <v>655</v>
      </c>
      <c r="Y454" s="407">
        <v>6.1</v>
      </c>
      <c r="Z454" s="136"/>
      <c r="AA454" s="120">
        <v>95</v>
      </c>
      <c r="AB454" s="120"/>
      <c r="AC454" s="120">
        <v>115</v>
      </c>
      <c r="AD454" s="120"/>
      <c r="AE454" s="357">
        <v>22</v>
      </c>
      <c r="AF454" s="357">
        <v>39</v>
      </c>
      <c r="AG454" s="357">
        <v>62</v>
      </c>
      <c r="AH454" s="357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427</v>
      </c>
      <c r="C455" s="200" t="s">
        <v>6052</v>
      </c>
      <c r="D455" s="201"/>
      <c r="E455" s="201" t="s">
        <v>1713</v>
      </c>
      <c r="F455" s="201"/>
      <c r="G455" s="203" t="s">
        <v>6053</v>
      </c>
      <c r="H455" s="391"/>
      <c r="I455" s="201" t="s">
        <v>174</v>
      </c>
      <c r="J455" s="201"/>
      <c r="K455" s="201" t="s">
        <v>5678</v>
      </c>
      <c r="L455" s="206">
        <v>45496</v>
      </c>
      <c r="M455" s="207">
        <v>46214</v>
      </c>
      <c r="N455" s="220" t="s">
        <v>421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2616</v>
      </c>
      <c r="T455" s="201" t="s">
        <v>728</v>
      </c>
      <c r="U455" s="377" t="s">
        <v>200</v>
      </c>
      <c r="V455" s="377" t="s">
        <v>200</v>
      </c>
      <c r="W455" s="213">
        <v>46214</v>
      </c>
      <c r="X455" s="208" t="s">
        <v>201</v>
      </c>
      <c r="Y455" s="408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423</v>
      </c>
      <c r="AF455" s="208" t="s">
        <v>423</v>
      </c>
      <c r="AG455" s="208" t="s">
        <v>423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427</v>
      </c>
      <c r="C456" s="121" t="s">
        <v>4721</v>
      </c>
      <c r="D456" s="121"/>
      <c r="E456" s="121" t="s">
        <v>2627</v>
      </c>
      <c r="F456" s="121"/>
      <c r="G456" s="129" t="s">
        <v>4722</v>
      </c>
      <c r="H456" s="402"/>
      <c r="I456" s="121" t="s">
        <v>725</v>
      </c>
      <c r="J456" s="121"/>
      <c r="K456" s="121" t="s">
        <v>4723</v>
      </c>
      <c r="L456" s="137">
        <v>43512</v>
      </c>
      <c r="M456" s="138">
        <v>46413</v>
      </c>
      <c r="N456" s="162" t="s">
        <v>421</v>
      </c>
      <c r="O456" s="163">
        <f>M456</f>
        <v>46413</v>
      </c>
      <c r="P456" s="174">
        <v>23059</v>
      </c>
      <c r="Q456" s="174">
        <v>2018</v>
      </c>
      <c r="R456" s="161">
        <v>45683</v>
      </c>
      <c r="S456" s="144" t="s">
        <v>2069</v>
      </c>
      <c r="T456" s="144" t="s">
        <v>421</v>
      </c>
      <c r="U456" s="244" t="s">
        <v>532</v>
      </c>
      <c r="V456" s="244" t="s">
        <v>6369</v>
      </c>
      <c r="W456" s="135">
        <f>M456</f>
        <v>46413</v>
      </c>
      <c r="X456" s="162" t="s">
        <v>21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4724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427</v>
      </c>
      <c r="C457" s="121" t="s">
        <v>177</v>
      </c>
      <c r="D457" s="121"/>
      <c r="E457" s="121" t="s">
        <v>2453</v>
      </c>
      <c r="F457" s="121"/>
      <c r="G457" s="129" t="s">
        <v>847</v>
      </c>
      <c r="H457" s="390"/>
      <c r="I457" s="111" t="s">
        <v>1071</v>
      </c>
      <c r="J457" s="121"/>
      <c r="K457" s="121" t="s">
        <v>3730</v>
      </c>
      <c r="L457" s="137">
        <v>43291</v>
      </c>
      <c r="M457" s="138">
        <v>45481</v>
      </c>
      <c r="N457" s="117" t="s">
        <v>421</v>
      </c>
      <c r="O457" s="131">
        <f t="shared" ref="O457:O466" si="101">M457</f>
        <v>45481</v>
      </c>
      <c r="P457" s="104">
        <v>21338</v>
      </c>
      <c r="Q457" s="104">
        <v>2004</v>
      </c>
      <c r="R457" s="105">
        <v>45115</v>
      </c>
      <c r="S457" s="121" t="s">
        <v>2001</v>
      </c>
      <c r="T457" s="121" t="s">
        <v>421</v>
      </c>
      <c r="U457" s="244" t="s">
        <v>738</v>
      </c>
      <c r="V457" s="244" t="s">
        <v>5093</v>
      </c>
      <c r="W457" s="135">
        <f>M457</f>
        <v>45481</v>
      </c>
      <c r="X457" s="162" t="s">
        <v>865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427</v>
      </c>
      <c r="C458" s="121" t="s">
        <v>4240</v>
      </c>
      <c r="D458" s="121"/>
      <c r="E458" s="121" t="s">
        <v>2208</v>
      </c>
      <c r="F458" s="121"/>
      <c r="G458" s="129" t="s">
        <v>4241</v>
      </c>
      <c r="H458" s="390"/>
      <c r="I458" s="121" t="s">
        <v>631</v>
      </c>
      <c r="J458" s="121"/>
      <c r="K458" s="121" t="s">
        <v>2583</v>
      </c>
      <c r="L458" s="137">
        <v>44680</v>
      </c>
      <c r="M458" s="138">
        <v>46154</v>
      </c>
      <c r="N458" s="117" t="s">
        <v>421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2231</v>
      </c>
      <c r="T458" s="121" t="s">
        <v>421</v>
      </c>
      <c r="U458" s="244" t="s">
        <v>615</v>
      </c>
      <c r="V458" s="244" t="s">
        <v>615</v>
      </c>
      <c r="W458" s="135">
        <f>M458</f>
        <v>46154</v>
      </c>
      <c r="X458" s="162" t="s">
        <v>201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423</v>
      </c>
      <c r="AF458" s="162" t="s">
        <v>423</v>
      </c>
      <c r="AG458" s="162" t="s">
        <v>423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428</v>
      </c>
      <c r="C459" s="121" t="s">
        <v>1945</v>
      </c>
      <c r="D459" s="121" t="s">
        <v>4707</v>
      </c>
      <c r="E459" s="121" t="s">
        <v>2757</v>
      </c>
      <c r="F459" s="121" t="s">
        <v>4708</v>
      </c>
      <c r="G459" s="129" t="s">
        <v>2756</v>
      </c>
      <c r="H459" s="390" t="s">
        <v>4709</v>
      </c>
      <c r="I459" s="121" t="s">
        <v>1294</v>
      </c>
      <c r="J459" s="121" t="s">
        <v>4710</v>
      </c>
      <c r="K459" s="111" t="s">
        <v>4362</v>
      </c>
      <c r="L459" s="137">
        <v>43568</v>
      </c>
      <c r="M459" s="87">
        <v>46423</v>
      </c>
      <c r="N459" s="117" t="s">
        <v>421</v>
      </c>
      <c r="O459" s="131">
        <f t="shared" si="101"/>
        <v>46423</v>
      </c>
      <c r="P459" s="104">
        <v>22466</v>
      </c>
      <c r="Q459" s="104">
        <v>2019</v>
      </c>
      <c r="R459" s="119">
        <v>45693</v>
      </c>
      <c r="S459" s="121" t="s">
        <v>2564</v>
      </c>
      <c r="T459" s="121" t="s">
        <v>1870</v>
      </c>
      <c r="U459" s="244" t="s">
        <v>6399</v>
      </c>
      <c r="V459" s="244" t="s">
        <v>6400</v>
      </c>
      <c r="W459" s="135">
        <f t="shared" ref="W459:W465" si="102">M459</f>
        <v>46423</v>
      </c>
      <c r="X459" s="162" t="s">
        <v>21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57">
        <v>2023</v>
      </c>
      <c r="AK459" s="357" t="s">
        <v>421</v>
      </c>
      <c r="AL459" s="121" t="s">
        <v>6381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427</v>
      </c>
      <c r="C460" s="110" t="s">
        <v>1873</v>
      </c>
      <c r="D460" s="111"/>
      <c r="E460" s="111" t="s">
        <v>1056</v>
      </c>
      <c r="F460" s="111"/>
      <c r="G460" s="112" t="s">
        <v>2842</v>
      </c>
      <c r="H460" s="389"/>
      <c r="I460" s="111" t="s">
        <v>666</v>
      </c>
      <c r="J460" s="111"/>
      <c r="K460" s="111" t="s">
        <v>1313</v>
      </c>
      <c r="L460" s="115">
        <v>43640</v>
      </c>
      <c r="M460" s="87">
        <v>46549</v>
      </c>
      <c r="N460" s="117" t="s">
        <v>421</v>
      </c>
      <c r="O460" s="131">
        <f t="shared" si="101"/>
        <v>46549</v>
      </c>
      <c r="P460" s="104">
        <v>19328</v>
      </c>
      <c r="Q460" s="104">
        <v>2012</v>
      </c>
      <c r="R460" s="105">
        <v>45819</v>
      </c>
      <c r="S460" s="121" t="s">
        <v>5004</v>
      </c>
      <c r="T460" s="121" t="s">
        <v>421</v>
      </c>
      <c r="U460" s="244" t="s">
        <v>629</v>
      </c>
      <c r="V460" s="244" t="s">
        <v>4122</v>
      </c>
      <c r="W460" s="135">
        <f t="shared" si="102"/>
        <v>46549</v>
      </c>
      <c r="X460" s="162" t="s">
        <v>865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428</v>
      </c>
      <c r="C461" s="121" t="s">
        <v>160</v>
      </c>
      <c r="D461" s="121" t="s">
        <v>559</v>
      </c>
      <c r="E461" s="121" t="s">
        <v>248</v>
      </c>
      <c r="F461" s="121" t="s">
        <v>1170</v>
      </c>
      <c r="G461" s="129" t="s">
        <v>1172</v>
      </c>
      <c r="H461" s="390" t="s">
        <v>1171</v>
      </c>
      <c r="I461" s="111" t="s">
        <v>1071</v>
      </c>
      <c r="J461" s="121" t="s">
        <v>768</v>
      </c>
      <c r="K461" s="121" t="s">
        <v>1391</v>
      </c>
      <c r="L461" s="137">
        <v>42080</v>
      </c>
      <c r="M461" s="138">
        <v>46108</v>
      </c>
      <c r="N461" s="117" t="s">
        <v>421</v>
      </c>
      <c r="O461" s="131">
        <f t="shared" si="101"/>
        <v>46108</v>
      </c>
      <c r="P461" s="104">
        <v>20359</v>
      </c>
      <c r="Q461" s="104">
        <v>2008</v>
      </c>
      <c r="R461" s="119">
        <v>45378</v>
      </c>
      <c r="S461" s="121" t="s">
        <v>603</v>
      </c>
      <c r="T461" s="121" t="s">
        <v>113</v>
      </c>
      <c r="U461" s="244" t="s">
        <v>5792</v>
      </c>
      <c r="V461" s="244" t="s">
        <v>5791</v>
      </c>
      <c r="W461" s="135">
        <f t="shared" si="102"/>
        <v>46108</v>
      </c>
      <c r="X461" s="162" t="s">
        <v>583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421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216" customFormat="1" ht="12.75" customHeight="1" x14ac:dyDescent="0.2">
      <c r="A462" s="200">
        <v>461</v>
      </c>
      <c r="B462" s="201" t="s">
        <v>427</v>
      </c>
      <c r="C462" s="201" t="s">
        <v>6264</v>
      </c>
      <c r="D462" s="201"/>
      <c r="E462" s="201" t="s">
        <v>1242</v>
      </c>
      <c r="F462" s="201"/>
      <c r="G462" s="203" t="s">
        <v>6265</v>
      </c>
      <c r="H462" s="391"/>
      <c r="I462" s="201" t="s">
        <v>546</v>
      </c>
      <c r="J462" s="201"/>
      <c r="K462" s="201" t="s">
        <v>4003</v>
      </c>
      <c r="L462" s="206">
        <v>45590</v>
      </c>
      <c r="M462" s="207">
        <v>46312</v>
      </c>
      <c r="N462" s="226" t="s">
        <v>421</v>
      </c>
      <c r="O462" s="221">
        <f t="shared" si="101"/>
        <v>46312</v>
      </c>
      <c r="P462" s="222">
        <v>24666</v>
      </c>
      <c r="Q462" s="222">
        <v>2009</v>
      </c>
      <c r="R462" s="211">
        <v>45582</v>
      </c>
      <c r="S462" s="201" t="s">
        <v>14</v>
      </c>
      <c r="T462" s="201" t="s">
        <v>728</v>
      </c>
      <c r="U462" s="377" t="s">
        <v>200</v>
      </c>
      <c r="V462" s="377" t="s">
        <v>8</v>
      </c>
      <c r="W462" s="213">
        <f t="shared" si="102"/>
        <v>46312</v>
      </c>
      <c r="X462" s="208" t="s">
        <v>865</v>
      </c>
      <c r="Y462" s="408">
        <v>6.5</v>
      </c>
      <c r="Z462" s="214"/>
      <c r="AA462" s="201">
        <v>90</v>
      </c>
      <c r="AB462" s="201"/>
      <c r="AC462" s="201">
        <v>110</v>
      </c>
      <c r="AD462" s="201"/>
      <c r="AE462" s="208">
        <v>23</v>
      </c>
      <c r="AF462" s="208">
        <v>38</v>
      </c>
      <c r="AG462" s="208">
        <v>51</v>
      </c>
      <c r="AH462" s="208">
        <v>1</v>
      </c>
      <c r="AI462" s="201"/>
      <c r="AJ462" s="208"/>
      <c r="AK462" s="208"/>
      <c r="AL462" s="201"/>
      <c r="AM462" s="237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</row>
    <row r="463" spans="1:123" ht="12.75" customHeight="1" x14ac:dyDescent="0.2">
      <c r="A463" s="110">
        <v>462</v>
      </c>
      <c r="B463" s="121" t="s">
        <v>427</v>
      </c>
      <c r="C463" s="121" t="s">
        <v>367</v>
      </c>
      <c r="D463" s="121"/>
      <c r="E463" s="121" t="s">
        <v>246</v>
      </c>
      <c r="F463" s="121"/>
      <c r="G463" s="129" t="s">
        <v>247</v>
      </c>
      <c r="H463" s="390"/>
      <c r="I463" s="121" t="s">
        <v>174</v>
      </c>
      <c r="J463" s="121"/>
      <c r="K463" s="121" t="s">
        <v>1391</v>
      </c>
      <c r="L463" s="137">
        <v>41674</v>
      </c>
      <c r="M463" s="149">
        <v>46138</v>
      </c>
      <c r="N463" s="117" t="s">
        <v>421</v>
      </c>
      <c r="O463" s="130">
        <f t="shared" si="101"/>
        <v>46138</v>
      </c>
      <c r="P463" s="118">
        <v>14040</v>
      </c>
      <c r="Q463" s="118">
        <v>2013</v>
      </c>
      <c r="R463" s="119">
        <v>45408</v>
      </c>
      <c r="S463" s="120" t="s">
        <v>603</v>
      </c>
      <c r="T463" s="121" t="s">
        <v>421</v>
      </c>
      <c r="U463" s="376" t="s">
        <v>387</v>
      </c>
      <c r="V463" s="376" t="s">
        <v>2598</v>
      </c>
      <c r="W463" s="135">
        <f t="shared" si="102"/>
        <v>46138</v>
      </c>
      <c r="X463" s="357" t="s">
        <v>583</v>
      </c>
      <c r="Y463" s="407">
        <v>5.3</v>
      </c>
      <c r="Z463" s="136"/>
      <c r="AA463" s="120">
        <v>85</v>
      </c>
      <c r="AB463" s="120"/>
      <c r="AC463" s="120">
        <v>105</v>
      </c>
      <c r="AD463" s="120"/>
      <c r="AE463" s="357">
        <v>24</v>
      </c>
      <c r="AF463" s="357">
        <v>39</v>
      </c>
      <c r="AG463" s="357">
        <v>54</v>
      </c>
      <c r="AH463" s="357">
        <v>1</v>
      </c>
      <c r="AI463" s="120"/>
      <c r="AJ463" s="357"/>
      <c r="AK463" s="357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427</v>
      </c>
      <c r="C464" s="121" t="s">
        <v>785</v>
      </c>
      <c r="D464" s="121"/>
      <c r="E464" s="121" t="s">
        <v>448</v>
      </c>
      <c r="F464" s="121"/>
      <c r="G464" s="129" t="s">
        <v>449</v>
      </c>
      <c r="H464" s="390"/>
      <c r="I464" s="121" t="s">
        <v>1818</v>
      </c>
      <c r="J464" s="121"/>
      <c r="K464" s="121" t="s">
        <v>3000</v>
      </c>
      <c r="L464" s="137">
        <v>41371</v>
      </c>
      <c r="M464" s="149">
        <v>46022</v>
      </c>
      <c r="N464" s="117" t="s">
        <v>421</v>
      </c>
      <c r="O464" s="130">
        <f t="shared" si="101"/>
        <v>46022</v>
      </c>
      <c r="P464" s="118">
        <v>20023</v>
      </c>
      <c r="Q464" s="118">
        <v>2011</v>
      </c>
      <c r="R464" s="119">
        <v>45291</v>
      </c>
      <c r="S464" s="120" t="s">
        <v>319</v>
      </c>
      <c r="T464" s="121" t="s">
        <v>421</v>
      </c>
      <c r="U464" s="376" t="s">
        <v>1</v>
      </c>
      <c r="V464" s="376" t="s">
        <v>568</v>
      </c>
      <c r="W464" s="135">
        <f t="shared" si="102"/>
        <v>46022</v>
      </c>
      <c r="X464" s="357" t="s">
        <v>865</v>
      </c>
      <c r="Y464" s="407">
        <v>6</v>
      </c>
      <c r="Z464" s="136"/>
      <c r="AA464" s="120">
        <v>90</v>
      </c>
      <c r="AB464" s="120"/>
      <c r="AC464" s="120">
        <v>110</v>
      </c>
      <c r="AD464" s="120"/>
      <c r="AE464" s="357">
        <v>23</v>
      </c>
      <c r="AF464" s="357">
        <v>38</v>
      </c>
      <c r="AG464" s="357">
        <v>55</v>
      </c>
      <c r="AH464" s="357">
        <v>1</v>
      </c>
      <c r="AI464" s="120"/>
      <c r="AJ464" s="357"/>
      <c r="AK464" s="357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427</v>
      </c>
      <c r="C465" s="201" t="s">
        <v>3561</v>
      </c>
      <c r="D465" s="200"/>
      <c r="E465" s="200" t="s">
        <v>2114</v>
      </c>
      <c r="F465" s="200"/>
      <c r="G465" s="203" t="s">
        <v>5728</v>
      </c>
      <c r="H465" s="391"/>
      <c r="I465" s="200" t="s">
        <v>174</v>
      </c>
      <c r="J465" s="200"/>
      <c r="K465" s="469" t="s">
        <v>3700</v>
      </c>
      <c r="L465" s="206">
        <v>45397</v>
      </c>
      <c r="M465" s="207">
        <v>46114</v>
      </c>
      <c r="N465" s="226" t="s">
        <v>421</v>
      </c>
      <c r="O465" s="221">
        <f t="shared" si="101"/>
        <v>46114</v>
      </c>
      <c r="P465" s="222">
        <v>24264</v>
      </c>
      <c r="Q465" s="222">
        <v>2021</v>
      </c>
      <c r="R465" s="211">
        <v>45384</v>
      </c>
      <c r="S465" s="201" t="s">
        <v>3071</v>
      </c>
      <c r="T465" s="201" t="s">
        <v>728</v>
      </c>
      <c r="U465" s="377" t="s">
        <v>200</v>
      </c>
      <c r="V465" s="377" t="s">
        <v>4124</v>
      </c>
      <c r="W465" s="213">
        <f t="shared" si="102"/>
        <v>46114</v>
      </c>
      <c r="X465" s="208" t="s">
        <v>583</v>
      </c>
      <c r="Y465" s="408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423</v>
      </c>
      <c r="AF465" s="208" t="s">
        <v>423</v>
      </c>
      <c r="AG465" s="208" t="s">
        <v>423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216" customFormat="1" ht="12.75" customHeight="1" x14ac:dyDescent="0.2">
      <c r="A466" s="200">
        <v>465</v>
      </c>
      <c r="B466" s="212" t="s">
        <v>427</v>
      </c>
      <c r="C466" s="200" t="s">
        <v>1129</v>
      </c>
      <c r="D466" s="212"/>
      <c r="E466" s="212" t="s">
        <v>1130</v>
      </c>
      <c r="F466" s="212"/>
      <c r="G466" s="374" t="s">
        <v>1131</v>
      </c>
      <c r="H466" s="401"/>
      <c r="I466" s="212" t="s">
        <v>666</v>
      </c>
      <c r="J466" s="212"/>
      <c r="K466" s="212" t="s">
        <v>1132</v>
      </c>
      <c r="L466" s="282">
        <v>42064</v>
      </c>
      <c r="M466" s="375">
        <v>46031</v>
      </c>
      <c r="N466" s="220" t="s">
        <v>421</v>
      </c>
      <c r="O466" s="221">
        <f t="shared" si="101"/>
        <v>46031</v>
      </c>
      <c r="P466" s="222">
        <v>20747</v>
      </c>
      <c r="Q466" s="222">
        <v>2006</v>
      </c>
      <c r="R466" s="211">
        <v>45666</v>
      </c>
      <c r="S466" s="201" t="s">
        <v>837</v>
      </c>
      <c r="T466" s="201" t="s">
        <v>421</v>
      </c>
      <c r="U466" s="377" t="s">
        <v>760</v>
      </c>
      <c r="V466" s="377" t="s">
        <v>4794</v>
      </c>
      <c r="W466" s="213">
        <v>46031</v>
      </c>
      <c r="X466" s="208" t="s">
        <v>344</v>
      </c>
      <c r="Y466" s="408">
        <v>5.0999999999999996</v>
      </c>
      <c r="Z466" s="214"/>
      <c r="AA466" s="201">
        <v>70</v>
      </c>
      <c r="AB466" s="201"/>
      <c r="AC466" s="201">
        <v>85</v>
      </c>
      <c r="AD466" s="201"/>
      <c r="AE466" s="208">
        <v>23</v>
      </c>
      <c r="AF466" s="208">
        <v>38</v>
      </c>
      <c r="AG466" s="208">
        <v>55</v>
      </c>
      <c r="AH466" s="208">
        <v>1</v>
      </c>
      <c r="AI466" s="201"/>
      <c r="AJ466" s="208"/>
      <c r="AK466" s="208"/>
      <c r="AL466" s="201"/>
      <c r="AM466" s="237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</row>
    <row r="467" spans="1:90" s="157" customFormat="1" ht="12.75" customHeight="1" x14ac:dyDescent="0.2">
      <c r="A467" s="110">
        <v>466</v>
      </c>
      <c r="B467" s="121" t="s">
        <v>427</v>
      </c>
      <c r="C467" s="121" t="s">
        <v>3504</v>
      </c>
      <c r="D467" s="121"/>
      <c r="E467" s="121" t="s">
        <v>2081</v>
      </c>
      <c r="F467" s="121"/>
      <c r="G467" s="129" t="s">
        <v>3875</v>
      </c>
      <c r="H467" s="390"/>
      <c r="I467" s="110" t="s">
        <v>265</v>
      </c>
      <c r="J467" s="121"/>
      <c r="K467" s="121" t="s">
        <v>6492</v>
      </c>
      <c r="L467" s="137">
        <v>44445</v>
      </c>
      <c r="M467" s="138">
        <v>46446</v>
      </c>
      <c r="N467" s="162" t="s">
        <v>421</v>
      </c>
      <c r="O467" s="163">
        <f>M467</f>
        <v>46446</v>
      </c>
      <c r="P467" s="174">
        <v>21506</v>
      </c>
      <c r="Q467" s="174">
        <v>2021</v>
      </c>
      <c r="R467" s="105">
        <v>45716</v>
      </c>
      <c r="S467" s="144" t="s">
        <v>102</v>
      </c>
      <c r="T467" s="144" t="s">
        <v>421</v>
      </c>
      <c r="U467" s="244" t="s">
        <v>4262</v>
      </c>
      <c r="V467" s="244" t="s">
        <v>983</v>
      </c>
      <c r="W467" s="135">
        <f>M467</f>
        <v>46446</v>
      </c>
      <c r="X467" s="162" t="s">
        <v>201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427</v>
      </c>
      <c r="C468" s="201" t="s">
        <v>6066</v>
      </c>
      <c r="D468" s="201"/>
      <c r="E468" s="201" t="s">
        <v>1834</v>
      </c>
      <c r="F468" s="201"/>
      <c r="G468" s="203" t="s">
        <v>6067</v>
      </c>
      <c r="H468" s="391"/>
      <c r="I468" s="202" t="s">
        <v>625</v>
      </c>
      <c r="J468" s="201"/>
      <c r="K468" s="201" t="s">
        <v>6059</v>
      </c>
      <c r="L468" s="206">
        <v>45502</v>
      </c>
      <c r="M468" s="207">
        <v>46224</v>
      </c>
      <c r="N468" s="220" t="s">
        <v>421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168</v>
      </c>
      <c r="T468" s="201" t="s">
        <v>728</v>
      </c>
      <c r="U468" s="377" t="s">
        <v>200</v>
      </c>
      <c r="V468" s="377" t="s">
        <v>1256</v>
      </c>
      <c r="W468" s="213">
        <v>46224</v>
      </c>
      <c r="X468" s="208" t="s">
        <v>583</v>
      </c>
      <c r="Y468" s="408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6068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428</v>
      </c>
      <c r="C469" s="121" t="s">
        <v>4148</v>
      </c>
      <c r="D469" s="121"/>
      <c r="E469" s="121" t="s">
        <v>3362</v>
      </c>
      <c r="F469" s="121"/>
      <c r="G469" s="129" t="s">
        <v>4513</v>
      </c>
      <c r="H469" s="390"/>
      <c r="I469" s="121" t="s">
        <v>1352</v>
      </c>
      <c r="J469" s="121"/>
      <c r="K469" s="121" t="s">
        <v>3392</v>
      </c>
      <c r="L469" s="137">
        <v>44798</v>
      </c>
      <c r="M469" s="138">
        <v>46257</v>
      </c>
      <c r="N469" s="117" t="s">
        <v>421</v>
      </c>
      <c r="O469" s="131">
        <f t="shared" ref="O469:O476" si="103">M469</f>
        <v>46257</v>
      </c>
      <c r="P469" s="104">
        <v>22575</v>
      </c>
      <c r="Q469" s="104">
        <v>2022</v>
      </c>
      <c r="R469" s="105">
        <v>45527</v>
      </c>
      <c r="S469" s="105" t="s">
        <v>2069</v>
      </c>
      <c r="T469" s="121" t="s">
        <v>421</v>
      </c>
      <c r="U469" s="244" t="s">
        <v>387</v>
      </c>
      <c r="V469" s="244" t="s">
        <v>387</v>
      </c>
      <c r="W469" s="135">
        <f>M469</f>
        <v>46257</v>
      </c>
      <c r="X469" s="137" t="s">
        <v>21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423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216" customFormat="1" ht="12.75" customHeight="1" x14ac:dyDescent="0.2">
      <c r="A470" s="200">
        <v>469</v>
      </c>
      <c r="B470" s="201" t="s">
        <v>427</v>
      </c>
      <c r="C470" s="469" t="s">
        <v>2242</v>
      </c>
      <c r="D470" s="201"/>
      <c r="E470" s="201" t="s">
        <v>1853</v>
      </c>
      <c r="F470" s="201"/>
      <c r="G470" s="203" t="s">
        <v>6742</v>
      </c>
      <c r="H470" s="391"/>
      <c r="I470" s="201" t="s">
        <v>174</v>
      </c>
      <c r="J470" s="201"/>
      <c r="K470" s="201" t="s">
        <v>3028</v>
      </c>
      <c r="L470" s="206">
        <v>45825</v>
      </c>
      <c r="M470" s="207">
        <v>46533</v>
      </c>
      <c r="N470" s="220" t="s">
        <v>421</v>
      </c>
      <c r="O470" s="221">
        <f>M470</f>
        <v>46533</v>
      </c>
      <c r="P470" s="222">
        <v>25350</v>
      </c>
      <c r="Q470" s="222">
        <v>2025</v>
      </c>
      <c r="R470" s="211">
        <v>45803</v>
      </c>
      <c r="S470" s="201" t="s">
        <v>5909</v>
      </c>
      <c r="T470" s="201" t="s">
        <v>728</v>
      </c>
      <c r="U470" s="377" t="s">
        <v>200</v>
      </c>
      <c r="V470" s="377" t="s">
        <v>200</v>
      </c>
      <c r="W470" s="213">
        <v>46533</v>
      </c>
      <c r="X470" s="208" t="s">
        <v>1768</v>
      </c>
      <c r="Y470" s="408">
        <v>5.9</v>
      </c>
      <c r="Z470" s="214"/>
      <c r="AA470" s="201">
        <v>95</v>
      </c>
      <c r="AB470" s="201"/>
      <c r="AC470" s="201">
        <v>115</v>
      </c>
      <c r="AD470" s="201"/>
      <c r="AE470" s="208" t="s">
        <v>423</v>
      </c>
      <c r="AF470" s="208" t="s">
        <v>423</v>
      </c>
      <c r="AG470" s="208" t="s">
        <v>423</v>
      </c>
      <c r="AH470" s="208">
        <v>1</v>
      </c>
      <c r="AI470" s="211"/>
      <c r="AJ470" s="208"/>
      <c r="AK470" s="208"/>
      <c r="AL470" s="201"/>
      <c r="AM470" s="239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5"/>
      <c r="BN470" s="225"/>
      <c r="BO470" s="225"/>
      <c r="BP470" s="225"/>
      <c r="BQ470" s="225"/>
      <c r="BR470" s="225"/>
      <c r="BS470" s="225"/>
      <c r="BT470" s="225"/>
      <c r="BU470" s="225"/>
      <c r="BV470" s="225"/>
      <c r="BW470" s="225"/>
      <c r="BX470" s="225"/>
      <c r="BY470" s="225"/>
      <c r="BZ470" s="225"/>
      <c r="CA470" s="225"/>
      <c r="CB470" s="225"/>
      <c r="CC470" s="225"/>
      <c r="CD470" s="225"/>
      <c r="CE470" s="225"/>
      <c r="CF470" s="225"/>
      <c r="CG470" s="225"/>
      <c r="CH470" s="225"/>
      <c r="CI470" s="225"/>
      <c r="CJ470" s="225"/>
      <c r="CK470" s="225"/>
      <c r="CL470" s="225"/>
    </row>
    <row r="471" spans="1:90" s="212" customFormat="1" ht="12.75" customHeight="1" x14ac:dyDescent="0.2">
      <c r="A471" s="200">
        <v>470</v>
      </c>
      <c r="B471" s="201" t="s">
        <v>427</v>
      </c>
      <c r="C471" s="201" t="s">
        <v>6645</v>
      </c>
      <c r="D471" s="201"/>
      <c r="E471" s="201" t="s">
        <v>2628</v>
      </c>
      <c r="F471" s="201"/>
      <c r="G471" s="203" t="s">
        <v>6646</v>
      </c>
      <c r="H471" s="391"/>
      <c r="I471" s="201" t="s">
        <v>71</v>
      </c>
      <c r="J471" s="201"/>
      <c r="K471" s="201" t="s">
        <v>6619</v>
      </c>
      <c r="L471" s="206">
        <v>45792</v>
      </c>
      <c r="M471" s="207">
        <v>46509</v>
      </c>
      <c r="N471" s="208" t="s">
        <v>421</v>
      </c>
      <c r="O471" s="209">
        <f>M471</f>
        <v>46509</v>
      </c>
      <c r="P471" s="210">
        <v>25273</v>
      </c>
      <c r="Q471" s="210">
        <v>2024</v>
      </c>
      <c r="R471" s="211">
        <v>45779</v>
      </c>
      <c r="S471" s="212" t="s">
        <v>102</v>
      </c>
      <c r="T471" s="212" t="s">
        <v>728</v>
      </c>
      <c r="U471" s="377" t="s">
        <v>200</v>
      </c>
      <c r="V471" s="377" t="s">
        <v>200</v>
      </c>
      <c r="W471" s="213">
        <v>46509</v>
      </c>
      <c r="X471" s="208" t="s">
        <v>865</v>
      </c>
      <c r="Y471" s="408">
        <v>4.8</v>
      </c>
      <c r="Z471" s="214"/>
      <c r="AA471" s="201">
        <v>85</v>
      </c>
      <c r="AB471" s="201"/>
      <c r="AC471" s="201">
        <v>105</v>
      </c>
      <c r="AD471" s="201"/>
      <c r="AE471" s="208" t="s">
        <v>423</v>
      </c>
      <c r="AF471" s="208" t="s">
        <v>423</v>
      </c>
      <c r="AG471" s="284" t="s">
        <v>423</v>
      </c>
      <c r="AH471" s="284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427</v>
      </c>
      <c r="C472" s="201" t="s">
        <v>2844</v>
      </c>
      <c r="D472" s="201"/>
      <c r="E472" s="201" t="s">
        <v>1666</v>
      </c>
      <c r="F472" s="201"/>
      <c r="G472" s="203" t="s">
        <v>5472</v>
      </c>
      <c r="H472" s="391"/>
      <c r="I472" s="201" t="s">
        <v>631</v>
      </c>
      <c r="J472" s="201"/>
      <c r="K472" s="201" t="s">
        <v>6860</v>
      </c>
      <c r="L472" s="206">
        <v>45329</v>
      </c>
      <c r="M472" s="207">
        <v>46200</v>
      </c>
      <c r="N472" s="220" t="s">
        <v>421</v>
      </c>
      <c r="O472" s="221">
        <f t="shared" si="103"/>
        <v>46200</v>
      </c>
      <c r="P472" s="222">
        <v>24057</v>
      </c>
      <c r="Q472" s="222">
        <v>2019</v>
      </c>
      <c r="R472" s="211">
        <v>45835</v>
      </c>
      <c r="S472" s="201" t="s">
        <v>6794</v>
      </c>
      <c r="T472" s="201" t="s">
        <v>420</v>
      </c>
      <c r="U472" s="377" t="s">
        <v>2598</v>
      </c>
      <c r="V472" s="377" t="s">
        <v>6795</v>
      </c>
      <c r="W472" s="213">
        <f t="shared" ref="W472:W477" si="104">M472</f>
        <v>46200</v>
      </c>
      <c r="X472" s="208" t="s">
        <v>865</v>
      </c>
      <c r="Y472" s="408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423</v>
      </c>
      <c r="AF472" s="208" t="s">
        <v>423</v>
      </c>
      <c r="AG472" s="208" t="s">
        <v>423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216" customFormat="1" ht="12.75" customHeight="1" x14ac:dyDescent="0.2">
      <c r="A473" s="200">
        <v>472</v>
      </c>
      <c r="B473" s="201" t="s">
        <v>427</v>
      </c>
      <c r="C473" s="201" t="s">
        <v>6537</v>
      </c>
      <c r="D473" s="201"/>
      <c r="E473" s="201" t="s">
        <v>1122</v>
      </c>
      <c r="F473" s="201"/>
      <c r="G473" s="203" t="s">
        <v>6615</v>
      </c>
      <c r="H473" s="391"/>
      <c r="I473" s="202" t="s">
        <v>631</v>
      </c>
      <c r="J473" s="201"/>
      <c r="K473" s="201" t="s">
        <v>6614</v>
      </c>
      <c r="L473" s="206">
        <v>45782</v>
      </c>
      <c r="M473" s="207">
        <v>46512</v>
      </c>
      <c r="N473" s="220" t="s">
        <v>421</v>
      </c>
      <c r="O473" s="221">
        <f>M473</f>
        <v>46512</v>
      </c>
      <c r="P473" s="222">
        <v>25245</v>
      </c>
      <c r="Q473" s="222">
        <v>2025</v>
      </c>
      <c r="R473" s="211">
        <v>45782</v>
      </c>
      <c r="S473" s="201" t="s">
        <v>5066</v>
      </c>
      <c r="T473" s="201" t="s">
        <v>728</v>
      </c>
      <c r="U473" s="377" t="s">
        <v>200</v>
      </c>
      <c r="V473" s="377" t="s">
        <v>200</v>
      </c>
      <c r="W473" s="213">
        <v>46512</v>
      </c>
      <c r="X473" s="208" t="s">
        <v>865</v>
      </c>
      <c r="Y473" s="408">
        <v>3.8</v>
      </c>
      <c r="Z473" s="214"/>
      <c r="AA473" s="201">
        <v>90</v>
      </c>
      <c r="AB473" s="201"/>
      <c r="AC473" s="201">
        <v>112</v>
      </c>
      <c r="AD473" s="201"/>
      <c r="AE473" s="208" t="s">
        <v>423</v>
      </c>
      <c r="AF473" s="208" t="s">
        <v>423</v>
      </c>
      <c r="AG473" s="208" t="s">
        <v>423</v>
      </c>
      <c r="AH473" s="208">
        <v>1</v>
      </c>
      <c r="AI473" s="201"/>
      <c r="AJ473" s="208"/>
      <c r="AK473" s="208"/>
      <c r="AL473" s="201"/>
      <c r="AM473" s="237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  <c r="BZ473" s="212"/>
      <c r="CA473" s="212"/>
      <c r="CB473" s="212"/>
      <c r="CC473" s="212"/>
      <c r="CD473" s="212"/>
      <c r="CE473" s="212"/>
      <c r="CF473" s="212"/>
      <c r="CG473" s="212"/>
      <c r="CH473" s="212"/>
      <c r="CI473" s="212"/>
      <c r="CJ473" s="212"/>
      <c r="CK473" s="212"/>
      <c r="CL473" s="212"/>
    </row>
    <row r="474" spans="1:90" s="157" customFormat="1" ht="12.75" customHeight="1" x14ac:dyDescent="0.2">
      <c r="A474" s="110">
        <v>473</v>
      </c>
      <c r="B474" s="121" t="s">
        <v>428</v>
      </c>
      <c r="C474" s="121" t="s">
        <v>4748</v>
      </c>
      <c r="D474" s="121"/>
      <c r="E474" s="121" t="s">
        <v>1124</v>
      </c>
      <c r="F474" s="121"/>
      <c r="G474" s="129" t="s">
        <v>4246</v>
      </c>
      <c r="H474" s="390"/>
      <c r="I474" s="111" t="s">
        <v>1352</v>
      </c>
      <c r="J474" s="121"/>
      <c r="K474" s="121" t="s">
        <v>1340</v>
      </c>
      <c r="L474" s="137">
        <v>44680</v>
      </c>
      <c r="M474" s="138">
        <v>46052</v>
      </c>
      <c r="N474" s="117" t="s">
        <v>421</v>
      </c>
      <c r="O474" s="131">
        <f t="shared" si="103"/>
        <v>46052</v>
      </c>
      <c r="P474" s="104">
        <v>22331</v>
      </c>
      <c r="Q474" s="104">
        <v>2022</v>
      </c>
      <c r="R474" s="105">
        <v>45321</v>
      </c>
      <c r="S474" s="121" t="s">
        <v>2069</v>
      </c>
      <c r="T474" s="121" t="s">
        <v>421</v>
      </c>
      <c r="U474" s="244" t="s">
        <v>548</v>
      </c>
      <c r="V474" s="244" t="s">
        <v>548</v>
      </c>
      <c r="W474" s="135">
        <f t="shared" si="104"/>
        <v>46052</v>
      </c>
      <c r="X474" s="162" t="s">
        <v>865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423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427</v>
      </c>
      <c r="C475" s="110" t="s">
        <v>1307</v>
      </c>
      <c r="D475" s="111"/>
      <c r="E475" s="111" t="s">
        <v>713</v>
      </c>
      <c r="F475" s="111"/>
      <c r="G475" s="112" t="s">
        <v>3274</v>
      </c>
      <c r="H475" s="389"/>
      <c r="I475" s="111" t="s">
        <v>2693</v>
      </c>
      <c r="J475" s="111"/>
      <c r="K475" s="111" t="s">
        <v>4493</v>
      </c>
      <c r="L475" s="115">
        <v>44036</v>
      </c>
      <c r="M475" s="87">
        <v>45514</v>
      </c>
      <c r="N475" s="117" t="s">
        <v>421</v>
      </c>
      <c r="O475" s="131">
        <f t="shared" si="103"/>
        <v>45514</v>
      </c>
      <c r="P475" s="104">
        <v>22557</v>
      </c>
      <c r="Q475" s="104">
        <v>2020</v>
      </c>
      <c r="R475" s="105">
        <v>44783</v>
      </c>
      <c r="S475" s="121" t="s">
        <v>727</v>
      </c>
      <c r="T475" s="121" t="s">
        <v>692</v>
      </c>
      <c r="U475" s="244" t="s">
        <v>4494</v>
      </c>
      <c r="V475" s="244" t="s">
        <v>4495</v>
      </c>
      <c r="W475" s="135">
        <f t="shared" si="104"/>
        <v>45514</v>
      </c>
      <c r="X475" s="162" t="s">
        <v>865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427</v>
      </c>
      <c r="C476" s="121" t="s">
        <v>2839</v>
      </c>
      <c r="D476" s="121"/>
      <c r="E476" s="121" t="s">
        <v>2575</v>
      </c>
      <c r="F476" s="121"/>
      <c r="G476" s="129" t="s">
        <v>4711</v>
      </c>
      <c r="H476" s="390"/>
      <c r="I476" s="121" t="s">
        <v>1294</v>
      </c>
      <c r="J476" s="121"/>
      <c r="K476" s="121" t="s">
        <v>2978</v>
      </c>
      <c r="L476" s="137">
        <v>44951</v>
      </c>
      <c r="M476" s="166">
        <v>46419</v>
      </c>
      <c r="N476" s="117" t="s">
        <v>421</v>
      </c>
      <c r="O476" s="131">
        <f t="shared" si="103"/>
        <v>46419</v>
      </c>
      <c r="P476" s="104">
        <v>23028</v>
      </c>
      <c r="Q476" s="104">
        <v>2020</v>
      </c>
      <c r="R476" s="105">
        <v>45689</v>
      </c>
      <c r="S476" s="121" t="s">
        <v>379</v>
      </c>
      <c r="T476" s="121" t="s">
        <v>421</v>
      </c>
      <c r="U476" s="244" t="s">
        <v>6372</v>
      </c>
      <c r="V476" s="244" t="s">
        <v>351</v>
      </c>
      <c r="W476" s="135">
        <f>M476</f>
        <v>46419</v>
      </c>
      <c r="X476" s="162" t="s">
        <v>583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3487</v>
      </c>
      <c r="AF476" s="162" t="s">
        <v>4398</v>
      </c>
      <c r="AG476" s="162" t="s">
        <v>4712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428</v>
      </c>
      <c r="C477" s="201" t="s">
        <v>2633</v>
      </c>
      <c r="D477" s="201"/>
      <c r="E477" s="201" t="s">
        <v>2634</v>
      </c>
      <c r="F477" s="201"/>
      <c r="G477" s="203" t="s">
        <v>2636</v>
      </c>
      <c r="H477" s="391"/>
      <c r="I477" s="201" t="s">
        <v>1352</v>
      </c>
      <c r="J477" s="201"/>
      <c r="K477" s="202" t="s">
        <v>2980</v>
      </c>
      <c r="L477" s="218">
        <v>43512</v>
      </c>
      <c r="M477" s="219">
        <v>46413</v>
      </c>
      <c r="N477" s="220" t="s">
        <v>421</v>
      </c>
      <c r="O477" s="221">
        <f t="shared" ref="O477" si="105">M477</f>
        <v>46413</v>
      </c>
      <c r="P477" s="222">
        <v>19052</v>
      </c>
      <c r="Q477" s="222">
        <v>2018</v>
      </c>
      <c r="R477" s="211">
        <v>45683</v>
      </c>
      <c r="S477" s="201" t="s">
        <v>6375</v>
      </c>
      <c r="T477" s="201" t="s">
        <v>421</v>
      </c>
      <c r="U477" s="377" t="s">
        <v>833</v>
      </c>
      <c r="V477" s="377" t="s">
        <v>533</v>
      </c>
      <c r="W477" s="213">
        <f t="shared" si="104"/>
        <v>46413</v>
      </c>
      <c r="X477" s="208" t="s">
        <v>865</v>
      </c>
      <c r="Y477" s="408" t="s">
        <v>423</v>
      </c>
      <c r="Z477" s="214"/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423</v>
      </c>
      <c r="AF477" s="208">
        <v>40</v>
      </c>
      <c r="AG477" s="208">
        <v>50</v>
      </c>
      <c r="AH477" s="208">
        <v>1</v>
      </c>
      <c r="AI477" s="211"/>
      <c r="AJ477" s="208"/>
      <c r="AK477" s="208"/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427</v>
      </c>
      <c r="C478" s="201" t="s">
        <v>5808</v>
      </c>
      <c r="D478" s="201"/>
      <c r="E478" s="201" t="s">
        <v>187</v>
      </c>
      <c r="F478" s="201"/>
      <c r="G478" s="203" t="s">
        <v>5806</v>
      </c>
      <c r="H478" s="391"/>
      <c r="I478" s="202" t="s">
        <v>631</v>
      </c>
      <c r="J478" s="211"/>
      <c r="K478" s="202" t="s">
        <v>5784</v>
      </c>
      <c r="L478" s="218">
        <v>45412</v>
      </c>
      <c r="M478" s="219">
        <v>46135</v>
      </c>
      <c r="N478" s="220" t="s">
        <v>421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727</v>
      </c>
      <c r="T478" s="201" t="s">
        <v>728</v>
      </c>
      <c r="U478" s="377" t="s">
        <v>200</v>
      </c>
      <c r="V478" s="377" t="s">
        <v>5807</v>
      </c>
      <c r="W478" s="213">
        <f>O478</f>
        <v>46135</v>
      </c>
      <c r="X478" s="208" t="s">
        <v>5506</v>
      </c>
      <c r="Y478" s="408">
        <v>3.5</v>
      </c>
      <c r="Z478" s="214"/>
      <c r="AA478" s="201">
        <v>75</v>
      </c>
      <c r="AB478" s="201"/>
      <c r="AC478" s="201">
        <v>87</v>
      </c>
      <c r="AD478" s="201"/>
      <c r="AE478" s="208" t="s">
        <v>423</v>
      </c>
      <c r="AF478" s="208" t="s">
        <v>423</v>
      </c>
      <c r="AG478" s="208" t="s">
        <v>423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427</v>
      </c>
      <c r="C479" s="134" t="s">
        <v>2026</v>
      </c>
      <c r="D479" s="121"/>
      <c r="E479" s="121" t="s">
        <v>2027</v>
      </c>
      <c r="F479" s="121"/>
      <c r="G479" s="129" t="s">
        <v>2028</v>
      </c>
      <c r="H479" s="390"/>
      <c r="I479" s="111" t="s">
        <v>174</v>
      </c>
      <c r="J479" s="111"/>
      <c r="K479" s="121" t="s">
        <v>1674</v>
      </c>
      <c r="L479" s="137">
        <v>42893</v>
      </c>
      <c r="M479" s="87">
        <v>45710</v>
      </c>
      <c r="N479" s="117" t="s">
        <v>421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102</v>
      </c>
      <c r="T479" s="121" t="s">
        <v>421</v>
      </c>
      <c r="U479" s="244" t="s">
        <v>632</v>
      </c>
      <c r="V479" s="244" t="s">
        <v>4733</v>
      </c>
      <c r="W479" s="135">
        <f t="shared" ref="W479:W485" si="106">M479</f>
        <v>45710</v>
      </c>
      <c r="X479" s="162" t="s">
        <v>865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423</v>
      </c>
      <c r="AF479" s="162" t="s">
        <v>423</v>
      </c>
      <c r="AG479" s="162" t="s">
        <v>423</v>
      </c>
      <c r="AH479" s="162">
        <v>1</v>
      </c>
      <c r="AI479" s="119"/>
      <c r="AJ479" s="357"/>
      <c r="AK479" s="357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427</v>
      </c>
      <c r="C480" s="121" t="s">
        <v>697</v>
      </c>
      <c r="D480" s="111"/>
      <c r="E480" s="111" t="s">
        <v>698</v>
      </c>
      <c r="F480" s="111"/>
      <c r="G480" s="112" t="s">
        <v>699</v>
      </c>
      <c r="H480" s="389"/>
      <c r="I480" s="121" t="s">
        <v>71</v>
      </c>
      <c r="J480" s="111"/>
      <c r="K480" s="111" t="s">
        <v>3462</v>
      </c>
      <c r="L480" s="115">
        <v>41549</v>
      </c>
      <c r="M480" s="87">
        <v>46376</v>
      </c>
      <c r="N480" s="117" t="s">
        <v>421</v>
      </c>
      <c r="O480" s="131">
        <f t="shared" ref="O480:O505" si="107">M480</f>
        <v>46376</v>
      </c>
      <c r="P480" s="104">
        <v>20184</v>
      </c>
      <c r="Q480" s="104">
        <v>2013</v>
      </c>
      <c r="R480" s="119">
        <v>45646</v>
      </c>
      <c r="S480" s="121" t="s">
        <v>102</v>
      </c>
      <c r="T480" s="121" t="s">
        <v>421</v>
      </c>
      <c r="U480" s="244" t="s">
        <v>547</v>
      </c>
      <c r="V480" s="244" t="s">
        <v>6339</v>
      </c>
      <c r="W480" s="135">
        <f t="shared" si="106"/>
        <v>46376</v>
      </c>
      <c r="X480" s="162" t="s">
        <v>865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427</v>
      </c>
      <c r="C481" s="201" t="s">
        <v>6082</v>
      </c>
      <c r="D481" s="201"/>
      <c r="E481" s="201" t="s">
        <v>178</v>
      </c>
      <c r="F481" s="201"/>
      <c r="G481" s="203" t="s">
        <v>6083</v>
      </c>
      <c r="H481" s="391"/>
      <c r="I481" s="201" t="s">
        <v>1395</v>
      </c>
      <c r="J481" s="201"/>
      <c r="K481" s="201" t="s">
        <v>1300</v>
      </c>
      <c r="L481" s="206">
        <v>45503</v>
      </c>
      <c r="M481" s="207">
        <v>46228</v>
      </c>
      <c r="N481" s="220" t="s">
        <v>421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5909</v>
      </c>
      <c r="T481" s="201" t="s">
        <v>728</v>
      </c>
      <c r="U481" s="377" t="s">
        <v>909</v>
      </c>
      <c r="V481" s="377" t="s">
        <v>909</v>
      </c>
      <c r="W481" s="213">
        <f>M481</f>
        <v>46228</v>
      </c>
      <c r="X481" s="208" t="s">
        <v>865</v>
      </c>
      <c r="Y481" s="408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6084</v>
      </c>
      <c r="AF481" s="208" t="s">
        <v>6085</v>
      </c>
      <c r="AG481" s="208" t="s">
        <v>5674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427</v>
      </c>
      <c r="C482" s="200" t="s">
        <v>5815</v>
      </c>
      <c r="D482" s="201"/>
      <c r="E482" s="201" t="s">
        <v>2021</v>
      </c>
      <c r="F482" s="201"/>
      <c r="G482" s="203" t="s">
        <v>5814</v>
      </c>
      <c r="H482" s="391"/>
      <c r="I482" s="201" t="s">
        <v>71</v>
      </c>
      <c r="J482" s="211"/>
      <c r="K482" s="201" t="s">
        <v>839</v>
      </c>
      <c r="L482" s="206">
        <v>45415</v>
      </c>
      <c r="M482" s="207">
        <v>46144</v>
      </c>
      <c r="N482" s="208" t="s">
        <v>421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102</v>
      </c>
      <c r="T482" s="212" t="s">
        <v>728</v>
      </c>
      <c r="U482" s="377" t="s">
        <v>200</v>
      </c>
      <c r="V482" s="377" t="s">
        <v>760</v>
      </c>
      <c r="W482" s="213">
        <v>46144</v>
      </c>
      <c r="X482" s="208" t="s">
        <v>1768</v>
      </c>
      <c r="Y482" s="408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423</v>
      </c>
      <c r="AF482" s="208" t="s">
        <v>423</v>
      </c>
      <c r="AG482" s="284" t="s">
        <v>423</v>
      </c>
      <c r="AH482" s="284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427</v>
      </c>
      <c r="C483" s="121" t="s">
        <v>9</v>
      </c>
      <c r="D483" s="121"/>
      <c r="E483" s="121" t="s">
        <v>10</v>
      </c>
      <c r="F483" s="121"/>
      <c r="G483" s="129" t="s">
        <v>11</v>
      </c>
      <c r="H483" s="390"/>
      <c r="I483" s="121" t="s">
        <v>12</v>
      </c>
      <c r="J483" s="121"/>
      <c r="K483" s="121" t="s">
        <v>3</v>
      </c>
      <c r="L483" s="137">
        <v>41431</v>
      </c>
      <c r="M483" s="149">
        <v>46140</v>
      </c>
      <c r="N483" s="117" t="s">
        <v>421</v>
      </c>
      <c r="O483" s="130">
        <f t="shared" si="107"/>
        <v>46140</v>
      </c>
      <c r="P483" s="118">
        <v>18441</v>
      </c>
      <c r="Q483" s="118">
        <v>2009</v>
      </c>
      <c r="R483" s="119">
        <v>45410</v>
      </c>
      <c r="S483" s="120" t="s">
        <v>168</v>
      </c>
      <c r="T483" s="121" t="s">
        <v>421</v>
      </c>
      <c r="U483" s="376" t="s">
        <v>103</v>
      </c>
      <c r="V483" s="376" t="s">
        <v>5826</v>
      </c>
      <c r="W483" s="135">
        <f t="shared" si="106"/>
        <v>46140</v>
      </c>
      <c r="X483" s="357" t="s">
        <v>583</v>
      </c>
      <c r="Y483" s="407">
        <v>6</v>
      </c>
      <c r="Z483" s="136"/>
      <c r="AA483" s="120">
        <v>70</v>
      </c>
      <c r="AB483" s="120"/>
      <c r="AC483" s="120">
        <v>95</v>
      </c>
      <c r="AD483" s="120"/>
      <c r="AE483" s="357">
        <v>21</v>
      </c>
      <c r="AF483" s="357">
        <v>38</v>
      </c>
      <c r="AG483" s="357">
        <v>55</v>
      </c>
      <c r="AH483" s="357">
        <v>1</v>
      </c>
      <c r="AI483" s="120"/>
      <c r="AJ483" s="357"/>
      <c r="AK483" s="357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427</v>
      </c>
      <c r="C484" s="121" t="s">
        <v>989</v>
      </c>
      <c r="D484" s="121"/>
      <c r="E484" s="121" t="s">
        <v>1794</v>
      </c>
      <c r="F484" s="121"/>
      <c r="G484" s="129" t="s">
        <v>1795</v>
      </c>
      <c r="H484" s="390"/>
      <c r="I484" s="121" t="s">
        <v>1071</v>
      </c>
      <c r="J484" s="121"/>
      <c r="K484" s="121" t="s">
        <v>1195</v>
      </c>
      <c r="L484" s="137">
        <v>42723</v>
      </c>
      <c r="M484" s="149">
        <v>45949</v>
      </c>
      <c r="N484" s="162" t="s">
        <v>421</v>
      </c>
      <c r="O484" s="168">
        <f t="shared" si="107"/>
        <v>45949</v>
      </c>
      <c r="P484" s="104">
        <v>16988</v>
      </c>
      <c r="Q484" s="104">
        <v>2016</v>
      </c>
      <c r="R484" s="119">
        <v>45218</v>
      </c>
      <c r="S484" s="121" t="s">
        <v>2001</v>
      </c>
      <c r="T484" s="121" t="s">
        <v>421</v>
      </c>
      <c r="U484" s="376" t="s">
        <v>4783</v>
      </c>
      <c r="V484" s="376" t="s">
        <v>5315</v>
      </c>
      <c r="W484" s="145">
        <f t="shared" si="106"/>
        <v>45949</v>
      </c>
      <c r="X484" s="357" t="s">
        <v>865</v>
      </c>
      <c r="Y484" s="407">
        <v>4.7</v>
      </c>
      <c r="Z484" s="136"/>
      <c r="AA484" s="120">
        <v>95</v>
      </c>
      <c r="AB484" s="120"/>
      <c r="AC484" s="120">
        <v>120</v>
      </c>
      <c r="AD484" s="120"/>
      <c r="AE484" s="357">
        <v>22</v>
      </c>
      <c r="AF484" s="357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427</v>
      </c>
      <c r="C485" s="110" t="s">
        <v>2299</v>
      </c>
      <c r="D485" s="111"/>
      <c r="E485" s="111" t="s">
        <v>2300</v>
      </c>
      <c r="F485" s="111"/>
      <c r="G485" s="112" t="s">
        <v>3666</v>
      </c>
      <c r="H485" s="389"/>
      <c r="I485" s="121" t="s">
        <v>1071</v>
      </c>
      <c r="J485" s="111"/>
      <c r="K485" s="144" t="s">
        <v>3667</v>
      </c>
      <c r="L485" s="165">
        <v>43185</v>
      </c>
      <c r="M485" s="165">
        <v>45794</v>
      </c>
      <c r="N485" s="117" t="s">
        <v>421</v>
      </c>
      <c r="O485" s="131">
        <f t="shared" si="107"/>
        <v>45794</v>
      </c>
      <c r="P485" s="104">
        <v>21224</v>
      </c>
      <c r="Q485" s="104">
        <v>2011</v>
      </c>
      <c r="R485" s="105">
        <v>45429</v>
      </c>
      <c r="S485" s="121" t="s">
        <v>2001</v>
      </c>
      <c r="T485" s="121" t="s">
        <v>421</v>
      </c>
      <c r="U485" s="244" t="s">
        <v>103</v>
      </c>
      <c r="V485" s="244" t="s">
        <v>5714</v>
      </c>
      <c r="W485" s="135">
        <f t="shared" si="106"/>
        <v>45794</v>
      </c>
      <c r="X485" s="162" t="s">
        <v>865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216" customFormat="1" ht="12.75" customHeight="1" x14ac:dyDescent="0.2">
      <c r="A486" s="200">
        <v>485</v>
      </c>
      <c r="B486" s="201" t="s">
        <v>427</v>
      </c>
      <c r="C486" s="201" t="s">
        <v>6833</v>
      </c>
      <c r="D486" s="201"/>
      <c r="E486" s="201" t="s">
        <v>3112</v>
      </c>
      <c r="F486" s="201"/>
      <c r="G486" s="203" t="s">
        <v>6834</v>
      </c>
      <c r="H486" s="391"/>
      <c r="I486" s="201" t="s">
        <v>625</v>
      </c>
      <c r="J486" s="201"/>
      <c r="K486" s="201" t="s">
        <v>3766</v>
      </c>
      <c r="L486" s="206">
        <v>45854</v>
      </c>
      <c r="M486" s="207">
        <v>46562</v>
      </c>
      <c r="N486" s="220" t="s">
        <v>421</v>
      </c>
      <c r="O486" s="221">
        <f>M486</f>
        <v>46562</v>
      </c>
      <c r="P486" s="222">
        <v>25424</v>
      </c>
      <c r="Q486" s="222">
        <v>2023</v>
      </c>
      <c r="R486" s="211">
        <v>45832</v>
      </c>
      <c r="S486" s="201" t="s">
        <v>14</v>
      </c>
      <c r="T486" s="201" t="s">
        <v>728</v>
      </c>
      <c r="U486" s="377" t="s">
        <v>200</v>
      </c>
      <c r="V486" s="377" t="s">
        <v>533</v>
      </c>
      <c r="W486" s="213">
        <v>46562</v>
      </c>
      <c r="X486" s="208" t="s">
        <v>21</v>
      </c>
      <c r="Y486" s="408">
        <v>4.8</v>
      </c>
      <c r="Z486" s="214"/>
      <c r="AA486" s="201">
        <v>100</v>
      </c>
      <c r="AB486" s="201">
        <v>100</v>
      </c>
      <c r="AC486" s="201">
        <v>125</v>
      </c>
      <c r="AD486" s="201">
        <v>145</v>
      </c>
      <c r="AE486" s="208">
        <v>31</v>
      </c>
      <c r="AF486" s="208" t="s">
        <v>6835</v>
      </c>
      <c r="AG486" s="208">
        <v>80</v>
      </c>
      <c r="AH486" s="208">
        <v>1</v>
      </c>
      <c r="AI486" s="201"/>
      <c r="AJ486" s="208"/>
      <c r="AK486" s="208"/>
      <c r="AL486" s="201"/>
      <c r="AM486" s="237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2"/>
      <c r="BN486" s="212"/>
      <c r="BO486" s="212"/>
      <c r="BP486" s="212"/>
      <c r="BQ486" s="212"/>
      <c r="BR486" s="212"/>
      <c r="BS486" s="212"/>
      <c r="BT486" s="212"/>
      <c r="BU486" s="212"/>
      <c r="BV486" s="212"/>
      <c r="BW486" s="212"/>
      <c r="BX486" s="212"/>
      <c r="BY486" s="212"/>
      <c r="BZ486" s="212"/>
      <c r="CA486" s="212"/>
      <c r="CB486" s="212"/>
      <c r="CC486" s="212"/>
      <c r="CD486" s="212"/>
      <c r="CE486" s="212"/>
      <c r="CF486" s="212"/>
      <c r="CG486" s="212"/>
      <c r="CH486" s="212"/>
      <c r="CI486" s="212"/>
      <c r="CJ486" s="212"/>
      <c r="CK486" s="212"/>
      <c r="CL486" s="212"/>
    </row>
    <row r="487" spans="1:123" s="157" customFormat="1" ht="12.75" customHeight="1" x14ac:dyDescent="0.2">
      <c r="A487" s="110">
        <v>486</v>
      </c>
      <c r="B487" s="110" t="s">
        <v>428</v>
      </c>
      <c r="C487" s="110" t="s">
        <v>426</v>
      </c>
      <c r="D487" s="111" t="s">
        <v>896</v>
      </c>
      <c r="E487" s="111" t="s">
        <v>190</v>
      </c>
      <c r="F487" s="111" t="s">
        <v>897</v>
      </c>
      <c r="G487" s="112" t="s">
        <v>604</v>
      </c>
      <c r="H487" s="389" t="s">
        <v>895</v>
      </c>
      <c r="I487" s="111" t="s">
        <v>1071</v>
      </c>
      <c r="J487" s="121" t="s">
        <v>891</v>
      </c>
      <c r="K487" s="111" t="s">
        <v>605</v>
      </c>
      <c r="L487" s="95">
        <v>41722</v>
      </c>
      <c r="M487" s="87">
        <v>46120</v>
      </c>
      <c r="N487" s="117" t="s">
        <v>421</v>
      </c>
      <c r="O487" s="131">
        <f t="shared" si="107"/>
        <v>46120</v>
      </c>
      <c r="P487" s="104">
        <v>18401</v>
      </c>
      <c r="Q487" s="104">
        <v>2007</v>
      </c>
      <c r="R487" s="119">
        <v>45390</v>
      </c>
      <c r="S487" s="121" t="s">
        <v>14</v>
      </c>
      <c r="T487" s="121" t="s">
        <v>113</v>
      </c>
      <c r="U487" s="244" t="s">
        <v>5717</v>
      </c>
      <c r="V487" s="244" t="s">
        <v>5718</v>
      </c>
      <c r="W487" s="135">
        <f t="shared" ref="W487:W492" si="108">M487</f>
        <v>46120</v>
      </c>
      <c r="X487" s="162" t="s">
        <v>865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421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427</v>
      </c>
      <c r="C488" s="121" t="s">
        <v>959</v>
      </c>
      <c r="D488" s="110"/>
      <c r="E488" s="111" t="s">
        <v>892</v>
      </c>
      <c r="F488" s="111"/>
      <c r="G488" s="112" t="s">
        <v>3752</v>
      </c>
      <c r="H488" s="389"/>
      <c r="I488" s="121" t="s">
        <v>666</v>
      </c>
      <c r="J488" s="110"/>
      <c r="K488" s="121" t="s">
        <v>1313</v>
      </c>
      <c r="L488" s="137">
        <v>43640</v>
      </c>
      <c r="M488" s="138">
        <v>46549</v>
      </c>
      <c r="N488" s="117" t="s">
        <v>421</v>
      </c>
      <c r="O488" s="131">
        <f t="shared" si="107"/>
        <v>46549</v>
      </c>
      <c r="P488" s="104">
        <v>21367</v>
      </c>
      <c r="Q488" s="104">
        <v>2014</v>
      </c>
      <c r="R488" s="105">
        <v>45819</v>
      </c>
      <c r="S488" s="121" t="s">
        <v>5004</v>
      </c>
      <c r="T488" s="121" t="s">
        <v>421</v>
      </c>
      <c r="U488" s="244" t="s">
        <v>350</v>
      </c>
      <c r="V488" s="244" t="s">
        <v>3856</v>
      </c>
      <c r="W488" s="135">
        <f t="shared" si="108"/>
        <v>46549</v>
      </c>
      <c r="X488" s="162" t="s">
        <v>583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427</v>
      </c>
      <c r="C489" s="201" t="s">
        <v>5113</v>
      </c>
      <c r="D489" s="201"/>
      <c r="E489" s="201" t="s">
        <v>7</v>
      </c>
      <c r="F489" s="201"/>
      <c r="G489" s="203" t="s">
        <v>5114</v>
      </c>
      <c r="H489" s="391"/>
      <c r="I489" s="201" t="s">
        <v>4461</v>
      </c>
      <c r="J489" s="201"/>
      <c r="K489" s="201" t="s">
        <v>4016</v>
      </c>
      <c r="L489" s="206">
        <v>45132</v>
      </c>
      <c r="M489" s="207">
        <v>45845</v>
      </c>
      <c r="N489" s="220" t="s">
        <v>421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2001</v>
      </c>
      <c r="T489" s="201" t="s">
        <v>728</v>
      </c>
      <c r="U489" s="377" t="s">
        <v>200</v>
      </c>
      <c r="V489" s="377" t="s">
        <v>200</v>
      </c>
      <c r="W489" s="213">
        <v>45845</v>
      </c>
      <c r="X489" s="208" t="s">
        <v>201</v>
      </c>
      <c r="Y489" s="408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423</v>
      </c>
      <c r="AF489" s="208" t="s">
        <v>423</v>
      </c>
      <c r="AG489" s="208" t="s">
        <v>423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427</v>
      </c>
      <c r="C490" s="121" t="s">
        <v>1955</v>
      </c>
      <c r="D490" s="121"/>
      <c r="E490" s="121" t="s">
        <v>1719</v>
      </c>
      <c r="F490" s="121"/>
      <c r="G490" s="129" t="s">
        <v>3287</v>
      </c>
      <c r="H490" s="390"/>
      <c r="I490" s="121" t="s">
        <v>1228</v>
      </c>
      <c r="J490" s="121"/>
      <c r="K490" s="121" t="s">
        <v>3288</v>
      </c>
      <c r="L490" s="137">
        <v>44053</v>
      </c>
      <c r="M490" s="138">
        <v>46073</v>
      </c>
      <c r="N490" s="117" t="s">
        <v>421</v>
      </c>
      <c r="O490" s="131">
        <f t="shared" si="107"/>
        <v>46073</v>
      </c>
      <c r="P490" s="104">
        <v>20586</v>
      </c>
      <c r="Q490" s="104">
        <v>2020</v>
      </c>
      <c r="R490" s="105">
        <v>45342</v>
      </c>
      <c r="S490" s="121" t="s">
        <v>14</v>
      </c>
      <c r="T490" s="121" t="s">
        <v>421</v>
      </c>
      <c r="U490" s="244" t="s">
        <v>103</v>
      </c>
      <c r="V490" s="244" t="s">
        <v>318</v>
      </c>
      <c r="W490" s="135">
        <f t="shared" si="108"/>
        <v>46073</v>
      </c>
      <c r="X490" s="162" t="s">
        <v>201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428</v>
      </c>
      <c r="C491" s="121" t="s">
        <v>1322</v>
      </c>
      <c r="D491" s="121" t="s">
        <v>2618</v>
      </c>
      <c r="E491" s="121" t="s">
        <v>1717</v>
      </c>
      <c r="F491" s="121" t="s">
        <v>4515</v>
      </c>
      <c r="G491" s="129" t="s">
        <v>4516</v>
      </c>
      <c r="H491" s="390" t="s">
        <v>4517</v>
      </c>
      <c r="I491" s="121" t="s">
        <v>725</v>
      </c>
      <c r="J491" s="121" t="s">
        <v>2825</v>
      </c>
      <c r="K491" s="121" t="s">
        <v>4518</v>
      </c>
      <c r="L491" s="137">
        <v>44798</v>
      </c>
      <c r="M491" s="138">
        <v>46196</v>
      </c>
      <c r="N491" s="117" t="s">
        <v>421</v>
      </c>
      <c r="O491" s="131">
        <f t="shared" si="107"/>
        <v>46196</v>
      </c>
      <c r="P491" s="104">
        <v>22579</v>
      </c>
      <c r="Q491" s="104">
        <v>2022</v>
      </c>
      <c r="R491" s="105">
        <v>45466</v>
      </c>
      <c r="S491" s="121" t="s">
        <v>2069</v>
      </c>
      <c r="T491" s="121" t="s">
        <v>113</v>
      </c>
      <c r="U491" s="244" t="s">
        <v>6024</v>
      </c>
      <c r="V491" s="244" t="s">
        <v>6025</v>
      </c>
      <c r="W491" s="135">
        <f t="shared" si="108"/>
        <v>46196</v>
      </c>
      <c r="X491" s="162" t="s">
        <v>21</v>
      </c>
      <c r="Y491" s="123">
        <v>5.85</v>
      </c>
      <c r="Z491" s="124">
        <v>20</v>
      </c>
      <c r="AA491" s="121">
        <v>85</v>
      </c>
      <c r="AB491" s="121">
        <v>100</v>
      </c>
      <c r="AC491" s="121">
        <v>120</v>
      </c>
      <c r="AD491" s="121">
        <v>165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421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427</v>
      </c>
      <c r="C492" s="121" t="s">
        <v>3651</v>
      </c>
      <c r="D492" s="121"/>
      <c r="E492" s="121" t="s">
        <v>3004</v>
      </c>
      <c r="F492" s="121"/>
      <c r="G492" s="129" t="s">
        <v>3836</v>
      </c>
      <c r="H492" s="390"/>
      <c r="I492" s="121" t="s">
        <v>71</v>
      </c>
      <c r="J492" s="121"/>
      <c r="K492" s="121" t="s">
        <v>1696</v>
      </c>
      <c r="L492" s="137">
        <v>44417</v>
      </c>
      <c r="M492" s="138">
        <v>45855</v>
      </c>
      <c r="N492" s="162" t="s">
        <v>421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102</v>
      </c>
      <c r="T492" s="144" t="s">
        <v>421</v>
      </c>
      <c r="U492" s="244" t="s">
        <v>334</v>
      </c>
      <c r="V492" s="244" t="s">
        <v>334</v>
      </c>
      <c r="W492" s="135">
        <f t="shared" si="108"/>
        <v>45855</v>
      </c>
      <c r="X492" s="162" t="s">
        <v>583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427</v>
      </c>
      <c r="C493" s="121" t="s">
        <v>2774</v>
      </c>
      <c r="D493" s="121"/>
      <c r="E493" s="121" t="s">
        <v>232</v>
      </c>
      <c r="F493" s="121"/>
      <c r="G493" s="112" t="s">
        <v>3680</v>
      </c>
      <c r="H493" s="389"/>
      <c r="I493" s="111" t="s">
        <v>255</v>
      </c>
      <c r="J493" s="111"/>
      <c r="K493" s="111" t="s">
        <v>3681</v>
      </c>
      <c r="L493" s="115">
        <v>44334</v>
      </c>
      <c r="M493" s="87">
        <v>46520</v>
      </c>
      <c r="N493" s="117" t="s">
        <v>421</v>
      </c>
      <c r="O493" s="131">
        <f>M493</f>
        <v>46520</v>
      </c>
      <c r="P493" s="104">
        <v>21238</v>
      </c>
      <c r="Q493" s="104">
        <v>2021</v>
      </c>
      <c r="R493" s="105">
        <v>45790</v>
      </c>
      <c r="S493" s="121" t="s">
        <v>691</v>
      </c>
      <c r="T493" s="121" t="s">
        <v>421</v>
      </c>
      <c r="U493" s="244" t="s">
        <v>6694</v>
      </c>
      <c r="V493" s="244" t="s">
        <v>5847</v>
      </c>
      <c r="W493" s="135">
        <f t="shared" ref="W493:W498" si="109">M493</f>
        <v>46520</v>
      </c>
      <c r="X493" s="162" t="s">
        <v>1346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423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427</v>
      </c>
      <c r="C494" s="121" t="s">
        <v>175</v>
      </c>
      <c r="D494" s="121"/>
      <c r="E494" s="121" t="s">
        <v>377</v>
      </c>
      <c r="F494" s="121"/>
      <c r="G494" s="129" t="s">
        <v>378</v>
      </c>
      <c r="H494" s="390"/>
      <c r="I494" s="121" t="s">
        <v>255</v>
      </c>
      <c r="J494" s="121"/>
      <c r="K494" s="121" t="s">
        <v>1164</v>
      </c>
      <c r="L494" s="137">
        <v>41425</v>
      </c>
      <c r="M494" s="149">
        <v>46303</v>
      </c>
      <c r="N494" s="117" t="s">
        <v>421</v>
      </c>
      <c r="O494" s="130">
        <f t="shared" si="107"/>
        <v>46303</v>
      </c>
      <c r="P494" s="118">
        <v>18630</v>
      </c>
      <c r="Q494" s="118">
        <v>2012</v>
      </c>
      <c r="R494" s="119">
        <v>45573</v>
      </c>
      <c r="S494" s="120" t="s">
        <v>2069</v>
      </c>
      <c r="T494" s="121" t="s">
        <v>421</v>
      </c>
      <c r="U494" s="376" t="s">
        <v>738</v>
      </c>
      <c r="V494" s="376" t="s">
        <v>3197</v>
      </c>
      <c r="W494" s="135">
        <f t="shared" si="109"/>
        <v>46303</v>
      </c>
      <c r="X494" s="357" t="s">
        <v>865</v>
      </c>
      <c r="Y494" s="407">
        <v>6.9</v>
      </c>
      <c r="Z494" s="136"/>
      <c r="AA494" s="120">
        <v>90</v>
      </c>
      <c r="AB494" s="120"/>
      <c r="AC494" s="120">
        <v>115</v>
      </c>
      <c r="AD494" s="120"/>
      <c r="AE494" s="357">
        <v>23</v>
      </c>
      <c r="AF494" s="357">
        <v>38</v>
      </c>
      <c r="AG494" s="357">
        <v>50</v>
      </c>
      <c r="AH494" s="357">
        <v>1</v>
      </c>
      <c r="AI494" s="120"/>
      <c r="AJ494" s="357"/>
      <c r="AK494" s="357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216" customFormat="1" ht="12.75" customHeight="1" x14ac:dyDescent="0.2">
      <c r="A495" s="200">
        <v>494</v>
      </c>
      <c r="B495" s="201" t="s">
        <v>428</v>
      </c>
      <c r="C495" s="201" t="s">
        <v>6271</v>
      </c>
      <c r="D495" s="201"/>
      <c r="E495" s="201" t="s">
        <v>1720</v>
      </c>
      <c r="F495" s="201"/>
      <c r="G495" s="203" t="s">
        <v>6272</v>
      </c>
      <c r="H495" s="391"/>
      <c r="I495" s="201" t="s">
        <v>625</v>
      </c>
      <c r="J495" s="201"/>
      <c r="K495" s="201" t="s">
        <v>4526</v>
      </c>
      <c r="L495" s="206">
        <v>45593</v>
      </c>
      <c r="M495" s="207">
        <v>46321</v>
      </c>
      <c r="N495" s="226" t="s">
        <v>421</v>
      </c>
      <c r="O495" s="221">
        <f t="shared" si="107"/>
        <v>46321</v>
      </c>
      <c r="P495" s="222">
        <v>24668</v>
      </c>
      <c r="Q495" s="222">
        <v>2024</v>
      </c>
      <c r="R495" s="211">
        <v>45591</v>
      </c>
      <c r="S495" s="201" t="s">
        <v>5066</v>
      </c>
      <c r="T495" s="201" t="s">
        <v>728</v>
      </c>
      <c r="U495" s="377" t="s">
        <v>200</v>
      </c>
      <c r="V495" s="377" t="s">
        <v>200</v>
      </c>
      <c r="W495" s="213">
        <f t="shared" si="109"/>
        <v>46321</v>
      </c>
      <c r="X495" s="208" t="s">
        <v>6273</v>
      </c>
      <c r="Y495" s="408">
        <v>4.4400000000000004</v>
      </c>
      <c r="Z495" s="214"/>
      <c r="AA495" s="201">
        <v>90</v>
      </c>
      <c r="AB495" s="201">
        <v>90</v>
      </c>
      <c r="AC495" s="201">
        <v>130</v>
      </c>
      <c r="AD495" s="201">
        <v>130</v>
      </c>
      <c r="AE495" s="208">
        <v>27</v>
      </c>
      <c r="AF495" s="208" t="s">
        <v>3971</v>
      </c>
      <c r="AG495" s="208">
        <v>68</v>
      </c>
      <c r="AH495" s="208">
        <v>1</v>
      </c>
      <c r="AI495" s="201"/>
      <c r="AJ495" s="208"/>
      <c r="AK495" s="208"/>
      <c r="AL495" s="201"/>
      <c r="AM495" s="237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</row>
    <row r="496" spans="1:123" s="157" customFormat="1" ht="12.75" customHeight="1" x14ac:dyDescent="0.2">
      <c r="A496" s="110">
        <v>495</v>
      </c>
      <c r="B496" s="121" t="s">
        <v>428</v>
      </c>
      <c r="C496" s="121" t="s">
        <v>1458</v>
      </c>
      <c r="D496" s="121" t="s">
        <v>419</v>
      </c>
      <c r="E496" s="121" t="s">
        <v>2594</v>
      </c>
      <c r="F496" s="121" t="s">
        <v>755</v>
      </c>
      <c r="G496" s="129" t="s">
        <v>2596</v>
      </c>
      <c r="H496" s="390" t="s">
        <v>445</v>
      </c>
      <c r="I496" s="111" t="s">
        <v>625</v>
      </c>
      <c r="J496" s="121" t="s">
        <v>768</v>
      </c>
      <c r="K496" s="121" t="s">
        <v>735</v>
      </c>
      <c r="L496" s="137">
        <v>43439</v>
      </c>
      <c r="M496" s="138">
        <v>46395</v>
      </c>
      <c r="N496" s="117" t="s">
        <v>421</v>
      </c>
      <c r="O496" s="131">
        <f>M496</f>
        <v>46395</v>
      </c>
      <c r="P496" s="104">
        <v>18669</v>
      </c>
      <c r="Q496" s="104">
        <v>2016</v>
      </c>
      <c r="R496" s="105">
        <v>45665</v>
      </c>
      <c r="S496" s="121" t="s">
        <v>168</v>
      </c>
      <c r="T496" s="121" t="s">
        <v>1870</v>
      </c>
      <c r="U496" s="244" t="s">
        <v>6351</v>
      </c>
      <c r="V496" s="244" t="s">
        <v>6352</v>
      </c>
      <c r="W496" s="135">
        <f t="shared" si="109"/>
        <v>46395</v>
      </c>
      <c r="X496" s="162" t="s">
        <v>21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421</v>
      </c>
      <c r="AL496" s="121" t="s">
        <v>3551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427</v>
      </c>
      <c r="C497" s="201" t="s">
        <v>3055</v>
      </c>
      <c r="D497" s="201"/>
      <c r="E497" s="201" t="s">
        <v>635</v>
      </c>
      <c r="F497" s="201"/>
      <c r="G497" s="203" t="s">
        <v>4249</v>
      </c>
      <c r="H497" s="391"/>
      <c r="I497" s="202" t="s">
        <v>800</v>
      </c>
      <c r="J497" s="201"/>
      <c r="K497" s="201" t="s">
        <v>4250</v>
      </c>
      <c r="L497" s="206">
        <v>44680</v>
      </c>
      <c r="M497" s="207">
        <v>46519</v>
      </c>
      <c r="N497" s="220" t="s">
        <v>421</v>
      </c>
      <c r="O497" s="221">
        <f>M497</f>
        <v>46519</v>
      </c>
      <c r="P497" s="222">
        <v>22339</v>
      </c>
      <c r="Q497" s="222">
        <v>2021</v>
      </c>
      <c r="R497" s="211">
        <v>45789</v>
      </c>
      <c r="S497" s="201" t="s">
        <v>2231</v>
      </c>
      <c r="T497" s="201" t="s">
        <v>421</v>
      </c>
      <c r="U497" s="377" t="s">
        <v>387</v>
      </c>
      <c r="V497" s="377" t="s">
        <v>548</v>
      </c>
      <c r="W497" s="213">
        <f t="shared" si="109"/>
        <v>46519</v>
      </c>
      <c r="X497" s="208" t="s">
        <v>201</v>
      </c>
      <c r="Y497" s="408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423</v>
      </c>
      <c r="AF497" s="208" t="s">
        <v>423</v>
      </c>
      <c r="AG497" s="208" t="s">
        <v>423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428</v>
      </c>
      <c r="C498" s="201" t="s">
        <v>4299</v>
      </c>
      <c r="D498" s="201" t="s">
        <v>5079</v>
      </c>
      <c r="E498" s="201" t="s">
        <v>636</v>
      </c>
      <c r="F498" s="201" t="s">
        <v>5104</v>
      </c>
      <c r="G498" s="203" t="s">
        <v>5105</v>
      </c>
      <c r="H498" s="391" t="s">
        <v>5106</v>
      </c>
      <c r="I498" s="202" t="s">
        <v>56</v>
      </c>
      <c r="J498" s="201" t="s">
        <v>3734</v>
      </c>
      <c r="K498" s="201" t="s">
        <v>3406</v>
      </c>
      <c r="L498" s="206">
        <v>45132</v>
      </c>
      <c r="M498" s="207">
        <v>46568</v>
      </c>
      <c r="N498" s="220" t="s">
        <v>421</v>
      </c>
      <c r="O498" s="221">
        <f>M498</f>
        <v>46568</v>
      </c>
      <c r="P498" s="222">
        <v>23421</v>
      </c>
      <c r="Q498" s="222">
        <v>2023</v>
      </c>
      <c r="R498" s="211">
        <v>45838</v>
      </c>
      <c r="S498" s="201" t="s">
        <v>5066</v>
      </c>
      <c r="T498" s="201" t="s">
        <v>1870</v>
      </c>
      <c r="U498" s="377" t="s">
        <v>6773</v>
      </c>
      <c r="V498" s="377" t="s">
        <v>6773</v>
      </c>
      <c r="W498" s="213">
        <f t="shared" si="109"/>
        <v>46568</v>
      </c>
      <c r="X498" s="208" t="s">
        <v>21</v>
      </c>
      <c r="Y498" s="408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423</v>
      </c>
      <c r="AF498" s="208" t="s">
        <v>423</v>
      </c>
      <c r="AG498" s="208" t="s">
        <v>423</v>
      </c>
      <c r="AH498" s="208">
        <v>1</v>
      </c>
      <c r="AI498" s="211">
        <v>45132</v>
      </c>
      <c r="AJ498" s="208">
        <v>2023</v>
      </c>
      <c r="AK498" s="208" t="s">
        <v>421</v>
      </c>
      <c r="AL498" s="201"/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428</v>
      </c>
      <c r="C499" s="200" t="s">
        <v>6080</v>
      </c>
      <c r="E499" s="212" t="s">
        <v>2298</v>
      </c>
      <c r="G499" s="579" t="s">
        <v>6081</v>
      </c>
      <c r="H499" s="401"/>
      <c r="I499" s="201" t="s">
        <v>1228</v>
      </c>
      <c r="K499" s="212" t="s">
        <v>6064</v>
      </c>
      <c r="L499" s="282">
        <v>45505</v>
      </c>
      <c r="M499" s="282">
        <v>46225</v>
      </c>
      <c r="N499" s="220" t="s">
        <v>421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2069</v>
      </c>
      <c r="T499" s="201" t="s">
        <v>728</v>
      </c>
      <c r="U499" s="377" t="s">
        <v>6086</v>
      </c>
      <c r="V499" s="377" t="s">
        <v>200</v>
      </c>
      <c r="W499" s="213">
        <f>O499</f>
        <v>46225</v>
      </c>
      <c r="X499" s="208" t="s">
        <v>865</v>
      </c>
      <c r="Y499" s="408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423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28"/>
    </row>
    <row r="500" spans="1:123" s="216" customFormat="1" ht="12.75" customHeight="1" x14ac:dyDescent="0.2">
      <c r="A500" s="200">
        <v>499</v>
      </c>
      <c r="B500" s="201" t="s">
        <v>427</v>
      </c>
      <c r="C500" s="201" t="s">
        <v>5470</v>
      </c>
      <c r="D500" s="201"/>
      <c r="E500" s="201" t="s">
        <v>481</v>
      </c>
      <c r="F500" s="201"/>
      <c r="G500" s="203" t="s">
        <v>5471</v>
      </c>
      <c r="H500" s="391"/>
      <c r="I500" s="202" t="s">
        <v>174</v>
      </c>
      <c r="J500" s="201"/>
      <c r="K500" s="201" t="s">
        <v>5465</v>
      </c>
      <c r="L500" s="206">
        <v>45329</v>
      </c>
      <c r="M500" s="207">
        <v>46049</v>
      </c>
      <c r="N500" s="226" t="s">
        <v>421</v>
      </c>
      <c r="O500" s="221">
        <f t="shared" si="107"/>
        <v>46049</v>
      </c>
      <c r="P500" s="222">
        <v>24056</v>
      </c>
      <c r="Q500" s="222">
        <v>2011</v>
      </c>
      <c r="R500" s="211">
        <v>45318</v>
      </c>
      <c r="S500" s="201" t="s">
        <v>319</v>
      </c>
      <c r="T500" s="201" t="s">
        <v>728</v>
      </c>
      <c r="U500" s="377" t="s">
        <v>200</v>
      </c>
      <c r="V500" s="377" t="s">
        <v>198</v>
      </c>
      <c r="W500" s="213">
        <f>M500</f>
        <v>46049</v>
      </c>
      <c r="X500" s="208" t="s">
        <v>865</v>
      </c>
      <c r="Y500" s="408">
        <v>5.8</v>
      </c>
      <c r="Z500" s="214"/>
      <c r="AA500" s="201">
        <v>65</v>
      </c>
      <c r="AB500" s="201"/>
      <c r="AC500" s="201">
        <v>85</v>
      </c>
      <c r="AD500" s="534"/>
      <c r="AE500" s="208" t="s">
        <v>423</v>
      </c>
      <c r="AF500" s="208" t="s">
        <v>423</v>
      </c>
      <c r="AG500" s="208" t="s">
        <v>423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427</v>
      </c>
      <c r="C501" s="121" t="s">
        <v>788</v>
      </c>
      <c r="D501" s="121"/>
      <c r="E501" s="121" t="s">
        <v>786</v>
      </c>
      <c r="F501" s="121"/>
      <c r="G501" s="129" t="s">
        <v>2266</v>
      </c>
      <c r="H501" s="390"/>
      <c r="I501" s="111" t="s">
        <v>1071</v>
      </c>
      <c r="J501" s="121"/>
      <c r="K501" s="121" t="s">
        <v>322</v>
      </c>
      <c r="L501" s="137">
        <v>41369</v>
      </c>
      <c r="M501" s="138">
        <v>46414</v>
      </c>
      <c r="N501" s="117" t="s">
        <v>421</v>
      </c>
      <c r="O501" s="131">
        <f t="shared" si="107"/>
        <v>46414</v>
      </c>
      <c r="P501" s="104">
        <v>20221</v>
      </c>
      <c r="Q501" s="104">
        <v>2013</v>
      </c>
      <c r="R501" s="119">
        <v>45684</v>
      </c>
      <c r="S501" s="121" t="s">
        <v>787</v>
      </c>
      <c r="T501" s="121" t="s">
        <v>421</v>
      </c>
      <c r="U501" s="244" t="s">
        <v>103</v>
      </c>
      <c r="V501" s="244" t="s">
        <v>6382</v>
      </c>
      <c r="W501" s="135">
        <f t="shared" ref="W501:W505" si="110">M501</f>
        <v>46414</v>
      </c>
      <c r="X501" s="162" t="s">
        <v>655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57"/>
      <c r="AK501" s="357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428</v>
      </c>
      <c r="C502" s="110" t="s">
        <v>3876</v>
      </c>
      <c r="D502" s="111" t="s">
        <v>360</v>
      </c>
      <c r="E502" s="111" t="s">
        <v>2092</v>
      </c>
      <c r="F502" s="111" t="s">
        <v>934</v>
      </c>
      <c r="G502" s="112" t="s">
        <v>3877</v>
      </c>
      <c r="H502" s="396" t="s">
        <v>935</v>
      </c>
      <c r="I502" s="121" t="s">
        <v>1294</v>
      </c>
      <c r="J502" s="111" t="s">
        <v>768</v>
      </c>
      <c r="K502" s="121" t="s">
        <v>3289</v>
      </c>
      <c r="L502" s="115">
        <v>44446</v>
      </c>
      <c r="M502" s="87">
        <v>45172</v>
      </c>
      <c r="N502" s="117" t="s">
        <v>421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4400</v>
      </c>
      <c r="T502" s="121" t="s">
        <v>2167</v>
      </c>
      <c r="U502" s="244" t="s">
        <v>4401</v>
      </c>
      <c r="V502" s="244" t="s">
        <v>4402</v>
      </c>
      <c r="W502" s="135">
        <f>M502</f>
        <v>45172</v>
      </c>
      <c r="X502" s="162" t="s">
        <v>21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3442</v>
      </c>
      <c r="AF502" s="162" t="s">
        <v>3484</v>
      </c>
      <c r="AG502" s="162" t="s">
        <v>3879</v>
      </c>
      <c r="AH502" s="162">
        <v>1</v>
      </c>
      <c r="AI502" s="105">
        <v>41805</v>
      </c>
      <c r="AJ502" s="162">
        <v>2006</v>
      </c>
      <c r="AK502" s="162" t="s">
        <v>421</v>
      </c>
      <c r="AL502" s="121" t="s">
        <v>4403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427</v>
      </c>
      <c r="C503" s="111" t="s">
        <v>963</v>
      </c>
      <c r="D503" s="111"/>
      <c r="E503" s="85" t="s">
        <v>3363</v>
      </c>
      <c r="F503" s="111"/>
      <c r="G503" s="112" t="s">
        <v>679</v>
      </c>
      <c r="H503" s="389"/>
      <c r="I503" s="111" t="s">
        <v>436</v>
      </c>
      <c r="J503" s="111"/>
      <c r="K503" s="111" t="s">
        <v>3800</v>
      </c>
      <c r="L503" s="115">
        <v>39153</v>
      </c>
      <c r="M503" s="116">
        <v>46587</v>
      </c>
      <c r="N503" s="117" t="s">
        <v>421</v>
      </c>
      <c r="O503" s="130">
        <f t="shared" si="107"/>
        <v>46587</v>
      </c>
      <c r="P503" s="118">
        <v>19402</v>
      </c>
      <c r="Q503" s="118">
        <v>2005</v>
      </c>
      <c r="R503" s="119">
        <v>45857</v>
      </c>
      <c r="S503" s="120" t="s">
        <v>14</v>
      </c>
      <c r="T503" s="121" t="s">
        <v>421</v>
      </c>
      <c r="U503" s="376" t="s">
        <v>6843</v>
      </c>
      <c r="V503" s="376" t="s">
        <v>5630</v>
      </c>
      <c r="W503" s="135">
        <f t="shared" si="110"/>
        <v>46587</v>
      </c>
      <c r="X503" s="357" t="s">
        <v>799</v>
      </c>
      <c r="Y503" s="407">
        <v>5.8</v>
      </c>
      <c r="Z503" s="136"/>
      <c r="AA503" s="120">
        <v>70</v>
      </c>
      <c r="AB503" s="120"/>
      <c r="AC503" s="120">
        <v>95</v>
      </c>
      <c r="AD503" s="120"/>
      <c r="AE503" s="357">
        <v>22</v>
      </c>
      <c r="AF503" s="357">
        <v>37</v>
      </c>
      <c r="AG503" s="357">
        <v>53</v>
      </c>
      <c r="AH503" s="357">
        <v>1</v>
      </c>
      <c r="AI503" s="120"/>
      <c r="AJ503" s="357"/>
      <c r="AK503" s="357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427</v>
      </c>
      <c r="C504" s="121" t="s">
        <v>4349</v>
      </c>
      <c r="D504" s="121"/>
      <c r="E504" s="121" t="s">
        <v>2053</v>
      </c>
      <c r="F504" s="121"/>
      <c r="G504" s="129" t="s">
        <v>4350</v>
      </c>
      <c r="H504" s="390"/>
      <c r="I504" s="121" t="s">
        <v>255</v>
      </c>
      <c r="J504" s="121"/>
      <c r="K504" s="121" t="s">
        <v>4351</v>
      </c>
      <c r="L504" s="137">
        <v>44732</v>
      </c>
      <c r="M504" s="138">
        <v>45460</v>
      </c>
      <c r="N504" s="139" t="s">
        <v>421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691</v>
      </c>
      <c r="T504" s="121" t="s">
        <v>728</v>
      </c>
      <c r="U504" s="244" t="s">
        <v>200</v>
      </c>
      <c r="V504" s="244" t="s">
        <v>200</v>
      </c>
      <c r="W504" s="135">
        <f>M504</f>
        <v>45460</v>
      </c>
      <c r="X504" s="162" t="s">
        <v>201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423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427</v>
      </c>
      <c r="C505" s="121" t="s">
        <v>2704</v>
      </c>
      <c r="D505" s="111"/>
      <c r="E505" s="111" t="s">
        <v>2705</v>
      </c>
      <c r="F505" s="111"/>
      <c r="G505" s="112" t="s">
        <v>2706</v>
      </c>
      <c r="H505" s="389"/>
      <c r="I505" s="111" t="s">
        <v>2707</v>
      </c>
      <c r="J505" s="111"/>
      <c r="K505" s="111" t="s">
        <v>2708</v>
      </c>
      <c r="L505" s="115">
        <v>43546</v>
      </c>
      <c r="M505" s="87">
        <v>46460</v>
      </c>
      <c r="N505" s="117" t="s">
        <v>421</v>
      </c>
      <c r="O505" s="131">
        <f t="shared" si="107"/>
        <v>46460</v>
      </c>
      <c r="P505" s="104">
        <v>19121</v>
      </c>
      <c r="Q505" s="104">
        <v>2019</v>
      </c>
      <c r="R505" s="105">
        <v>45730</v>
      </c>
      <c r="S505" s="121" t="s">
        <v>3071</v>
      </c>
      <c r="T505" s="121" t="s">
        <v>421</v>
      </c>
      <c r="U505" s="244" t="s">
        <v>6480</v>
      </c>
      <c r="V505" s="244" t="s">
        <v>6479</v>
      </c>
      <c r="W505" s="135">
        <f t="shared" si="110"/>
        <v>46460</v>
      </c>
      <c r="X505" s="162" t="s">
        <v>2681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423</v>
      </c>
      <c r="AF505" s="162" t="s">
        <v>423</v>
      </c>
      <c r="AG505" s="162" t="s">
        <v>423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428</v>
      </c>
      <c r="C506" s="201" t="s">
        <v>5637</v>
      </c>
      <c r="D506" s="201" t="s">
        <v>5638</v>
      </c>
      <c r="E506" s="201" t="s">
        <v>1004</v>
      </c>
      <c r="F506" s="201" t="s">
        <v>5622</v>
      </c>
      <c r="G506" s="203" t="s">
        <v>5639</v>
      </c>
      <c r="H506" s="391" t="s">
        <v>5640</v>
      </c>
      <c r="I506" s="202" t="s">
        <v>2846</v>
      </c>
      <c r="J506" s="201" t="s">
        <v>1994</v>
      </c>
      <c r="K506" s="201" t="s">
        <v>2809</v>
      </c>
      <c r="L506" s="206">
        <v>45365</v>
      </c>
      <c r="M506" s="207">
        <v>46083</v>
      </c>
      <c r="N506" s="220" t="s">
        <v>421</v>
      </c>
      <c r="O506" s="221">
        <f t="shared" ref="O506:O511" si="111">M506</f>
        <v>46083</v>
      </c>
      <c r="P506" s="222">
        <v>24195</v>
      </c>
      <c r="Q506" s="222">
        <v>2011</v>
      </c>
      <c r="R506" s="211">
        <v>45353</v>
      </c>
      <c r="S506" s="201" t="s">
        <v>168</v>
      </c>
      <c r="T506" s="201" t="s">
        <v>2193</v>
      </c>
      <c r="U506" s="377" t="s">
        <v>301</v>
      </c>
      <c r="V506" s="377" t="s">
        <v>5641</v>
      </c>
      <c r="W506" s="213">
        <f>M506</f>
        <v>46083</v>
      </c>
      <c r="X506" s="208" t="s">
        <v>5642</v>
      </c>
      <c r="Y506" s="408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421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427</v>
      </c>
      <c r="C507" s="110" t="s">
        <v>1413</v>
      </c>
      <c r="D507" s="111"/>
      <c r="E507" s="111" t="s">
        <v>2160</v>
      </c>
      <c r="F507" s="111"/>
      <c r="G507" s="112" t="s">
        <v>3026</v>
      </c>
      <c r="H507" s="389"/>
      <c r="I507" s="111" t="s">
        <v>631</v>
      </c>
      <c r="J507" s="111"/>
      <c r="K507" s="111" t="s">
        <v>3027</v>
      </c>
      <c r="L507" s="115">
        <v>43873</v>
      </c>
      <c r="M507" s="87">
        <v>45323</v>
      </c>
      <c r="N507" s="117" t="s">
        <v>421</v>
      </c>
      <c r="O507" s="131">
        <f t="shared" si="111"/>
        <v>45323</v>
      </c>
      <c r="P507" s="104">
        <v>20100</v>
      </c>
      <c r="Q507" s="104">
        <v>2019</v>
      </c>
      <c r="R507" s="105">
        <v>43862</v>
      </c>
      <c r="S507" s="121" t="s">
        <v>2231</v>
      </c>
      <c r="T507" s="121" t="s">
        <v>421</v>
      </c>
      <c r="U507" s="244" t="s">
        <v>3528</v>
      </c>
      <c r="V507" s="244" t="s">
        <v>3528</v>
      </c>
      <c r="W507" s="135">
        <f>M507</f>
        <v>45323</v>
      </c>
      <c r="X507" s="162" t="s">
        <v>201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423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51" t="s">
        <v>428</v>
      </c>
      <c r="C508" s="202" t="s">
        <v>4263</v>
      </c>
      <c r="D508" s="202"/>
      <c r="E508" s="202" t="s">
        <v>3107</v>
      </c>
      <c r="F508" s="202"/>
      <c r="G508" s="227" t="s">
        <v>3070</v>
      </c>
      <c r="H508" s="392"/>
      <c r="I508" s="202" t="s">
        <v>631</v>
      </c>
      <c r="J508" s="202"/>
      <c r="K508" s="202" t="s">
        <v>376</v>
      </c>
      <c r="L508" s="218">
        <v>45377</v>
      </c>
      <c r="M508" s="219">
        <v>46073</v>
      </c>
      <c r="N508" s="220" t="s">
        <v>421</v>
      </c>
      <c r="O508" s="221">
        <f t="shared" si="111"/>
        <v>46073</v>
      </c>
      <c r="P508" s="222">
        <v>24234</v>
      </c>
      <c r="Q508" s="222">
        <v>2016</v>
      </c>
      <c r="R508" s="211">
        <v>45342</v>
      </c>
      <c r="S508" s="201" t="s">
        <v>2616</v>
      </c>
      <c r="T508" s="201" t="s">
        <v>728</v>
      </c>
      <c r="U508" s="377" t="s">
        <v>200</v>
      </c>
      <c r="V508" s="377" t="s">
        <v>824</v>
      </c>
      <c r="W508" s="213">
        <f>M508</f>
        <v>46073</v>
      </c>
      <c r="X508" s="208" t="s">
        <v>865</v>
      </c>
      <c r="Y508" s="408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423</v>
      </c>
      <c r="AF508" s="208" t="s">
        <v>423</v>
      </c>
      <c r="AG508" s="208" t="s">
        <v>423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s="216" customFormat="1" ht="12.75" customHeight="1" x14ac:dyDescent="0.2">
      <c r="A509" s="200">
        <v>508</v>
      </c>
      <c r="B509" s="201" t="s">
        <v>427</v>
      </c>
      <c r="C509" s="200" t="s">
        <v>5113</v>
      </c>
      <c r="D509" s="201"/>
      <c r="E509" s="201" t="s">
        <v>1053</v>
      </c>
      <c r="F509" s="201"/>
      <c r="G509" s="203" t="s">
        <v>6601</v>
      </c>
      <c r="H509" s="391"/>
      <c r="I509" s="201" t="s">
        <v>4187</v>
      </c>
      <c r="J509" s="201"/>
      <c r="K509" s="201" t="s">
        <v>6571</v>
      </c>
      <c r="L509" s="206">
        <v>45771</v>
      </c>
      <c r="M509" s="207">
        <v>46488</v>
      </c>
      <c r="N509" s="220" t="s">
        <v>421</v>
      </c>
      <c r="O509" s="221">
        <f t="shared" si="111"/>
        <v>46488</v>
      </c>
      <c r="P509" s="222">
        <v>25233</v>
      </c>
      <c r="Q509" s="222">
        <v>2023</v>
      </c>
      <c r="R509" s="211">
        <v>45758</v>
      </c>
      <c r="S509" s="201" t="s">
        <v>2001</v>
      </c>
      <c r="T509" s="201" t="s">
        <v>728</v>
      </c>
      <c r="U509" s="377" t="s">
        <v>200</v>
      </c>
      <c r="V509" s="377" t="s">
        <v>200</v>
      </c>
      <c r="W509" s="213">
        <v>46488</v>
      </c>
      <c r="X509" s="208" t="s">
        <v>201</v>
      </c>
      <c r="Y509" s="408">
        <v>5.7</v>
      </c>
      <c r="Z509" s="214"/>
      <c r="AA509" s="201">
        <v>80</v>
      </c>
      <c r="AB509" s="201"/>
      <c r="AC509" s="201">
        <v>105</v>
      </c>
      <c r="AD509" s="201"/>
      <c r="AE509" s="208" t="s">
        <v>423</v>
      </c>
      <c r="AF509" s="208" t="s">
        <v>423</v>
      </c>
      <c r="AG509" s="208" t="s">
        <v>423</v>
      </c>
      <c r="AH509" s="208">
        <v>1</v>
      </c>
      <c r="AI509" s="201"/>
      <c r="AJ509" s="208"/>
      <c r="AK509" s="208"/>
      <c r="AL509" s="201"/>
      <c r="AM509" s="237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  <c r="BZ509" s="212"/>
      <c r="CA509" s="212"/>
      <c r="CB509" s="212"/>
      <c r="CC509" s="212"/>
      <c r="CD509" s="212"/>
      <c r="CE509" s="212"/>
      <c r="CF509" s="212"/>
      <c r="CG509" s="212"/>
      <c r="CH509" s="212"/>
      <c r="CI509" s="212"/>
      <c r="CJ509" s="212"/>
      <c r="CK509" s="212"/>
      <c r="CL509" s="212"/>
    </row>
    <row r="510" spans="1:123" s="157" customFormat="1" ht="12.75" customHeight="1" x14ac:dyDescent="0.2">
      <c r="A510" s="110">
        <v>509</v>
      </c>
      <c r="B510" s="121" t="s">
        <v>427</v>
      </c>
      <c r="C510" s="110" t="s">
        <v>1716</v>
      </c>
      <c r="D510" s="121"/>
      <c r="E510" s="121" t="s">
        <v>1013</v>
      </c>
      <c r="F510" s="121"/>
      <c r="G510" s="129" t="s">
        <v>2845</v>
      </c>
      <c r="H510" s="390"/>
      <c r="I510" s="121" t="s">
        <v>2846</v>
      </c>
      <c r="J510" s="121"/>
      <c r="K510" s="121" t="s">
        <v>2847</v>
      </c>
      <c r="L510" s="137">
        <v>43643</v>
      </c>
      <c r="M510" s="138">
        <v>46281</v>
      </c>
      <c r="N510" s="117" t="s">
        <v>421</v>
      </c>
      <c r="O510" s="131">
        <f t="shared" si="111"/>
        <v>46281</v>
      </c>
      <c r="P510" s="104">
        <v>19335</v>
      </c>
      <c r="Q510" s="104">
        <v>2012</v>
      </c>
      <c r="R510" s="105">
        <v>45551</v>
      </c>
      <c r="S510" s="121" t="s">
        <v>102</v>
      </c>
      <c r="T510" s="121" t="s">
        <v>421</v>
      </c>
      <c r="U510" s="244" t="s">
        <v>738</v>
      </c>
      <c r="V510" s="244" t="s">
        <v>1387</v>
      </c>
      <c r="W510" s="135">
        <f>M510</f>
        <v>46281</v>
      </c>
      <c r="X510" s="162" t="s">
        <v>865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216" customFormat="1" ht="12.75" customHeight="1" x14ac:dyDescent="0.2">
      <c r="A511" s="200">
        <v>510</v>
      </c>
      <c r="B511" s="201" t="s">
        <v>427</v>
      </c>
      <c r="C511" s="201" t="s">
        <v>4240</v>
      </c>
      <c r="D511" s="201"/>
      <c r="E511" s="201" t="s">
        <v>834</v>
      </c>
      <c r="F511" s="201"/>
      <c r="G511" s="203" t="s">
        <v>6599</v>
      </c>
      <c r="H511" s="391"/>
      <c r="I511" s="228" t="s">
        <v>631</v>
      </c>
      <c r="J511" s="201"/>
      <c r="K511" s="201" t="s">
        <v>6600</v>
      </c>
      <c r="L511" s="206">
        <v>45771</v>
      </c>
      <c r="M511" s="207">
        <v>46493</v>
      </c>
      <c r="N511" s="226" t="s">
        <v>421</v>
      </c>
      <c r="O511" s="221">
        <f t="shared" si="111"/>
        <v>46493</v>
      </c>
      <c r="P511" s="222">
        <v>25232</v>
      </c>
      <c r="Q511" s="222">
        <v>2025</v>
      </c>
      <c r="R511" s="211">
        <v>45763</v>
      </c>
      <c r="S511" s="201" t="s">
        <v>2231</v>
      </c>
      <c r="T511" s="201" t="s">
        <v>728</v>
      </c>
      <c r="U511" s="377" t="s">
        <v>200</v>
      </c>
      <c r="V511" s="377" t="s">
        <v>200</v>
      </c>
      <c r="W511" s="213">
        <v>46493</v>
      </c>
      <c r="X511" s="208" t="s">
        <v>201</v>
      </c>
      <c r="Y511" s="408">
        <v>5.15</v>
      </c>
      <c r="Z511" s="214"/>
      <c r="AA511" s="201">
        <v>85</v>
      </c>
      <c r="AB511" s="201"/>
      <c r="AC511" s="201">
        <v>110</v>
      </c>
      <c r="AD511" s="201"/>
      <c r="AE511" s="208" t="s">
        <v>423</v>
      </c>
      <c r="AF511" s="208" t="s">
        <v>423</v>
      </c>
      <c r="AG511" s="208" t="s">
        <v>423</v>
      </c>
      <c r="AH511" s="208">
        <v>1</v>
      </c>
      <c r="AI511" s="201"/>
      <c r="AJ511" s="208"/>
      <c r="AK511" s="208"/>
      <c r="AL511" s="201"/>
      <c r="AM511" s="237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  <c r="BZ511" s="212"/>
      <c r="CA511" s="212"/>
      <c r="CB511" s="212"/>
      <c r="CC511" s="212"/>
      <c r="CD511" s="212"/>
      <c r="CE511" s="212"/>
      <c r="CF511" s="212"/>
      <c r="CG511" s="212"/>
      <c r="CH511" s="212"/>
      <c r="CI511" s="212"/>
      <c r="CJ511" s="212"/>
      <c r="CK511" s="212"/>
      <c r="CL511" s="212"/>
    </row>
    <row r="512" spans="1:123" s="157" customFormat="1" ht="12.75" customHeight="1" x14ac:dyDescent="0.2">
      <c r="A512" s="110">
        <v>511</v>
      </c>
      <c r="B512" s="121" t="s">
        <v>427</v>
      </c>
      <c r="C512" s="110" t="s">
        <v>3375</v>
      </c>
      <c r="D512" s="121"/>
      <c r="E512" s="121" t="s">
        <v>2020</v>
      </c>
      <c r="F512" s="121"/>
      <c r="G512" s="129" t="s">
        <v>3880</v>
      </c>
      <c r="H512" s="390"/>
      <c r="I512" s="121" t="s">
        <v>255</v>
      </c>
      <c r="J512" s="121"/>
      <c r="K512" s="121" t="s">
        <v>3881</v>
      </c>
      <c r="L512" s="137">
        <v>44446</v>
      </c>
      <c r="M512" s="138">
        <v>45172</v>
      </c>
      <c r="N512" s="162" t="s">
        <v>421</v>
      </c>
      <c r="O512" s="163">
        <f t="shared" ref="O512:O517" si="112">M512</f>
        <v>45172</v>
      </c>
      <c r="P512" s="174">
        <v>21508</v>
      </c>
      <c r="Q512" s="174">
        <v>2021</v>
      </c>
      <c r="R512" s="105">
        <v>44442</v>
      </c>
      <c r="S512" s="144" t="s">
        <v>3878</v>
      </c>
      <c r="T512" s="144" t="s">
        <v>728</v>
      </c>
      <c r="U512" s="244" t="s">
        <v>200</v>
      </c>
      <c r="V512" s="244" t="s">
        <v>200</v>
      </c>
      <c r="W512" s="135">
        <f>M512</f>
        <v>45172</v>
      </c>
      <c r="X512" s="162" t="s">
        <v>2776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423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427</v>
      </c>
      <c r="C513" s="202" t="s">
        <v>1293</v>
      </c>
      <c r="D513" s="202"/>
      <c r="E513" s="202" t="s">
        <v>3106</v>
      </c>
      <c r="F513" s="202"/>
      <c r="G513" s="227" t="s">
        <v>5131</v>
      </c>
      <c r="H513" s="392"/>
      <c r="I513" s="202" t="s">
        <v>2693</v>
      </c>
      <c r="J513" s="202"/>
      <c r="K513" s="202" t="s">
        <v>5111</v>
      </c>
      <c r="L513" s="218">
        <v>45135</v>
      </c>
      <c r="M513" s="219">
        <v>45861</v>
      </c>
      <c r="N513" s="220" t="s">
        <v>421</v>
      </c>
      <c r="O513" s="221">
        <f t="shared" si="112"/>
        <v>45861</v>
      </c>
      <c r="P513" s="222">
        <v>23431</v>
      </c>
      <c r="Q513" s="222">
        <v>2018</v>
      </c>
      <c r="R513" s="211">
        <v>45130</v>
      </c>
      <c r="S513" s="201" t="s">
        <v>727</v>
      </c>
      <c r="T513" s="201" t="s">
        <v>728</v>
      </c>
      <c r="U513" s="377" t="s">
        <v>200</v>
      </c>
      <c r="V513" s="377" t="s">
        <v>532</v>
      </c>
      <c r="W513" s="213">
        <f>M513</f>
        <v>45861</v>
      </c>
      <c r="X513" s="208" t="s">
        <v>865</v>
      </c>
      <c r="Y513" s="408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67"/>
      <c r="AN513" s="202"/>
      <c r="AO513" s="202"/>
      <c r="AP513" s="227"/>
      <c r="AQ513" s="217"/>
      <c r="AR513" s="202"/>
      <c r="AS513" s="202"/>
      <c r="AT513" s="202"/>
      <c r="AU513" s="468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427</v>
      </c>
      <c r="C514" s="121" t="s">
        <v>3089</v>
      </c>
      <c r="D514" s="121"/>
      <c r="E514" s="121" t="s">
        <v>3033</v>
      </c>
      <c r="F514" s="121"/>
      <c r="G514" s="129" t="s">
        <v>3090</v>
      </c>
      <c r="H514" s="390"/>
      <c r="I514" s="121" t="s">
        <v>1071</v>
      </c>
      <c r="J514" s="121"/>
      <c r="K514" s="121" t="s">
        <v>3091</v>
      </c>
      <c r="L514" s="137">
        <v>43901</v>
      </c>
      <c r="M514" s="138">
        <v>45363</v>
      </c>
      <c r="N514" s="117" t="s">
        <v>421</v>
      </c>
      <c r="O514" s="131">
        <f t="shared" si="112"/>
        <v>45363</v>
      </c>
      <c r="P514" s="104">
        <v>20264</v>
      </c>
      <c r="Q514" s="104">
        <v>2008</v>
      </c>
      <c r="R514" s="105">
        <v>44997</v>
      </c>
      <c r="S514" s="121" t="s">
        <v>2001</v>
      </c>
      <c r="T514" s="121" t="s">
        <v>421</v>
      </c>
      <c r="U514" s="244" t="s">
        <v>4773</v>
      </c>
      <c r="V514" s="244" t="s">
        <v>4774</v>
      </c>
      <c r="W514" s="135">
        <f t="shared" ref="W514:W517" si="113">M514</f>
        <v>45363</v>
      </c>
      <c r="X514" s="162" t="s">
        <v>655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427</v>
      </c>
      <c r="C515" s="201" t="s">
        <v>5560</v>
      </c>
      <c r="D515" s="201"/>
      <c r="E515" s="201" t="s">
        <v>953</v>
      </c>
      <c r="F515" s="201"/>
      <c r="G515" s="203" t="s">
        <v>5698</v>
      </c>
      <c r="H515" s="391"/>
      <c r="I515" s="228" t="s">
        <v>631</v>
      </c>
      <c r="J515" s="201"/>
      <c r="K515" s="201" t="s">
        <v>4869</v>
      </c>
      <c r="L515" s="206">
        <v>45385</v>
      </c>
      <c r="M515" s="207">
        <v>46099</v>
      </c>
      <c r="N515" s="220" t="s">
        <v>421</v>
      </c>
      <c r="O515" s="221">
        <f t="shared" si="112"/>
        <v>46099</v>
      </c>
      <c r="P515" s="222">
        <v>24244</v>
      </c>
      <c r="Q515" s="222">
        <v>2023</v>
      </c>
      <c r="R515" s="211">
        <v>45369</v>
      </c>
      <c r="S515" s="201" t="s">
        <v>14</v>
      </c>
      <c r="T515" s="201" t="s">
        <v>728</v>
      </c>
      <c r="U515" s="377" t="s">
        <v>200</v>
      </c>
      <c r="V515" s="377" t="s">
        <v>1</v>
      </c>
      <c r="W515" s="213">
        <f t="shared" si="113"/>
        <v>46099</v>
      </c>
      <c r="X515" s="208" t="s">
        <v>865</v>
      </c>
      <c r="Y515" s="408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423</v>
      </c>
      <c r="AF515" s="208" t="s">
        <v>423</v>
      </c>
      <c r="AG515" s="208" t="s">
        <v>423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427</v>
      </c>
      <c r="C516" s="111" t="s">
        <v>586</v>
      </c>
      <c r="D516" s="111"/>
      <c r="E516" s="111" t="s">
        <v>3105</v>
      </c>
      <c r="F516" s="111"/>
      <c r="G516" s="112" t="s">
        <v>587</v>
      </c>
      <c r="H516" s="389"/>
      <c r="I516" s="111" t="s">
        <v>1071</v>
      </c>
      <c r="J516" s="111"/>
      <c r="K516" s="111" t="s">
        <v>1391</v>
      </c>
      <c r="L516" s="115">
        <v>39177</v>
      </c>
      <c r="M516" s="116">
        <v>46142</v>
      </c>
      <c r="N516" s="117" t="s">
        <v>421</v>
      </c>
      <c r="O516" s="130">
        <f t="shared" si="112"/>
        <v>46142</v>
      </c>
      <c r="P516" s="118">
        <v>20361</v>
      </c>
      <c r="Q516" s="118">
        <v>2006</v>
      </c>
      <c r="R516" s="119">
        <v>45412</v>
      </c>
      <c r="S516" s="120" t="s">
        <v>603</v>
      </c>
      <c r="T516" s="121" t="s">
        <v>421</v>
      </c>
      <c r="U516" s="376" t="s">
        <v>200</v>
      </c>
      <c r="V516" s="376" t="s">
        <v>2410</v>
      </c>
      <c r="W516" s="145">
        <f t="shared" si="113"/>
        <v>46142</v>
      </c>
      <c r="X516" s="357" t="s">
        <v>655</v>
      </c>
      <c r="Y516" s="407">
        <v>5.7</v>
      </c>
      <c r="Z516" s="136"/>
      <c r="AA516" s="121">
        <v>90</v>
      </c>
      <c r="AB516" s="120"/>
      <c r="AC516" s="121">
        <v>105</v>
      </c>
      <c r="AD516" s="120"/>
      <c r="AE516" s="357">
        <v>25</v>
      </c>
      <c r="AF516" s="357">
        <v>48</v>
      </c>
      <c r="AG516" s="357">
        <v>60</v>
      </c>
      <c r="AH516" s="357">
        <v>1</v>
      </c>
      <c r="AI516" s="120"/>
      <c r="AJ516" s="357"/>
      <c r="AK516" s="357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428</v>
      </c>
      <c r="C517" s="110" t="s">
        <v>3375</v>
      </c>
      <c r="D517" s="111" t="s">
        <v>2749</v>
      </c>
      <c r="E517" s="111" t="s">
        <v>2750</v>
      </c>
      <c r="F517" s="111" t="s">
        <v>2748</v>
      </c>
      <c r="G517" s="112" t="s">
        <v>3376</v>
      </c>
      <c r="H517" s="389" t="s">
        <v>2751</v>
      </c>
      <c r="I517" s="111" t="s">
        <v>255</v>
      </c>
      <c r="J517" s="111" t="s">
        <v>663</v>
      </c>
      <c r="K517" s="111" t="s">
        <v>3377</v>
      </c>
      <c r="L517" s="115">
        <v>44069</v>
      </c>
      <c r="M517" s="87">
        <v>45923</v>
      </c>
      <c r="N517" s="117" t="s">
        <v>421</v>
      </c>
      <c r="O517" s="131">
        <f t="shared" si="112"/>
        <v>45923</v>
      </c>
      <c r="P517" s="104">
        <v>20339</v>
      </c>
      <c r="Q517" s="104">
        <v>2020</v>
      </c>
      <c r="R517" s="105" t="s">
        <v>5263</v>
      </c>
      <c r="S517" s="121" t="s">
        <v>5264</v>
      </c>
      <c r="T517" s="121" t="s">
        <v>1870</v>
      </c>
      <c r="U517" s="244" t="s">
        <v>5265</v>
      </c>
      <c r="V517" s="244" t="s">
        <v>5265</v>
      </c>
      <c r="W517" s="135">
        <f t="shared" si="113"/>
        <v>45923</v>
      </c>
      <c r="X517" s="162" t="s">
        <v>2776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423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421</v>
      </c>
      <c r="AL517" s="121" t="s">
        <v>3633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428</v>
      </c>
      <c r="C518" s="111" t="s">
        <v>451</v>
      </c>
      <c r="D518" s="111" t="s">
        <v>2156</v>
      </c>
      <c r="E518" s="85" t="s">
        <v>3108</v>
      </c>
      <c r="F518" s="111" t="s">
        <v>2157</v>
      </c>
      <c r="G518" s="112" t="s">
        <v>452</v>
      </c>
      <c r="H518" s="389" t="s">
        <v>2158</v>
      </c>
      <c r="I518" s="111" t="s">
        <v>436</v>
      </c>
      <c r="J518" s="111" t="s">
        <v>2159</v>
      </c>
      <c r="K518" s="111" t="s">
        <v>2936</v>
      </c>
      <c r="L518" s="115">
        <v>39191</v>
      </c>
      <c r="M518" s="116">
        <v>46406</v>
      </c>
      <c r="N518" s="117" t="s">
        <v>421</v>
      </c>
      <c r="O518" s="130">
        <f t="shared" ref="O518:O523" si="114">M518</f>
        <v>46406</v>
      </c>
      <c r="P518" s="118">
        <v>17868</v>
      </c>
      <c r="Q518" s="118">
        <v>2004</v>
      </c>
      <c r="R518" s="119">
        <v>45676</v>
      </c>
      <c r="S518" s="120" t="s">
        <v>14</v>
      </c>
      <c r="T518" s="121" t="s">
        <v>1870</v>
      </c>
      <c r="U518" s="244" t="s">
        <v>6359</v>
      </c>
      <c r="V518" s="244" t="s">
        <v>6360</v>
      </c>
      <c r="W518" s="145">
        <f t="shared" ref="W518:W527" si="115">M518</f>
        <v>46406</v>
      </c>
      <c r="X518" s="357" t="s">
        <v>423</v>
      </c>
      <c r="Y518" s="407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57">
        <v>22</v>
      </c>
      <c r="AF518" s="357">
        <v>38</v>
      </c>
      <c r="AG518" s="357">
        <v>50</v>
      </c>
      <c r="AH518" s="357">
        <v>1</v>
      </c>
      <c r="AI518" s="119">
        <v>43021</v>
      </c>
      <c r="AJ518" s="357">
        <v>2016</v>
      </c>
      <c r="AK518" s="357" t="s">
        <v>420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216" customFormat="1" ht="12.75" customHeight="1" x14ac:dyDescent="0.2">
      <c r="A519" s="200">
        <v>518</v>
      </c>
      <c r="B519" s="201" t="s">
        <v>428</v>
      </c>
      <c r="C519" s="201" t="s">
        <v>6281</v>
      </c>
      <c r="D519" s="201"/>
      <c r="E519" s="201" t="s">
        <v>2787</v>
      </c>
      <c r="F519" s="201"/>
      <c r="G519" s="203" t="s">
        <v>6282</v>
      </c>
      <c r="H519" s="391"/>
      <c r="I519" s="201" t="s">
        <v>1015</v>
      </c>
      <c r="J519" s="201"/>
      <c r="K519" s="201" t="s">
        <v>6275</v>
      </c>
      <c r="L519" s="206">
        <v>45604</v>
      </c>
      <c r="M519" s="207">
        <v>46322</v>
      </c>
      <c r="N519" s="220" t="s">
        <v>421</v>
      </c>
      <c r="O519" s="206">
        <f>M519</f>
        <v>46322</v>
      </c>
      <c r="P519" s="222">
        <v>24674</v>
      </c>
      <c r="Q519" s="222">
        <v>2023</v>
      </c>
      <c r="R519" s="211">
        <v>45592</v>
      </c>
      <c r="S519" s="201" t="s">
        <v>2069</v>
      </c>
      <c r="T519" s="201" t="s">
        <v>728</v>
      </c>
      <c r="U519" s="377" t="s">
        <v>200</v>
      </c>
      <c r="V519" s="377" t="s">
        <v>200</v>
      </c>
      <c r="W519" s="211">
        <f>M519</f>
        <v>46322</v>
      </c>
      <c r="X519" s="208" t="s">
        <v>6283</v>
      </c>
      <c r="Y519" s="408">
        <v>5.8</v>
      </c>
      <c r="Z519" s="214"/>
      <c r="AA519" s="201">
        <v>80</v>
      </c>
      <c r="AB519" s="201">
        <v>80</v>
      </c>
      <c r="AC519" s="201">
        <v>155</v>
      </c>
      <c r="AD519" s="201">
        <v>155</v>
      </c>
      <c r="AE519" s="208">
        <v>25</v>
      </c>
      <c r="AF519" s="208">
        <v>60</v>
      </c>
      <c r="AG519" s="208" t="s">
        <v>6284</v>
      </c>
      <c r="AH519" s="208">
        <v>1</v>
      </c>
      <c r="AI519" s="201"/>
      <c r="AJ519" s="208"/>
      <c r="AK519" s="208"/>
      <c r="AL519" s="201"/>
      <c r="AM519" s="237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</row>
    <row r="520" spans="1:123" s="157" customFormat="1" ht="12.75" customHeight="1" x14ac:dyDescent="0.2">
      <c r="A520" s="110">
        <v>519</v>
      </c>
      <c r="B520" s="110" t="s">
        <v>427</v>
      </c>
      <c r="C520" s="85" t="s">
        <v>1073</v>
      </c>
      <c r="D520" s="111"/>
      <c r="E520" s="85" t="s">
        <v>2786</v>
      </c>
      <c r="F520" s="111"/>
      <c r="G520" s="129" t="s">
        <v>3614</v>
      </c>
      <c r="H520" s="390"/>
      <c r="I520" s="121" t="s">
        <v>174</v>
      </c>
      <c r="J520" s="121"/>
      <c r="K520" s="121" t="s">
        <v>3143</v>
      </c>
      <c r="L520" s="137">
        <v>44287</v>
      </c>
      <c r="M520" s="138">
        <v>46486</v>
      </c>
      <c r="N520" s="162" t="s">
        <v>421</v>
      </c>
      <c r="O520" s="163">
        <f>M520</f>
        <v>46486</v>
      </c>
      <c r="P520" s="174">
        <v>23158</v>
      </c>
      <c r="Q520" s="174">
        <v>2014</v>
      </c>
      <c r="R520" s="105">
        <v>45756</v>
      </c>
      <c r="S520" s="144" t="s">
        <v>837</v>
      </c>
      <c r="T520" s="144" t="s">
        <v>421</v>
      </c>
      <c r="U520" s="244" t="s">
        <v>1154</v>
      </c>
      <c r="V520" s="244" t="s">
        <v>4169</v>
      </c>
      <c r="W520" s="135">
        <f>M520</f>
        <v>46486</v>
      </c>
      <c r="X520" s="162" t="s">
        <v>865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423</v>
      </c>
      <c r="AF520" s="162" t="s">
        <v>423</v>
      </c>
      <c r="AG520" s="175" t="s">
        <v>423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427</v>
      </c>
      <c r="C521" s="201" t="s">
        <v>2299</v>
      </c>
      <c r="D521" s="201"/>
      <c r="E521" s="201" t="s">
        <v>347</v>
      </c>
      <c r="F521" s="201"/>
      <c r="G521" s="203" t="s">
        <v>5507</v>
      </c>
      <c r="H521" s="391"/>
      <c r="I521" s="201" t="s">
        <v>1071</v>
      </c>
      <c r="J521" s="201"/>
      <c r="K521" s="201" t="s">
        <v>5480</v>
      </c>
      <c r="L521" s="431">
        <v>45334</v>
      </c>
      <c r="M521" s="431">
        <v>45690</v>
      </c>
      <c r="N521" s="220" t="s">
        <v>421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2001</v>
      </c>
      <c r="T521" s="201" t="s">
        <v>728</v>
      </c>
      <c r="U521" s="377" t="s">
        <v>200</v>
      </c>
      <c r="V521" s="377" t="s">
        <v>49</v>
      </c>
      <c r="W521" s="536">
        <f>O521</f>
        <v>45690</v>
      </c>
      <c r="X521" s="208" t="s">
        <v>865</v>
      </c>
      <c r="Y521" s="408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427</v>
      </c>
      <c r="C522" s="121" t="s">
        <v>2418</v>
      </c>
      <c r="D522" s="121"/>
      <c r="E522" s="121" t="s">
        <v>368</v>
      </c>
      <c r="F522" s="121"/>
      <c r="G522" s="129" t="s">
        <v>3219</v>
      </c>
      <c r="H522" s="390"/>
      <c r="I522" s="121" t="s">
        <v>174</v>
      </c>
      <c r="J522" s="121"/>
      <c r="K522" s="121" t="s">
        <v>139</v>
      </c>
      <c r="L522" s="137">
        <v>43993</v>
      </c>
      <c r="M522" s="138">
        <v>46175</v>
      </c>
      <c r="N522" s="117" t="s">
        <v>421</v>
      </c>
      <c r="O522" s="131">
        <f t="shared" si="114"/>
        <v>46175</v>
      </c>
      <c r="P522" s="104">
        <v>20475</v>
      </c>
      <c r="Q522" s="104">
        <v>2020</v>
      </c>
      <c r="R522" s="105">
        <v>45445</v>
      </c>
      <c r="S522" s="121" t="s">
        <v>14</v>
      </c>
      <c r="T522" s="121" t="s">
        <v>421</v>
      </c>
      <c r="U522" s="244" t="s">
        <v>981</v>
      </c>
      <c r="V522" s="244" t="s">
        <v>658</v>
      </c>
      <c r="W522" s="135">
        <f>M522</f>
        <v>46175</v>
      </c>
      <c r="X522" s="162" t="s">
        <v>865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427</v>
      </c>
      <c r="C523" s="121" t="s">
        <v>2330</v>
      </c>
      <c r="D523" s="121"/>
      <c r="E523" s="121" t="s">
        <v>1211</v>
      </c>
      <c r="F523" s="121"/>
      <c r="G523" s="129" t="s">
        <v>3610</v>
      </c>
      <c r="H523" s="390"/>
      <c r="I523" s="121" t="s">
        <v>174</v>
      </c>
      <c r="J523" s="121"/>
      <c r="K523" s="121" t="s">
        <v>3074</v>
      </c>
      <c r="L523" s="137">
        <v>44285</v>
      </c>
      <c r="M523" s="138">
        <v>45706</v>
      </c>
      <c r="N523" s="162" t="s">
        <v>421</v>
      </c>
      <c r="O523" s="163">
        <f t="shared" si="114"/>
        <v>45706</v>
      </c>
      <c r="P523" s="174">
        <v>21136</v>
      </c>
      <c r="Q523" s="174">
        <v>2021</v>
      </c>
      <c r="R523" s="105">
        <v>44975</v>
      </c>
      <c r="S523" s="144" t="s">
        <v>102</v>
      </c>
      <c r="T523" s="144" t="s">
        <v>421</v>
      </c>
      <c r="U523" s="244" t="s">
        <v>626</v>
      </c>
      <c r="V523" s="244" t="s">
        <v>626</v>
      </c>
      <c r="W523" s="135">
        <f>M523</f>
        <v>45706</v>
      </c>
      <c r="X523" s="162" t="s">
        <v>865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427</v>
      </c>
      <c r="C524" s="200" t="s">
        <v>3285</v>
      </c>
      <c r="D524" s="201"/>
      <c r="E524" s="201" t="s">
        <v>1641</v>
      </c>
      <c r="F524" s="201"/>
      <c r="G524" s="203" t="s">
        <v>5520</v>
      </c>
      <c r="H524" s="391"/>
      <c r="I524" s="201" t="s">
        <v>255</v>
      </c>
      <c r="J524" s="201"/>
      <c r="K524" s="201" t="s">
        <v>2626</v>
      </c>
      <c r="L524" s="206">
        <v>45337</v>
      </c>
      <c r="M524" s="207">
        <v>46056</v>
      </c>
      <c r="N524" s="220" t="s">
        <v>421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2069</v>
      </c>
      <c r="T524" s="201" t="s">
        <v>728</v>
      </c>
      <c r="U524" s="377" t="s">
        <v>548</v>
      </c>
      <c r="V524" s="377" t="s">
        <v>548</v>
      </c>
      <c r="W524" s="213">
        <v>46056</v>
      </c>
      <c r="X524" s="208" t="s">
        <v>5521</v>
      </c>
      <c r="Y524" s="408">
        <v>5.3</v>
      </c>
      <c r="Z524" s="214"/>
      <c r="AA524" s="201">
        <v>95</v>
      </c>
      <c r="AB524" s="491"/>
      <c r="AC524" s="201">
        <v>120</v>
      </c>
      <c r="AD524" s="201"/>
      <c r="AE524" s="208" t="s">
        <v>423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427</v>
      </c>
      <c r="C525" s="121" t="s">
        <v>3883</v>
      </c>
      <c r="D525" s="121"/>
      <c r="E525" s="121" t="s">
        <v>2007</v>
      </c>
      <c r="F525" s="121"/>
      <c r="G525" s="129" t="s">
        <v>3884</v>
      </c>
      <c r="H525" s="390"/>
      <c r="I525" s="121" t="s">
        <v>265</v>
      </c>
      <c r="J525" s="121"/>
      <c r="K525" s="121" t="s">
        <v>2499</v>
      </c>
      <c r="L525" s="137">
        <v>44448</v>
      </c>
      <c r="M525" s="138">
        <v>45901</v>
      </c>
      <c r="N525" s="117" t="s">
        <v>421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2001</v>
      </c>
      <c r="T525" s="121" t="s">
        <v>421</v>
      </c>
      <c r="U525" s="244" t="s">
        <v>198</v>
      </c>
      <c r="V525" s="244" t="s">
        <v>235</v>
      </c>
      <c r="W525" s="135">
        <f>M525</f>
        <v>45901</v>
      </c>
      <c r="X525" s="162" t="s">
        <v>583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423</v>
      </c>
      <c r="AF525" s="162" t="s">
        <v>423</v>
      </c>
      <c r="AG525" s="162" t="s">
        <v>423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428</v>
      </c>
      <c r="C526" s="110" t="s">
        <v>3628</v>
      </c>
      <c r="D526" s="121" t="s">
        <v>1679</v>
      </c>
      <c r="E526" s="121" t="s">
        <v>2365</v>
      </c>
      <c r="F526" s="121" t="s">
        <v>2366</v>
      </c>
      <c r="G526" s="129" t="s">
        <v>3629</v>
      </c>
      <c r="H526" s="390" t="s">
        <v>833</v>
      </c>
      <c r="I526" s="121" t="s">
        <v>1294</v>
      </c>
      <c r="J526" s="121" t="s">
        <v>1222</v>
      </c>
      <c r="K526" s="121" t="s">
        <v>65</v>
      </c>
      <c r="L526" s="137">
        <v>44298</v>
      </c>
      <c r="M526" s="149">
        <v>46478</v>
      </c>
      <c r="N526" s="139" t="s">
        <v>421</v>
      </c>
      <c r="O526" s="130">
        <f t="shared" ref="O526:O538" si="116">M526</f>
        <v>46478</v>
      </c>
      <c r="P526" s="118">
        <v>21171</v>
      </c>
      <c r="Q526" s="118">
        <v>2021</v>
      </c>
      <c r="R526" s="119">
        <v>45748</v>
      </c>
      <c r="S526" s="120" t="s">
        <v>379</v>
      </c>
      <c r="T526" s="121" t="s">
        <v>1870</v>
      </c>
      <c r="U526" s="244" t="s">
        <v>6553</v>
      </c>
      <c r="V526" s="244" t="s">
        <v>6554</v>
      </c>
      <c r="W526" s="145">
        <f t="shared" si="115"/>
        <v>46478</v>
      </c>
      <c r="X526" s="357" t="s">
        <v>21</v>
      </c>
      <c r="Y526" s="407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57" t="s">
        <v>3630</v>
      </c>
      <c r="AF526" s="357" t="s">
        <v>3631</v>
      </c>
      <c r="AG526" s="357" t="s">
        <v>3632</v>
      </c>
      <c r="AH526" s="357">
        <v>2</v>
      </c>
      <c r="AI526" s="119">
        <v>43221</v>
      </c>
      <c r="AJ526" s="357">
        <v>2017</v>
      </c>
      <c r="AK526" s="162" t="s">
        <v>421</v>
      </c>
      <c r="AL526" s="121"/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427</v>
      </c>
      <c r="C527" s="144" t="s">
        <v>789</v>
      </c>
      <c r="E527" s="144" t="s">
        <v>535</v>
      </c>
      <c r="G527" s="164" t="s">
        <v>536</v>
      </c>
      <c r="H527" s="393"/>
      <c r="I527" s="144" t="s">
        <v>265</v>
      </c>
      <c r="K527" s="144" t="s">
        <v>1489</v>
      </c>
      <c r="L527" s="165">
        <v>41549</v>
      </c>
      <c r="M527" s="166">
        <v>45332</v>
      </c>
      <c r="N527" s="175" t="s">
        <v>421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2616</v>
      </c>
      <c r="T527" s="144" t="s">
        <v>421</v>
      </c>
      <c r="U527" s="178">
        <v>49</v>
      </c>
      <c r="V527" s="178">
        <v>97.3</v>
      </c>
      <c r="W527" s="195">
        <f t="shared" si="115"/>
        <v>45332</v>
      </c>
      <c r="X527" s="175" t="s">
        <v>865</v>
      </c>
      <c r="Y527" s="406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s="690" customFormat="1" ht="12.75" customHeight="1" x14ac:dyDescent="0.2">
      <c r="A528" s="673">
        <v>527</v>
      </c>
      <c r="B528" s="674" t="s">
        <v>428</v>
      </c>
      <c r="C528" s="674" t="s">
        <v>1257</v>
      </c>
      <c r="D528" s="674" t="s">
        <v>741</v>
      </c>
      <c r="E528" s="674" t="s">
        <v>398</v>
      </c>
      <c r="F528" s="674" t="s">
        <v>1258</v>
      </c>
      <c r="G528" s="675" t="s">
        <v>1259</v>
      </c>
      <c r="H528" s="676" t="s">
        <v>1282</v>
      </c>
      <c r="I528" s="674" t="s">
        <v>12</v>
      </c>
      <c r="J528" s="674" t="s">
        <v>712</v>
      </c>
      <c r="K528" s="674" t="s">
        <v>1832</v>
      </c>
      <c r="L528" s="677">
        <v>42162</v>
      </c>
      <c r="M528" s="678">
        <v>45117</v>
      </c>
      <c r="N528" s="679" t="s">
        <v>421</v>
      </c>
      <c r="O528" s="680">
        <f t="shared" si="116"/>
        <v>45117</v>
      </c>
      <c r="P528" s="681">
        <v>21381</v>
      </c>
      <c r="Q528" s="681">
        <v>2014</v>
      </c>
      <c r="R528" s="682">
        <v>44387</v>
      </c>
      <c r="S528" s="674" t="s">
        <v>2069</v>
      </c>
      <c r="T528" s="674" t="s">
        <v>113</v>
      </c>
      <c r="U528" s="683" t="s">
        <v>870</v>
      </c>
      <c r="V528" s="683" t="s">
        <v>2882</v>
      </c>
      <c r="W528" s="684">
        <f>M528</f>
        <v>45117</v>
      </c>
      <c r="X528" s="685" t="s">
        <v>21</v>
      </c>
      <c r="Y528" s="686">
        <v>7.1</v>
      </c>
      <c r="Z528" s="687">
        <v>40</v>
      </c>
      <c r="AA528" s="674">
        <v>110</v>
      </c>
      <c r="AB528" s="674">
        <v>110</v>
      </c>
      <c r="AC528" s="674">
        <v>140</v>
      </c>
      <c r="AD528" s="674">
        <v>185</v>
      </c>
      <c r="AE528" s="685">
        <v>21</v>
      </c>
      <c r="AF528" s="685">
        <v>50</v>
      </c>
      <c r="AG528" s="685">
        <v>62</v>
      </c>
      <c r="AH528" s="685">
        <v>1</v>
      </c>
      <c r="AI528" s="682">
        <v>42162</v>
      </c>
      <c r="AJ528" s="685">
        <v>2018</v>
      </c>
      <c r="AK528" s="685" t="s">
        <v>420</v>
      </c>
      <c r="AL528" s="674"/>
      <c r="AM528" s="688"/>
      <c r="AN528" s="689"/>
      <c r="AO528" s="689"/>
      <c r="AP528" s="689"/>
      <c r="AQ528" s="689"/>
      <c r="AR528" s="689"/>
      <c r="AS528" s="689"/>
      <c r="AT528" s="689"/>
      <c r="AU528" s="689"/>
      <c r="AV528" s="689"/>
      <c r="AW528" s="689"/>
      <c r="AX528" s="689"/>
      <c r="AY528" s="689"/>
      <c r="AZ528" s="689"/>
      <c r="BA528" s="689"/>
      <c r="BB528" s="689"/>
      <c r="BC528" s="689"/>
      <c r="BD528" s="689"/>
      <c r="BE528" s="689"/>
      <c r="BF528" s="689"/>
      <c r="BG528" s="689"/>
      <c r="BH528" s="689"/>
      <c r="BI528" s="689"/>
      <c r="BJ528" s="689"/>
      <c r="BK528" s="689"/>
      <c r="BL528" s="689"/>
      <c r="BM528" s="689"/>
      <c r="BN528" s="689"/>
      <c r="BO528" s="689"/>
      <c r="BP528" s="689"/>
      <c r="BQ528" s="689"/>
      <c r="BR528" s="689"/>
      <c r="BS528" s="689"/>
      <c r="BT528" s="689"/>
      <c r="BU528" s="689"/>
      <c r="BV528" s="689"/>
      <c r="BW528" s="689"/>
      <c r="BX528" s="689"/>
      <c r="BY528" s="689"/>
      <c r="BZ528" s="689"/>
      <c r="CA528" s="689"/>
      <c r="CB528" s="689"/>
      <c r="CC528" s="689"/>
      <c r="CD528" s="689"/>
      <c r="CE528" s="689"/>
      <c r="CF528" s="689"/>
      <c r="CG528" s="689"/>
      <c r="CH528" s="689"/>
      <c r="CI528" s="689"/>
      <c r="CJ528" s="689"/>
      <c r="CK528" s="689"/>
      <c r="CL528" s="689"/>
    </row>
    <row r="529" spans="1:90" s="216" customFormat="1" ht="12.75" customHeight="1" x14ac:dyDescent="0.2">
      <c r="A529" s="200">
        <v>528</v>
      </c>
      <c r="B529" s="201" t="s">
        <v>427</v>
      </c>
      <c r="C529" s="201" t="s">
        <v>5116</v>
      </c>
      <c r="D529" s="201"/>
      <c r="E529" s="201" t="s">
        <v>852</v>
      </c>
      <c r="F529" s="201"/>
      <c r="G529" s="203" t="s">
        <v>5117</v>
      </c>
      <c r="H529" s="391"/>
      <c r="I529" s="201" t="s">
        <v>5118</v>
      </c>
      <c r="J529" s="201"/>
      <c r="K529" s="201" t="s">
        <v>5119</v>
      </c>
      <c r="L529" s="206">
        <v>45133</v>
      </c>
      <c r="M529" s="207">
        <v>45863</v>
      </c>
      <c r="N529" s="220" t="s">
        <v>421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727</v>
      </c>
      <c r="T529" s="201" t="s">
        <v>728</v>
      </c>
      <c r="U529" s="377" t="s">
        <v>491</v>
      </c>
      <c r="V529" s="377" t="s">
        <v>491</v>
      </c>
      <c r="W529" s="213">
        <v>45863</v>
      </c>
      <c r="X529" s="208" t="s">
        <v>201</v>
      </c>
      <c r="Y529" s="408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423</v>
      </c>
      <c r="AF529" s="208" t="s">
        <v>423</v>
      </c>
      <c r="AG529" s="208" t="s">
        <v>423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90" s="157" customFormat="1" ht="12.75" customHeight="1" x14ac:dyDescent="0.2">
      <c r="A530" s="110">
        <v>529</v>
      </c>
      <c r="B530" s="121" t="s">
        <v>427</v>
      </c>
      <c r="C530" s="154" t="s">
        <v>2328</v>
      </c>
      <c r="D530" s="121"/>
      <c r="E530" s="121" t="s">
        <v>1709</v>
      </c>
      <c r="F530" s="121"/>
      <c r="G530" s="129" t="s">
        <v>3291</v>
      </c>
      <c r="H530" s="390"/>
      <c r="I530" s="121" t="s">
        <v>800</v>
      </c>
      <c r="J530" s="121"/>
      <c r="K530" s="121" t="s">
        <v>3292</v>
      </c>
      <c r="L530" s="137">
        <v>44055</v>
      </c>
      <c r="M530" s="138">
        <v>45560</v>
      </c>
      <c r="N530" s="117" t="s">
        <v>421</v>
      </c>
      <c r="O530" s="131">
        <f t="shared" si="116"/>
        <v>45560</v>
      </c>
      <c r="P530" s="104">
        <v>20591</v>
      </c>
      <c r="Q530" s="104">
        <v>2018</v>
      </c>
      <c r="R530" s="105">
        <v>44829</v>
      </c>
      <c r="S530" s="121" t="s">
        <v>2231</v>
      </c>
      <c r="T530" s="121" t="s">
        <v>421</v>
      </c>
      <c r="U530" s="244" t="s">
        <v>981</v>
      </c>
      <c r="V530" s="244" t="s">
        <v>981</v>
      </c>
      <c r="W530" s="135">
        <f t="shared" ref="W530:W537" si="117">M530</f>
        <v>45560</v>
      </c>
      <c r="X530" s="162" t="s">
        <v>201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423</v>
      </c>
      <c r="AF530" s="162" t="s">
        <v>423</v>
      </c>
      <c r="AG530" s="162" t="s">
        <v>423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90" s="157" customFormat="1" ht="12.75" customHeight="1" x14ac:dyDescent="0.2">
      <c r="A531" s="110">
        <v>530</v>
      </c>
      <c r="B531" s="121" t="s">
        <v>427</v>
      </c>
      <c r="C531" s="121" t="s">
        <v>4031</v>
      </c>
      <c r="D531" s="121"/>
      <c r="E531" s="121" t="s">
        <v>505</v>
      </c>
      <c r="F531" s="121"/>
      <c r="G531" s="129" t="s">
        <v>4032</v>
      </c>
      <c r="H531" s="390"/>
      <c r="I531" s="111" t="s">
        <v>1071</v>
      </c>
      <c r="J531" s="121"/>
      <c r="K531" s="121" t="s">
        <v>5501</v>
      </c>
      <c r="L531" s="137">
        <v>44600</v>
      </c>
      <c r="M531" s="138">
        <v>46032</v>
      </c>
      <c r="N531" s="117" t="s">
        <v>421</v>
      </c>
      <c r="O531" s="131">
        <f t="shared" si="116"/>
        <v>46032</v>
      </c>
      <c r="P531" s="104">
        <v>22049</v>
      </c>
      <c r="Q531" s="104">
        <v>2022</v>
      </c>
      <c r="R531" s="105">
        <v>45301</v>
      </c>
      <c r="S531" s="121" t="s">
        <v>727</v>
      </c>
      <c r="T531" s="121" t="s">
        <v>421</v>
      </c>
      <c r="U531" s="244" t="s">
        <v>5500</v>
      </c>
      <c r="V531" s="244" t="s">
        <v>334</v>
      </c>
      <c r="W531" s="135">
        <f t="shared" si="117"/>
        <v>46032</v>
      </c>
      <c r="X531" s="162" t="s">
        <v>865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423</v>
      </c>
      <c r="AF531" s="162" t="s">
        <v>423</v>
      </c>
      <c r="AG531" s="162" t="s">
        <v>423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90" s="216" customFormat="1" ht="12.75" customHeight="1" x14ac:dyDescent="0.2">
      <c r="A532" s="200">
        <v>531</v>
      </c>
      <c r="B532" s="201" t="s">
        <v>427</v>
      </c>
      <c r="C532" s="201" t="s">
        <v>3643</v>
      </c>
      <c r="D532" s="201"/>
      <c r="E532" s="201" t="s">
        <v>335</v>
      </c>
      <c r="F532" s="201"/>
      <c r="G532" s="203" t="s">
        <v>6796</v>
      </c>
      <c r="H532" s="391"/>
      <c r="I532" s="202" t="s">
        <v>1294</v>
      </c>
      <c r="J532" s="201"/>
      <c r="K532" s="201" t="s">
        <v>2153</v>
      </c>
      <c r="L532" s="206">
        <v>45840</v>
      </c>
      <c r="M532" s="207">
        <v>46563</v>
      </c>
      <c r="N532" s="220" t="s">
        <v>421</v>
      </c>
      <c r="O532" s="221">
        <f t="shared" si="116"/>
        <v>46563</v>
      </c>
      <c r="P532" s="222">
        <v>25399</v>
      </c>
      <c r="Q532" s="222">
        <v>2025</v>
      </c>
      <c r="R532" s="211">
        <v>45833</v>
      </c>
      <c r="S532" s="201" t="s">
        <v>168</v>
      </c>
      <c r="T532" s="201" t="s">
        <v>728</v>
      </c>
      <c r="U532" s="377" t="s">
        <v>200</v>
      </c>
      <c r="V532" s="377" t="s">
        <v>200</v>
      </c>
      <c r="W532" s="213">
        <f t="shared" si="117"/>
        <v>46563</v>
      </c>
      <c r="X532" s="208" t="s">
        <v>21</v>
      </c>
      <c r="Y532" s="408">
        <v>5.4</v>
      </c>
      <c r="Z532" s="214"/>
      <c r="AA532" s="201">
        <v>95</v>
      </c>
      <c r="AB532" s="201">
        <v>95</v>
      </c>
      <c r="AC532" s="201">
        <v>115</v>
      </c>
      <c r="AD532" s="201">
        <v>130</v>
      </c>
      <c r="AE532" s="208" t="s">
        <v>3630</v>
      </c>
      <c r="AF532" s="208" t="s">
        <v>3645</v>
      </c>
      <c r="AG532" s="208" t="s">
        <v>3632</v>
      </c>
      <c r="AH532" s="208">
        <v>1</v>
      </c>
      <c r="AI532" s="201"/>
      <c r="AJ532" s="208"/>
      <c r="AK532" s="208"/>
      <c r="AL532" s="201"/>
      <c r="AM532" s="237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  <c r="BI532" s="212"/>
      <c r="BJ532" s="212"/>
      <c r="BK532" s="212"/>
      <c r="BL532" s="212"/>
      <c r="BM532" s="212"/>
      <c r="BN532" s="212"/>
      <c r="BO532" s="212"/>
      <c r="BP532" s="212"/>
      <c r="BQ532" s="212"/>
      <c r="BR532" s="212"/>
      <c r="BS532" s="212"/>
      <c r="BT532" s="212"/>
      <c r="BU532" s="212"/>
      <c r="BV532" s="212"/>
      <c r="BW532" s="212"/>
      <c r="BX532" s="212"/>
      <c r="BY532" s="212"/>
      <c r="BZ532" s="212"/>
      <c r="CA532" s="212"/>
      <c r="CB532" s="212"/>
      <c r="CC532" s="212"/>
      <c r="CD532" s="212"/>
      <c r="CE532" s="212"/>
      <c r="CF532" s="212"/>
      <c r="CG532" s="212"/>
      <c r="CH532" s="212"/>
      <c r="CI532" s="212"/>
      <c r="CJ532" s="212"/>
      <c r="CK532" s="212"/>
      <c r="CL532" s="212"/>
    </row>
    <row r="533" spans="1:90" s="157" customFormat="1" ht="12.75" customHeight="1" x14ac:dyDescent="0.2">
      <c r="A533" s="110">
        <v>532</v>
      </c>
      <c r="B533" s="121" t="s">
        <v>427</v>
      </c>
      <c r="C533" s="154" t="s">
        <v>1705</v>
      </c>
      <c r="D533" s="121"/>
      <c r="E533" s="121" t="s">
        <v>1706</v>
      </c>
      <c r="F533" s="121"/>
      <c r="G533" s="129" t="s">
        <v>1707</v>
      </c>
      <c r="H533" s="390"/>
      <c r="I533" s="121" t="s">
        <v>1228</v>
      </c>
      <c r="J533" s="121"/>
      <c r="K533" s="121" t="s">
        <v>1708</v>
      </c>
      <c r="L533" s="137">
        <v>42617</v>
      </c>
      <c r="M533" s="138">
        <v>46126</v>
      </c>
      <c r="N533" s="117" t="s">
        <v>421</v>
      </c>
      <c r="O533" s="131">
        <f t="shared" si="116"/>
        <v>46126</v>
      </c>
      <c r="P533" s="104">
        <v>16800</v>
      </c>
      <c r="Q533" s="104">
        <v>2015</v>
      </c>
      <c r="R533" s="105">
        <v>45396</v>
      </c>
      <c r="S533" s="121" t="s">
        <v>14</v>
      </c>
      <c r="T533" s="121" t="s">
        <v>421</v>
      </c>
      <c r="U533" s="244" t="s">
        <v>103</v>
      </c>
      <c r="V533" s="244" t="s">
        <v>547</v>
      </c>
      <c r="W533" s="135">
        <f t="shared" si="117"/>
        <v>46126</v>
      </c>
      <c r="X533" s="162" t="s">
        <v>638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423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90" s="216" customFormat="1" ht="12.75" customHeight="1" x14ac:dyDescent="0.2">
      <c r="A534" s="200">
        <v>533</v>
      </c>
      <c r="B534" s="200" t="s">
        <v>427</v>
      </c>
      <c r="C534" s="201" t="s">
        <v>5504</v>
      </c>
      <c r="D534" s="201"/>
      <c r="E534" s="202" t="s">
        <v>2461</v>
      </c>
      <c r="F534" s="202"/>
      <c r="G534" s="227" t="s">
        <v>5505</v>
      </c>
      <c r="H534" s="391"/>
      <c r="I534" s="201" t="s">
        <v>174</v>
      </c>
      <c r="J534" s="201"/>
      <c r="K534" s="202" t="s">
        <v>2560</v>
      </c>
      <c r="L534" s="218">
        <v>45334</v>
      </c>
      <c r="M534" s="219">
        <v>46057</v>
      </c>
      <c r="N534" s="220" t="s">
        <v>421</v>
      </c>
      <c r="O534" s="221">
        <f t="shared" si="116"/>
        <v>46057</v>
      </c>
      <c r="P534" s="222">
        <v>24078</v>
      </c>
      <c r="Q534" s="222">
        <v>2019</v>
      </c>
      <c r="R534" s="211">
        <v>45326</v>
      </c>
      <c r="S534" s="201" t="s">
        <v>319</v>
      </c>
      <c r="T534" s="201" t="s">
        <v>728</v>
      </c>
      <c r="U534" s="377" t="s">
        <v>200</v>
      </c>
      <c r="V534" s="377" t="s">
        <v>909</v>
      </c>
      <c r="W534" s="213">
        <f t="shared" si="117"/>
        <v>46057</v>
      </c>
      <c r="X534" s="208" t="s">
        <v>5506</v>
      </c>
      <c r="Y534" s="408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423</v>
      </c>
      <c r="AF534" s="208" t="s">
        <v>423</v>
      </c>
      <c r="AG534" s="208" t="s">
        <v>423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90" s="216" customFormat="1" ht="12.75" customHeight="1" x14ac:dyDescent="0.2">
      <c r="A535" s="200">
        <v>534</v>
      </c>
      <c r="B535" s="201" t="s">
        <v>427</v>
      </c>
      <c r="C535" s="202" t="s">
        <v>6725</v>
      </c>
      <c r="D535" s="201"/>
      <c r="E535" s="212" t="s">
        <v>394</v>
      </c>
      <c r="F535" s="201"/>
      <c r="G535" s="203" t="s">
        <v>6726</v>
      </c>
      <c r="H535" s="391"/>
      <c r="I535" s="202" t="s">
        <v>71</v>
      </c>
      <c r="J535" s="201"/>
      <c r="K535" s="201" t="s">
        <v>2127</v>
      </c>
      <c r="L535" s="206">
        <v>45824</v>
      </c>
      <c r="M535" s="207">
        <v>46552</v>
      </c>
      <c r="N535" s="220" t="s">
        <v>421</v>
      </c>
      <c r="O535" s="221">
        <f t="shared" si="116"/>
        <v>46552</v>
      </c>
      <c r="P535" s="222">
        <v>25341</v>
      </c>
      <c r="Q535" s="222">
        <v>2025</v>
      </c>
      <c r="R535" s="211">
        <v>45822</v>
      </c>
      <c r="S535" s="201" t="s">
        <v>102</v>
      </c>
      <c r="T535" s="201" t="s">
        <v>728</v>
      </c>
      <c r="U535" s="377" t="s">
        <v>200</v>
      </c>
      <c r="V535" s="377" t="s">
        <v>200</v>
      </c>
      <c r="W535" s="213">
        <f t="shared" si="117"/>
        <v>46552</v>
      </c>
      <c r="X535" s="208" t="s">
        <v>583</v>
      </c>
      <c r="Y535" s="408">
        <v>4.5</v>
      </c>
      <c r="Z535" s="214"/>
      <c r="AA535" s="201">
        <v>80</v>
      </c>
      <c r="AB535" s="201"/>
      <c r="AC535" s="201">
        <v>95</v>
      </c>
      <c r="AD535" s="201"/>
      <c r="AE535" s="208" t="s">
        <v>423</v>
      </c>
      <c r="AF535" s="208" t="s">
        <v>423</v>
      </c>
      <c r="AG535" s="208" t="s">
        <v>423</v>
      </c>
      <c r="AH535" s="208">
        <v>1</v>
      </c>
      <c r="AI535" s="201"/>
      <c r="AJ535" s="208"/>
      <c r="AK535" s="208"/>
      <c r="AL535" s="201"/>
      <c r="AM535" s="237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  <c r="BZ535" s="212"/>
      <c r="CA535" s="212"/>
      <c r="CB535" s="212"/>
      <c r="CC535" s="212"/>
      <c r="CD535" s="212"/>
      <c r="CE535" s="212"/>
      <c r="CF535" s="212"/>
      <c r="CG535" s="212"/>
      <c r="CH535" s="212"/>
      <c r="CI535" s="212"/>
      <c r="CJ535" s="212"/>
      <c r="CK535" s="212"/>
      <c r="CL535" s="212"/>
    </row>
    <row r="536" spans="1:90" s="157" customFormat="1" ht="12.75" customHeight="1" x14ac:dyDescent="0.2">
      <c r="A536" s="110">
        <v>535</v>
      </c>
      <c r="B536" s="110" t="s">
        <v>427</v>
      </c>
      <c r="C536" s="110" t="s">
        <v>4240</v>
      </c>
      <c r="D536" s="110"/>
      <c r="E536" s="111" t="s">
        <v>1757</v>
      </c>
      <c r="F536" s="111"/>
      <c r="G536" s="112" t="s">
        <v>4251</v>
      </c>
      <c r="H536" s="389"/>
      <c r="I536" s="110" t="s">
        <v>631</v>
      </c>
      <c r="J536" s="110"/>
      <c r="K536" s="111" t="s">
        <v>6178</v>
      </c>
      <c r="L536" s="137">
        <v>44680</v>
      </c>
      <c r="M536" s="87">
        <v>46276</v>
      </c>
      <c r="N536" s="117" t="s">
        <v>421</v>
      </c>
      <c r="O536" s="131">
        <f t="shared" si="116"/>
        <v>46276</v>
      </c>
      <c r="P536" s="104">
        <v>22340</v>
      </c>
      <c r="Q536" s="104">
        <v>2020</v>
      </c>
      <c r="R536" s="105">
        <v>45546</v>
      </c>
      <c r="S536" s="121" t="s">
        <v>14</v>
      </c>
      <c r="T536" s="121" t="s">
        <v>5224</v>
      </c>
      <c r="U536" s="244" t="s">
        <v>632</v>
      </c>
      <c r="V536" s="244" t="s">
        <v>763</v>
      </c>
      <c r="W536" s="135">
        <f t="shared" si="117"/>
        <v>46276</v>
      </c>
      <c r="X536" s="162" t="s">
        <v>201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423</v>
      </c>
      <c r="AF536" s="162" t="s">
        <v>423</v>
      </c>
      <c r="AG536" s="162" t="s">
        <v>423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90" s="216" customFormat="1" ht="12.75" customHeight="1" x14ac:dyDescent="0.2">
      <c r="A537" s="200">
        <v>536</v>
      </c>
      <c r="B537" s="201" t="s">
        <v>427</v>
      </c>
      <c r="C537" s="201" t="s">
        <v>3293</v>
      </c>
      <c r="D537" s="201"/>
      <c r="E537" s="201" t="s">
        <v>796</v>
      </c>
      <c r="F537" s="201"/>
      <c r="G537" s="203" t="s">
        <v>3294</v>
      </c>
      <c r="H537" s="391"/>
      <c r="I537" s="202" t="s">
        <v>1294</v>
      </c>
      <c r="J537" s="200"/>
      <c r="K537" s="201" t="s">
        <v>1435</v>
      </c>
      <c r="L537" s="206">
        <v>44055</v>
      </c>
      <c r="M537" s="207">
        <v>46216</v>
      </c>
      <c r="N537" s="220" t="s">
        <v>421</v>
      </c>
      <c r="O537" s="221">
        <f t="shared" si="116"/>
        <v>46216</v>
      </c>
      <c r="P537" s="222">
        <v>20592</v>
      </c>
      <c r="Q537" s="222">
        <v>2020</v>
      </c>
      <c r="R537" s="211">
        <v>45486</v>
      </c>
      <c r="S537" s="201" t="s">
        <v>2231</v>
      </c>
      <c r="T537" s="201" t="s">
        <v>421</v>
      </c>
      <c r="U537" s="377" t="s">
        <v>626</v>
      </c>
      <c r="V537" s="377" t="s">
        <v>1420</v>
      </c>
      <c r="W537" s="213">
        <f t="shared" si="117"/>
        <v>46216</v>
      </c>
      <c r="X537" s="208" t="s">
        <v>865</v>
      </c>
      <c r="Y537" s="408">
        <v>5.6</v>
      </c>
      <c r="Z537" s="214"/>
      <c r="AA537" s="201">
        <v>115</v>
      </c>
      <c r="AB537" s="201"/>
      <c r="AC537" s="201">
        <v>145</v>
      </c>
      <c r="AD537" s="201"/>
      <c r="AE537" s="208">
        <v>23</v>
      </c>
      <c r="AF537" s="208">
        <v>38</v>
      </c>
      <c r="AG537" s="208">
        <v>52</v>
      </c>
      <c r="AH537" s="208">
        <v>1</v>
      </c>
      <c r="AI537" s="211"/>
      <c r="AJ537" s="208"/>
      <c r="AK537" s="208"/>
      <c r="AL537" s="201"/>
      <c r="AM537" s="237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</row>
    <row r="538" spans="1:90" s="157" customFormat="1" ht="12.75" customHeight="1" x14ac:dyDescent="0.2">
      <c r="A538" s="110">
        <v>537</v>
      </c>
      <c r="B538" s="121" t="s">
        <v>427</v>
      </c>
      <c r="C538" s="110" t="s">
        <v>1959</v>
      </c>
      <c r="D538" s="121"/>
      <c r="E538" s="121" t="s">
        <v>1960</v>
      </c>
      <c r="F538" s="121"/>
      <c r="G538" s="129" t="s">
        <v>1961</v>
      </c>
      <c r="H538" s="390"/>
      <c r="I538" s="111" t="s">
        <v>1228</v>
      </c>
      <c r="J538" s="121"/>
      <c r="K538" s="121" t="s">
        <v>1187</v>
      </c>
      <c r="L538" s="137">
        <v>42852</v>
      </c>
      <c r="M538" s="149">
        <v>46052</v>
      </c>
      <c r="N538" s="162" t="s">
        <v>421</v>
      </c>
      <c r="O538" s="168">
        <f t="shared" si="116"/>
        <v>46052</v>
      </c>
      <c r="P538" s="169">
        <v>17470</v>
      </c>
      <c r="Q538" s="169">
        <v>2009</v>
      </c>
      <c r="R538" s="119">
        <v>45321</v>
      </c>
      <c r="S538" s="156" t="s">
        <v>837</v>
      </c>
      <c r="T538" s="144" t="s">
        <v>421</v>
      </c>
      <c r="U538" s="376" t="s">
        <v>200</v>
      </c>
      <c r="V538" s="376" t="s">
        <v>13</v>
      </c>
      <c r="W538" s="145">
        <f>M538</f>
        <v>46052</v>
      </c>
      <c r="X538" s="357" t="s">
        <v>865</v>
      </c>
      <c r="Y538" s="407">
        <v>4.5</v>
      </c>
      <c r="Z538" s="136"/>
      <c r="AA538" s="120">
        <v>69</v>
      </c>
      <c r="AB538" s="120"/>
      <c r="AC538" s="120">
        <v>90</v>
      </c>
      <c r="AD538" s="120"/>
      <c r="AE538" s="357">
        <v>22</v>
      </c>
      <c r="AF538" s="357">
        <v>36</v>
      </c>
      <c r="AG538" s="365">
        <v>45</v>
      </c>
      <c r="AH538" s="365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90" s="157" customFormat="1" ht="12.75" customHeight="1" x14ac:dyDescent="0.2">
      <c r="A539" s="110">
        <v>538</v>
      </c>
      <c r="B539" s="121" t="s">
        <v>428</v>
      </c>
      <c r="C539" s="121" t="s">
        <v>3876</v>
      </c>
      <c r="D539" s="121" t="s">
        <v>507</v>
      </c>
      <c r="E539" s="121" t="s">
        <v>754</v>
      </c>
      <c r="F539" s="121" t="s">
        <v>4324</v>
      </c>
      <c r="G539" s="129" t="s">
        <v>4510</v>
      </c>
      <c r="H539" s="390" t="s">
        <v>4325</v>
      </c>
      <c r="I539" s="121" t="s">
        <v>1294</v>
      </c>
      <c r="J539" s="121" t="s">
        <v>663</v>
      </c>
      <c r="K539" s="121" t="s">
        <v>4511</v>
      </c>
      <c r="L539" s="137">
        <v>44797</v>
      </c>
      <c r="M539" s="138">
        <v>46251</v>
      </c>
      <c r="N539" s="117" t="s">
        <v>421</v>
      </c>
      <c r="O539" s="131">
        <f>M539</f>
        <v>46251</v>
      </c>
      <c r="P539" s="104">
        <v>22573</v>
      </c>
      <c r="Q539" s="104">
        <v>2020</v>
      </c>
      <c r="R539" s="105" t="s">
        <v>6127</v>
      </c>
      <c r="S539" s="121" t="s">
        <v>298</v>
      </c>
      <c r="T539" s="121" t="s">
        <v>1870</v>
      </c>
      <c r="U539" s="244" t="s">
        <v>6128</v>
      </c>
      <c r="V539" s="244" t="s">
        <v>6128</v>
      </c>
      <c r="W539" s="135">
        <f>M539</f>
        <v>46251</v>
      </c>
      <c r="X539" s="162" t="s">
        <v>21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3442</v>
      </c>
      <c r="AF539" s="162" t="s">
        <v>3952</v>
      </c>
      <c r="AG539" s="162" t="s">
        <v>3879</v>
      </c>
      <c r="AH539" s="162">
        <v>1</v>
      </c>
      <c r="AI539" s="105">
        <v>44720</v>
      </c>
      <c r="AJ539" s="162">
        <v>2022</v>
      </c>
      <c r="AK539" s="162" t="s">
        <v>421</v>
      </c>
      <c r="AL539" s="105" t="s">
        <v>5918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90" s="157" customFormat="1" ht="12.75" customHeight="1" x14ac:dyDescent="0.2">
      <c r="A540" s="110">
        <v>539</v>
      </c>
      <c r="B540" s="121" t="s">
        <v>427</v>
      </c>
      <c r="C540" s="121" t="s">
        <v>4035</v>
      </c>
      <c r="D540" s="121"/>
      <c r="E540" s="121" t="s">
        <v>2766</v>
      </c>
      <c r="F540" s="121"/>
      <c r="G540" s="129" t="s">
        <v>4036</v>
      </c>
      <c r="H540" s="390"/>
      <c r="I540" s="121" t="s">
        <v>255</v>
      </c>
      <c r="J540" s="121"/>
      <c r="K540" s="121" t="s">
        <v>2489</v>
      </c>
      <c r="L540" s="137">
        <v>44608</v>
      </c>
      <c r="M540" s="138">
        <v>45320</v>
      </c>
      <c r="N540" s="117" t="s">
        <v>421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2616</v>
      </c>
      <c r="T540" s="121" t="s">
        <v>728</v>
      </c>
      <c r="U540" s="244" t="s">
        <v>200</v>
      </c>
      <c r="V540" s="244" t="s">
        <v>533</v>
      </c>
      <c r="W540" s="135">
        <f>M540</f>
        <v>45320</v>
      </c>
      <c r="X540" s="162" t="s">
        <v>201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423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90" s="216" customFormat="1" ht="12.75" customHeight="1" x14ac:dyDescent="0.2">
      <c r="A541" s="200">
        <v>540</v>
      </c>
      <c r="B541" s="201" t="s">
        <v>427</v>
      </c>
      <c r="C541" s="212" t="s">
        <v>5192</v>
      </c>
      <c r="D541" s="201"/>
      <c r="E541" s="201" t="s">
        <v>822</v>
      </c>
      <c r="F541" s="201"/>
      <c r="G541" s="203" t="s">
        <v>5193</v>
      </c>
      <c r="H541" s="391"/>
      <c r="I541" s="201" t="s">
        <v>1294</v>
      </c>
      <c r="J541" s="201"/>
      <c r="K541" s="201" t="s">
        <v>3059</v>
      </c>
      <c r="L541" s="206">
        <v>45162</v>
      </c>
      <c r="M541" s="219">
        <v>45887</v>
      </c>
      <c r="N541" s="220" t="s">
        <v>421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102</v>
      </c>
      <c r="T541" s="201" t="s">
        <v>728</v>
      </c>
      <c r="U541" s="377" t="s">
        <v>200</v>
      </c>
      <c r="V541" s="377" t="s">
        <v>4655</v>
      </c>
      <c r="W541" s="213">
        <v>45887</v>
      </c>
      <c r="X541" s="208" t="s">
        <v>583</v>
      </c>
      <c r="Y541" s="408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90" s="216" customFormat="1" ht="12.75" customHeight="1" x14ac:dyDescent="0.2">
      <c r="A542" s="200">
        <v>541</v>
      </c>
      <c r="B542" s="200" t="s">
        <v>427</v>
      </c>
      <c r="C542" s="202" t="s">
        <v>5019</v>
      </c>
      <c r="D542" s="202"/>
      <c r="E542" s="228" t="s">
        <v>3300</v>
      </c>
      <c r="F542" s="202"/>
      <c r="G542" s="227" t="s">
        <v>6631</v>
      </c>
      <c r="H542" s="392"/>
      <c r="I542" s="202" t="s">
        <v>174</v>
      </c>
      <c r="J542" s="202"/>
      <c r="K542" s="202" t="s">
        <v>1973</v>
      </c>
      <c r="L542" s="218">
        <v>45791</v>
      </c>
      <c r="M542" s="219">
        <v>46509</v>
      </c>
      <c r="N542" s="220" t="s">
        <v>421</v>
      </c>
      <c r="O542" s="221">
        <f>M542</f>
        <v>46509</v>
      </c>
      <c r="P542" s="222">
        <v>25264</v>
      </c>
      <c r="Q542" s="222">
        <v>2025</v>
      </c>
      <c r="R542" s="211">
        <v>45779</v>
      </c>
      <c r="S542" s="201" t="s">
        <v>102</v>
      </c>
      <c r="T542" s="201" t="s">
        <v>728</v>
      </c>
      <c r="U542" s="377" t="s">
        <v>200</v>
      </c>
      <c r="V542" s="377" t="s">
        <v>200</v>
      </c>
      <c r="W542" s="213">
        <v>46509</v>
      </c>
      <c r="X542" s="208" t="s">
        <v>583</v>
      </c>
      <c r="Y542" s="408">
        <v>5.55</v>
      </c>
      <c r="Z542" s="214"/>
      <c r="AA542" s="201">
        <v>115</v>
      </c>
      <c r="AB542" s="201"/>
      <c r="AC542" s="201">
        <v>130</v>
      </c>
      <c r="AD542" s="201"/>
      <c r="AE542" s="208">
        <v>25</v>
      </c>
      <c r="AF542" s="208">
        <v>40</v>
      </c>
      <c r="AG542" s="208">
        <v>60</v>
      </c>
      <c r="AH542" s="208">
        <v>1</v>
      </c>
      <c r="AI542" s="201"/>
      <c r="AJ542" s="208"/>
      <c r="AK542" s="208"/>
      <c r="AL542" s="201"/>
      <c r="AM542" s="237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  <c r="BZ542" s="212"/>
      <c r="CA542" s="212"/>
      <c r="CB542" s="212"/>
      <c r="CC542" s="212"/>
      <c r="CD542" s="212"/>
      <c r="CE542" s="212"/>
      <c r="CF542" s="212"/>
      <c r="CG542" s="212"/>
      <c r="CH542" s="212"/>
      <c r="CI542" s="212"/>
      <c r="CJ542" s="212"/>
      <c r="CK542" s="212"/>
      <c r="CL542" s="212"/>
    </row>
    <row r="543" spans="1:90" s="216" customFormat="1" ht="12.75" customHeight="1" x14ac:dyDescent="0.2">
      <c r="A543" s="200">
        <v>542</v>
      </c>
      <c r="B543" s="537" t="s">
        <v>427</v>
      </c>
      <c r="C543" s="538" t="s">
        <v>5543</v>
      </c>
      <c r="D543" s="202"/>
      <c r="E543" s="539" t="s">
        <v>489</v>
      </c>
      <c r="F543" s="202"/>
      <c r="G543" s="540" t="s">
        <v>5544</v>
      </c>
      <c r="H543" s="541"/>
      <c r="I543" s="538" t="s">
        <v>1071</v>
      </c>
      <c r="J543" s="538"/>
      <c r="K543" s="539" t="s">
        <v>720</v>
      </c>
      <c r="L543" s="542">
        <v>45342</v>
      </c>
      <c r="M543" s="543">
        <v>46056</v>
      </c>
      <c r="N543" s="544" t="s">
        <v>421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2069</v>
      </c>
      <c r="T543" s="201" t="s">
        <v>420</v>
      </c>
      <c r="U543" s="377" t="s">
        <v>200</v>
      </c>
      <c r="V543" s="377" t="s">
        <v>350</v>
      </c>
      <c r="W543" s="213">
        <f>O543</f>
        <v>46056</v>
      </c>
      <c r="X543" s="208" t="s">
        <v>865</v>
      </c>
      <c r="Y543" s="408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2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90" s="690" customFormat="1" ht="12.75" customHeight="1" x14ac:dyDescent="0.2">
      <c r="A544" s="673">
        <v>543</v>
      </c>
      <c r="B544" s="673" t="s">
        <v>427</v>
      </c>
      <c r="C544" s="674" t="s">
        <v>147</v>
      </c>
      <c r="D544" s="673"/>
      <c r="E544" s="673" t="s">
        <v>148</v>
      </c>
      <c r="F544" s="673"/>
      <c r="G544" s="675" t="s">
        <v>149</v>
      </c>
      <c r="H544" s="676"/>
      <c r="I544" s="673" t="s">
        <v>265</v>
      </c>
      <c r="J544" s="673"/>
      <c r="K544" s="673" t="s">
        <v>954</v>
      </c>
      <c r="L544" s="677">
        <v>41563</v>
      </c>
      <c r="M544" s="678">
        <v>45112</v>
      </c>
      <c r="N544" s="691" t="s">
        <v>421</v>
      </c>
      <c r="O544" s="680">
        <f t="shared" ref="O544:O550" si="118">M544</f>
        <v>45112</v>
      </c>
      <c r="P544" s="681">
        <v>19424</v>
      </c>
      <c r="Q544" s="681">
        <v>2011</v>
      </c>
      <c r="R544" s="682">
        <v>44382</v>
      </c>
      <c r="S544" s="674" t="s">
        <v>102</v>
      </c>
      <c r="T544" s="674" t="s">
        <v>421</v>
      </c>
      <c r="U544" s="683" t="s">
        <v>760</v>
      </c>
      <c r="V544" s="683" t="s">
        <v>3745</v>
      </c>
      <c r="W544" s="684">
        <f t="shared" ref="W544" si="119">M544</f>
        <v>45112</v>
      </c>
      <c r="X544" s="685" t="s">
        <v>865</v>
      </c>
      <c r="Y544" s="686">
        <v>6.3</v>
      </c>
      <c r="Z544" s="687"/>
      <c r="AA544" s="674">
        <v>100</v>
      </c>
      <c r="AB544" s="674"/>
      <c r="AC544" s="674">
        <v>130</v>
      </c>
      <c r="AD544" s="674"/>
      <c r="AE544" s="685">
        <v>23</v>
      </c>
      <c r="AF544" s="685">
        <v>38</v>
      </c>
      <c r="AG544" s="685">
        <v>55</v>
      </c>
      <c r="AH544" s="685">
        <v>1</v>
      </c>
      <c r="AI544" s="674"/>
      <c r="AJ544" s="685"/>
      <c r="AK544" s="685"/>
      <c r="AL544" s="674"/>
      <c r="AM544" s="688"/>
      <c r="AN544" s="689"/>
      <c r="AO544" s="689"/>
      <c r="AP544" s="689"/>
      <c r="AQ544" s="689"/>
      <c r="AR544" s="689"/>
      <c r="AS544" s="689"/>
      <c r="AT544" s="689"/>
      <c r="AU544" s="689"/>
      <c r="AV544" s="689"/>
      <c r="AW544" s="689"/>
      <c r="AX544" s="689"/>
      <c r="AY544" s="689"/>
      <c r="AZ544" s="689"/>
      <c r="BA544" s="689"/>
      <c r="BB544" s="689"/>
      <c r="BC544" s="689"/>
      <c r="BD544" s="689"/>
      <c r="BE544" s="689"/>
      <c r="BF544" s="689"/>
      <c r="BG544" s="689"/>
      <c r="BH544" s="689"/>
      <c r="BI544" s="689"/>
      <c r="BJ544" s="689"/>
      <c r="BK544" s="689"/>
      <c r="BL544" s="689"/>
      <c r="BM544" s="689"/>
      <c r="BN544" s="689"/>
      <c r="BO544" s="689"/>
      <c r="BP544" s="689"/>
      <c r="BQ544" s="689"/>
      <c r="BR544" s="689"/>
      <c r="BS544" s="689"/>
      <c r="BT544" s="689"/>
      <c r="BU544" s="689"/>
      <c r="BV544" s="689"/>
      <c r="BW544" s="689"/>
      <c r="BX544" s="689"/>
      <c r="BY544" s="689"/>
      <c r="BZ544" s="689"/>
      <c r="CA544" s="689"/>
      <c r="CB544" s="689"/>
      <c r="CC544" s="689"/>
      <c r="CD544" s="689"/>
      <c r="CE544" s="689"/>
      <c r="CF544" s="689"/>
      <c r="CG544" s="689"/>
      <c r="CH544" s="689"/>
      <c r="CI544" s="689"/>
      <c r="CJ544" s="689"/>
      <c r="CK544" s="689"/>
      <c r="CL544" s="689"/>
    </row>
    <row r="545" spans="1:91" s="216" customFormat="1" ht="12.75" customHeight="1" x14ac:dyDescent="0.2">
      <c r="A545" s="200">
        <v>544</v>
      </c>
      <c r="B545" s="201" t="s">
        <v>427</v>
      </c>
      <c r="C545" s="201" t="s">
        <v>3133</v>
      </c>
      <c r="D545" s="201"/>
      <c r="E545" s="201" t="s">
        <v>1045</v>
      </c>
      <c r="F545" s="201"/>
      <c r="G545" s="203" t="s">
        <v>3134</v>
      </c>
      <c r="H545" s="391"/>
      <c r="I545" s="201" t="s">
        <v>174</v>
      </c>
      <c r="J545" s="201"/>
      <c r="K545" s="201" t="s">
        <v>5257</v>
      </c>
      <c r="L545" s="206">
        <v>43753</v>
      </c>
      <c r="M545" s="207">
        <v>45924</v>
      </c>
      <c r="N545" s="226" t="s">
        <v>421</v>
      </c>
      <c r="O545" s="221">
        <f t="shared" si="118"/>
        <v>45924</v>
      </c>
      <c r="P545" s="222">
        <v>20304</v>
      </c>
      <c r="Q545" s="222">
        <v>2019</v>
      </c>
      <c r="R545" s="211">
        <v>45193</v>
      </c>
      <c r="S545" s="201" t="s">
        <v>102</v>
      </c>
      <c r="T545" s="201" t="s">
        <v>692</v>
      </c>
      <c r="U545" s="377" t="s">
        <v>200</v>
      </c>
      <c r="V545" s="377" t="s">
        <v>234</v>
      </c>
      <c r="W545" s="213">
        <v>45924</v>
      </c>
      <c r="X545" s="208" t="s">
        <v>865</v>
      </c>
      <c r="Y545" s="408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427</v>
      </c>
      <c r="C546" s="121" t="s">
        <v>2600</v>
      </c>
      <c r="D546" s="121"/>
      <c r="E546" s="121" t="s">
        <v>2897</v>
      </c>
      <c r="F546" s="121"/>
      <c r="G546" s="129" t="s">
        <v>2901</v>
      </c>
      <c r="H546" s="390"/>
      <c r="I546" s="121" t="s">
        <v>666</v>
      </c>
      <c r="J546" s="121"/>
      <c r="K546" s="121" t="s">
        <v>2902</v>
      </c>
      <c r="L546" s="137">
        <v>43696</v>
      </c>
      <c r="M546" s="138">
        <v>46174</v>
      </c>
      <c r="N546" s="117" t="s">
        <v>421</v>
      </c>
      <c r="O546" s="131">
        <f t="shared" si="118"/>
        <v>46174</v>
      </c>
      <c r="P546" s="104">
        <v>19429</v>
      </c>
      <c r="Q546" s="104">
        <v>2019</v>
      </c>
      <c r="R546" s="105">
        <v>45444</v>
      </c>
      <c r="S546" s="121" t="s">
        <v>2231</v>
      </c>
      <c r="T546" s="121" t="s">
        <v>421</v>
      </c>
      <c r="U546" s="244" t="s">
        <v>964</v>
      </c>
      <c r="V546" s="244" t="s">
        <v>4124</v>
      </c>
      <c r="W546" s="135">
        <f t="shared" ref="W546:W551" si="120">M546</f>
        <v>46174</v>
      </c>
      <c r="X546" s="162" t="s">
        <v>700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423</v>
      </c>
      <c r="AF546" s="162" t="s">
        <v>423</v>
      </c>
      <c r="AG546" s="162" t="s">
        <v>423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216" customFormat="1" ht="12.75" customHeight="1" x14ac:dyDescent="0.2">
      <c r="A547" s="200">
        <v>546</v>
      </c>
      <c r="B547" s="200" t="s">
        <v>427</v>
      </c>
      <c r="C547" s="202" t="s">
        <v>4993</v>
      </c>
      <c r="D547" s="202"/>
      <c r="E547" s="202" t="s">
        <v>1800</v>
      </c>
      <c r="F547" s="202"/>
      <c r="G547" s="227" t="s">
        <v>6280</v>
      </c>
      <c r="H547" s="392"/>
      <c r="I547" s="202" t="s">
        <v>631</v>
      </c>
      <c r="J547" s="202"/>
      <c r="K547" s="612" t="s">
        <v>6279</v>
      </c>
      <c r="L547" s="218">
        <v>45603</v>
      </c>
      <c r="M547" s="219">
        <v>46327</v>
      </c>
      <c r="N547" s="220" t="s">
        <v>421</v>
      </c>
      <c r="O547" s="221">
        <f>M547</f>
        <v>46327</v>
      </c>
      <c r="P547" s="222">
        <v>24673</v>
      </c>
      <c r="Q547" s="222">
        <v>2022</v>
      </c>
      <c r="R547" s="211">
        <v>45597</v>
      </c>
      <c r="S547" s="201" t="s">
        <v>2231</v>
      </c>
      <c r="T547" s="201" t="s">
        <v>728</v>
      </c>
      <c r="U547" s="377" t="s">
        <v>200</v>
      </c>
      <c r="V547" s="377" t="s">
        <v>637</v>
      </c>
      <c r="W547" s="213">
        <f>O547</f>
        <v>46327</v>
      </c>
      <c r="X547" s="208" t="s">
        <v>201</v>
      </c>
      <c r="Y547" s="408">
        <v>4.5</v>
      </c>
      <c r="Z547" s="214"/>
      <c r="AA547" s="201">
        <v>60</v>
      </c>
      <c r="AB547" s="201"/>
      <c r="AC547" s="201">
        <v>80</v>
      </c>
      <c r="AD547" s="201"/>
      <c r="AE547" s="208" t="s">
        <v>423</v>
      </c>
      <c r="AF547" s="208" t="s">
        <v>423</v>
      </c>
      <c r="AG547" s="208" t="s">
        <v>423</v>
      </c>
      <c r="AH547" s="208">
        <v>1</v>
      </c>
      <c r="AI547" s="201"/>
      <c r="AJ547" s="208"/>
      <c r="AK547" s="208"/>
      <c r="AL547" s="201"/>
      <c r="AM547" s="237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</row>
    <row r="548" spans="1:91" s="157" customFormat="1" ht="12.75" customHeight="1" x14ac:dyDescent="0.2">
      <c r="A548" s="110">
        <v>547</v>
      </c>
      <c r="B548" s="110" t="s">
        <v>427</v>
      </c>
      <c r="C548" s="121" t="s">
        <v>3191</v>
      </c>
      <c r="D548" s="111"/>
      <c r="E548" s="111" t="s">
        <v>2210</v>
      </c>
      <c r="F548" s="111"/>
      <c r="G548" s="112" t="s">
        <v>3611</v>
      </c>
      <c r="H548" s="389"/>
      <c r="I548" s="111" t="s">
        <v>1071</v>
      </c>
      <c r="J548" s="111"/>
      <c r="K548" s="85" t="s">
        <v>3612</v>
      </c>
      <c r="L548" s="115">
        <v>44286</v>
      </c>
      <c r="M548" s="87">
        <v>46466</v>
      </c>
      <c r="N548" s="117" t="s">
        <v>421</v>
      </c>
      <c r="O548" s="131">
        <f>M548</f>
        <v>46466</v>
      </c>
      <c r="P548" s="104">
        <v>21147</v>
      </c>
      <c r="Q548" s="104">
        <v>2021</v>
      </c>
      <c r="R548" s="105">
        <v>45736</v>
      </c>
      <c r="S548" s="121" t="s">
        <v>727</v>
      </c>
      <c r="T548" s="121" t="s">
        <v>421</v>
      </c>
      <c r="U548" s="244" t="s">
        <v>6503</v>
      </c>
      <c r="V548" s="244" t="s">
        <v>6502</v>
      </c>
      <c r="W548" s="135">
        <f>M548</f>
        <v>46466</v>
      </c>
      <c r="X548" s="162" t="s">
        <v>201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423</v>
      </c>
      <c r="AF548" s="162" t="s">
        <v>423</v>
      </c>
      <c r="AG548" s="162" t="s">
        <v>423</v>
      </c>
      <c r="AH548" s="162">
        <v>1</v>
      </c>
      <c r="AJ548" s="162"/>
      <c r="AK548" s="162"/>
      <c r="AL548" s="105" t="s">
        <v>4768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427</v>
      </c>
      <c r="C549" s="121" t="s">
        <v>305</v>
      </c>
      <c r="D549" s="121"/>
      <c r="E549" s="121" t="s">
        <v>2280</v>
      </c>
      <c r="F549" s="121"/>
      <c r="G549" s="129" t="s">
        <v>2281</v>
      </c>
      <c r="H549" s="390"/>
      <c r="I549" s="121" t="s">
        <v>666</v>
      </c>
      <c r="J549" s="121"/>
      <c r="K549" s="121" t="s">
        <v>2282</v>
      </c>
      <c r="L549" s="137">
        <v>43159</v>
      </c>
      <c r="M549" s="138">
        <v>46074</v>
      </c>
      <c r="N549" s="117" t="s">
        <v>421</v>
      </c>
      <c r="O549" s="131">
        <f t="shared" si="118"/>
        <v>46074</v>
      </c>
      <c r="P549" s="104">
        <v>18238</v>
      </c>
      <c r="Q549" s="104">
        <v>2010</v>
      </c>
      <c r="R549" s="105">
        <v>45343</v>
      </c>
      <c r="S549" s="120" t="s">
        <v>727</v>
      </c>
      <c r="T549" s="121" t="s">
        <v>421</v>
      </c>
      <c r="U549" s="244" t="s">
        <v>1154</v>
      </c>
      <c r="V549" s="244" t="s">
        <v>2297</v>
      </c>
      <c r="W549" s="135">
        <f t="shared" si="120"/>
        <v>46074</v>
      </c>
      <c r="X549" s="162" t="s">
        <v>865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423</v>
      </c>
      <c r="AF549" s="162">
        <v>38</v>
      </c>
      <c r="AG549" s="162" t="s">
        <v>556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428</v>
      </c>
      <c r="C550" s="212" t="s">
        <v>2639</v>
      </c>
      <c r="D550" s="212" t="s">
        <v>2638</v>
      </c>
      <c r="E550" s="212" t="s">
        <v>2640</v>
      </c>
      <c r="F550" s="212" t="s">
        <v>2641</v>
      </c>
      <c r="G550" s="284" t="s">
        <v>2642</v>
      </c>
      <c r="H550" s="401" t="s">
        <v>2643</v>
      </c>
      <c r="I550" s="212" t="s">
        <v>1352</v>
      </c>
      <c r="J550" s="212" t="s">
        <v>1392</v>
      </c>
      <c r="K550" s="212" t="s">
        <v>2644</v>
      </c>
      <c r="L550" s="282">
        <v>43512</v>
      </c>
      <c r="M550" s="282">
        <v>46433</v>
      </c>
      <c r="N550" s="284" t="s">
        <v>421</v>
      </c>
      <c r="O550" s="282">
        <f t="shared" si="118"/>
        <v>46433</v>
      </c>
      <c r="P550" s="212">
        <v>19053</v>
      </c>
      <c r="Q550" s="212">
        <v>2018</v>
      </c>
      <c r="R550" s="223">
        <v>45703</v>
      </c>
      <c r="S550" s="212" t="s">
        <v>2069</v>
      </c>
      <c r="T550" s="212" t="s">
        <v>1870</v>
      </c>
      <c r="U550" s="285" t="s">
        <v>6412</v>
      </c>
      <c r="V550" s="285" t="s">
        <v>6413</v>
      </c>
      <c r="W550" s="223">
        <f t="shared" si="120"/>
        <v>46433</v>
      </c>
      <c r="X550" s="284" t="s">
        <v>865</v>
      </c>
      <c r="Y550" s="413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4" t="s">
        <v>423</v>
      </c>
      <c r="AF550" s="284">
        <v>38</v>
      </c>
      <c r="AG550" s="284">
        <v>50</v>
      </c>
      <c r="AH550" s="284">
        <v>1</v>
      </c>
      <c r="AI550" s="223">
        <v>43512</v>
      </c>
      <c r="AJ550" s="284">
        <v>2019</v>
      </c>
      <c r="AK550" s="284" t="s">
        <v>421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427</v>
      </c>
      <c r="C551" s="121" t="s">
        <v>1472</v>
      </c>
      <c r="D551" s="121"/>
      <c r="E551" s="121" t="s">
        <v>2527</v>
      </c>
      <c r="F551" s="121"/>
      <c r="G551" s="129" t="s">
        <v>2528</v>
      </c>
      <c r="H551" s="390"/>
      <c r="I551" s="111" t="s">
        <v>265</v>
      </c>
      <c r="J551" s="121"/>
      <c r="K551" s="111" t="s">
        <v>2529</v>
      </c>
      <c r="L551" s="115">
        <v>43374</v>
      </c>
      <c r="M551" s="138">
        <v>45339</v>
      </c>
      <c r="N551" s="117" t="s">
        <v>421</v>
      </c>
      <c r="O551" s="131">
        <f t="shared" ref="O551:O560" si="121">M551</f>
        <v>45339</v>
      </c>
      <c r="P551" s="104">
        <v>18606</v>
      </c>
      <c r="Q551" s="104">
        <v>2014</v>
      </c>
      <c r="R551" s="105">
        <v>44609</v>
      </c>
      <c r="S551" s="121" t="s">
        <v>102</v>
      </c>
      <c r="T551" s="121" t="s">
        <v>421</v>
      </c>
      <c r="U551" s="244" t="s">
        <v>4109</v>
      </c>
      <c r="V551" s="244" t="s">
        <v>4110</v>
      </c>
      <c r="W551" s="135">
        <f t="shared" si="120"/>
        <v>45339</v>
      </c>
      <c r="X551" s="162" t="s">
        <v>865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216" customFormat="1" ht="12.75" customHeight="1" x14ac:dyDescent="0.2">
      <c r="A552" s="200">
        <v>551</v>
      </c>
      <c r="B552" s="201" t="s">
        <v>427</v>
      </c>
      <c r="C552" s="200" t="s">
        <v>1280</v>
      </c>
      <c r="D552" s="201"/>
      <c r="E552" s="201" t="s">
        <v>2393</v>
      </c>
      <c r="F552" s="201"/>
      <c r="G552" s="203" t="s">
        <v>6519</v>
      </c>
      <c r="H552" s="391"/>
      <c r="I552" s="202" t="s">
        <v>1071</v>
      </c>
      <c r="J552" s="201"/>
      <c r="K552" s="202" t="s">
        <v>6511</v>
      </c>
      <c r="L552" s="218">
        <v>45743</v>
      </c>
      <c r="M552" s="219">
        <v>46467</v>
      </c>
      <c r="N552" s="220" t="s">
        <v>421</v>
      </c>
      <c r="O552" s="221">
        <f>M552</f>
        <v>46467</v>
      </c>
      <c r="P552" s="222">
        <v>25172</v>
      </c>
      <c r="Q552" s="222">
        <v>2015</v>
      </c>
      <c r="R552" s="211">
        <v>45737</v>
      </c>
      <c r="S552" s="201" t="s">
        <v>2001</v>
      </c>
      <c r="T552" s="201" t="s">
        <v>728</v>
      </c>
      <c r="U552" s="377" t="s">
        <v>200</v>
      </c>
      <c r="V552" s="377" t="s">
        <v>235</v>
      </c>
      <c r="W552" s="213">
        <v>46467</v>
      </c>
      <c r="X552" s="208" t="s">
        <v>865</v>
      </c>
      <c r="Y552" s="408">
        <v>4.5</v>
      </c>
      <c r="Z552" s="214"/>
      <c r="AA552" s="201">
        <v>90</v>
      </c>
      <c r="AB552" s="201">
        <v>90</v>
      </c>
      <c r="AC552" s="201">
        <v>115</v>
      </c>
      <c r="AD552" s="201">
        <v>153</v>
      </c>
      <c r="AE552" s="208" t="s">
        <v>423</v>
      </c>
      <c r="AF552" s="208" t="s">
        <v>423</v>
      </c>
      <c r="AG552" s="208" t="s">
        <v>423</v>
      </c>
      <c r="AH552" s="208">
        <v>1</v>
      </c>
      <c r="AI552" s="211"/>
      <c r="AJ552" s="208"/>
      <c r="AK552" s="208"/>
      <c r="AL552" s="201"/>
      <c r="AM552" s="237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  <c r="BZ552" s="212"/>
      <c r="CA552" s="212"/>
      <c r="CB552" s="212"/>
      <c r="CC552" s="212"/>
      <c r="CD552" s="212"/>
      <c r="CE552" s="212"/>
      <c r="CF552" s="212"/>
      <c r="CG552" s="212"/>
      <c r="CH552" s="212"/>
      <c r="CI552" s="212"/>
      <c r="CJ552" s="212"/>
      <c r="CK552" s="212"/>
      <c r="CL552" s="212"/>
    </row>
    <row r="553" spans="1:91" s="157" customFormat="1" ht="12.75" customHeight="1" x14ac:dyDescent="0.2">
      <c r="A553" s="110">
        <v>552</v>
      </c>
      <c r="B553" s="121" t="s">
        <v>427</v>
      </c>
      <c r="C553" s="121" t="s">
        <v>2639</v>
      </c>
      <c r="D553" s="121"/>
      <c r="E553" s="121" t="s">
        <v>761</v>
      </c>
      <c r="F553" s="121"/>
      <c r="G553" s="129" t="s">
        <v>3615</v>
      </c>
      <c r="H553" s="390"/>
      <c r="I553" s="111" t="s">
        <v>1352</v>
      </c>
      <c r="J553" s="121"/>
      <c r="K553" s="111" t="s">
        <v>3616</v>
      </c>
      <c r="L553" s="137">
        <v>44287</v>
      </c>
      <c r="M553" s="138">
        <v>46492</v>
      </c>
      <c r="N553" s="117" t="s">
        <v>421</v>
      </c>
      <c r="O553" s="131">
        <f>M553</f>
        <v>46492</v>
      </c>
      <c r="P553" s="104">
        <v>21152</v>
      </c>
      <c r="Q553" s="104">
        <v>2019</v>
      </c>
      <c r="R553" s="105">
        <v>45762</v>
      </c>
      <c r="S553" s="121" t="s">
        <v>2616</v>
      </c>
      <c r="T553" s="121" t="s">
        <v>421</v>
      </c>
      <c r="U553" s="244" t="s">
        <v>532</v>
      </c>
      <c r="V553" s="244" t="s">
        <v>3636</v>
      </c>
      <c r="W553" s="135">
        <f t="shared" ref="W553:W558" si="122">M553</f>
        <v>46492</v>
      </c>
      <c r="X553" s="162" t="s">
        <v>865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423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427</v>
      </c>
      <c r="C554" s="121" t="s">
        <v>3301</v>
      </c>
      <c r="D554" s="121"/>
      <c r="E554" s="121" t="s">
        <v>1867</v>
      </c>
      <c r="F554" s="121"/>
      <c r="G554" s="129" t="s">
        <v>3302</v>
      </c>
      <c r="H554" s="390"/>
      <c r="I554" s="121" t="s">
        <v>174</v>
      </c>
      <c r="J554" s="121"/>
      <c r="K554" s="121" t="s">
        <v>6288</v>
      </c>
      <c r="L554" s="137">
        <v>44063</v>
      </c>
      <c r="M554" s="138">
        <v>46326</v>
      </c>
      <c r="N554" s="139" t="s">
        <v>421</v>
      </c>
      <c r="O554" s="131">
        <f t="shared" si="121"/>
        <v>46326</v>
      </c>
      <c r="P554" s="104">
        <v>20597</v>
      </c>
      <c r="Q554" s="104">
        <v>2020</v>
      </c>
      <c r="R554" s="105">
        <v>45596</v>
      </c>
      <c r="S554" s="121" t="s">
        <v>5004</v>
      </c>
      <c r="T554" s="121" t="s">
        <v>5224</v>
      </c>
      <c r="U554" s="244" t="s">
        <v>632</v>
      </c>
      <c r="V554" s="244" t="s">
        <v>736</v>
      </c>
      <c r="W554" s="135">
        <f t="shared" si="122"/>
        <v>46326</v>
      </c>
      <c r="X554" s="162" t="s">
        <v>583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428</v>
      </c>
      <c r="C555" s="200" t="s">
        <v>3378</v>
      </c>
      <c r="D555" s="201"/>
      <c r="E555" s="201" t="s">
        <v>1127</v>
      </c>
      <c r="F555" s="201"/>
      <c r="G555" s="203" t="s">
        <v>5144</v>
      </c>
      <c r="H555" s="391"/>
      <c r="I555" s="201" t="s">
        <v>255</v>
      </c>
      <c r="J555" s="201"/>
      <c r="K555" s="201" t="s">
        <v>5134</v>
      </c>
      <c r="L555" s="206">
        <v>45145</v>
      </c>
      <c r="M555" s="207">
        <v>46579</v>
      </c>
      <c r="N555" s="208" t="s">
        <v>421</v>
      </c>
      <c r="O555" s="209">
        <f t="shared" si="121"/>
        <v>46579</v>
      </c>
      <c r="P555" s="210">
        <v>23449</v>
      </c>
      <c r="Q555" s="210">
        <v>2023</v>
      </c>
      <c r="R555" s="211">
        <v>45849</v>
      </c>
      <c r="S555" s="212" t="s">
        <v>691</v>
      </c>
      <c r="T555" s="212" t="s">
        <v>421</v>
      </c>
      <c r="U555" s="377" t="s">
        <v>6824</v>
      </c>
      <c r="V555" s="377" t="s">
        <v>6824</v>
      </c>
      <c r="W555" s="213">
        <f t="shared" si="122"/>
        <v>46579</v>
      </c>
      <c r="X555" s="208" t="s">
        <v>700</v>
      </c>
      <c r="Y555" s="408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423</v>
      </c>
      <c r="AF555" s="208">
        <v>40</v>
      </c>
      <c r="AG555" s="284">
        <v>54</v>
      </c>
      <c r="AH555" s="284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427</v>
      </c>
      <c r="C556" s="201" t="s">
        <v>584</v>
      </c>
      <c r="D556" s="201"/>
      <c r="E556" s="201" t="s">
        <v>2140</v>
      </c>
      <c r="F556" s="201"/>
      <c r="G556" s="203" t="s">
        <v>5511</v>
      </c>
      <c r="H556" s="391"/>
      <c r="I556" s="201" t="s">
        <v>1071</v>
      </c>
      <c r="J556" s="201"/>
      <c r="K556" s="200" t="s">
        <v>5408</v>
      </c>
      <c r="L556" s="206">
        <v>45335</v>
      </c>
      <c r="M556" s="207">
        <v>46026</v>
      </c>
      <c r="N556" s="226" t="s">
        <v>421</v>
      </c>
      <c r="O556" s="221">
        <f t="shared" si="121"/>
        <v>46026</v>
      </c>
      <c r="P556" s="222">
        <v>24082</v>
      </c>
      <c r="Q556" s="222">
        <v>2013</v>
      </c>
      <c r="R556" s="211">
        <v>45295</v>
      </c>
      <c r="S556" s="201" t="s">
        <v>727</v>
      </c>
      <c r="T556" s="201" t="s">
        <v>728</v>
      </c>
      <c r="U556" s="377" t="s">
        <v>200</v>
      </c>
      <c r="V556" s="377" t="s">
        <v>908</v>
      </c>
      <c r="W556" s="213">
        <f t="shared" si="122"/>
        <v>46026</v>
      </c>
      <c r="X556" s="208" t="s">
        <v>583</v>
      </c>
      <c r="Y556" s="408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427</v>
      </c>
      <c r="C557" s="201" t="s">
        <v>5911</v>
      </c>
      <c r="D557" s="201"/>
      <c r="E557" s="201" t="s">
        <v>2155</v>
      </c>
      <c r="F557" s="201"/>
      <c r="G557" s="203" t="s">
        <v>5912</v>
      </c>
      <c r="H557" s="391"/>
      <c r="I557" s="201" t="s">
        <v>800</v>
      </c>
      <c r="J557" s="201"/>
      <c r="K557" s="202" t="s">
        <v>3028</v>
      </c>
      <c r="L557" s="206">
        <v>45446</v>
      </c>
      <c r="M557" s="219">
        <v>46168</v>
      </c>
      <c r="N557" s="220" t="s">
        <v>421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5909</v>
      </c>
      <c r="T557" s="201" t="s">
        <v>728</v>
      </c>
      <c r="U557" s="377" t="s">
        <v>548</v>
      </c>
      <c r="V557" s="377" t="s">
        <v>548</v>
      </c>
      <c r="W557" s="213">
        <f>O557</f>
        <v>46168</v>
      </c>
      <c r="X557" s="208" t="s">
        <v>5913</v>
      </c>
      <c r="Y557" s="408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4916</v>
      </c>
      <c r="AF557" s="208" t="s">
        <v>5914</v>
      </c>
      <c r="AG557" s="208" t="s">
        <v>5915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427</v>
      </c>
      <c r="C558" s="121" t="s">
        <v>4404</v>
      </c>
      <c r="D558" s="121"/>
      <c r="E558" s="121" t="s">
        <v>1128</v>
      </c>
      <c r="F558" s="121"/>
      <c r="G558" s="129" t="s">
        <v>4405</v>
      </c>
      <c r="H558" s="390"/>
      <c r="I558" s="111" t="s">
        <v>1294</v>
      </c>
      <c r="J558" s="121"/>
      <c r="K558" s="121" t="s">
        <v>3171</v>
      </c>
      <c r="L558" s="137">
        <v>44760</v>
      </c>
      <c r="M558" s="138">
        <v>46213</v>
      </c>
      <c r="N558" s="117" t="s">
        <v>421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379</v>
      </c>
      <c r="T558" s="121" t="s">
        <v>421</v>
      </c>
      <c r="U558" s="244" t="s">
        <v>323</v>
      </c>
      <c r="V558" s="244" t="s">
        <v>323</v>
      </c>
      <c r="W558" s="135">
        <f t="shared" si="122"/>
        <v>46213</v>
      </c>
      <c r="X558" s="162" t="s">
        <v>583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3487</v>
      </c>
      <c r="AF558" s="162" t="s">
        <v>4398</v>
      </c>
      <c r="AG558" s="162" t="s">
        <v>4399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216" customFormat="1" ht="12.75" customHeight="1" x14ac:dyDescent="0.2">
      <c r="A559" s="200">
        <v>558</v>
      </c>
      <c r="B559" s="201" t="s">
        <v>427</v>
      </c>
      <c r="C559" s="201" t="s">
        <v>6520</v>
      </c>
      <c r="D559" s="201"/>
      <c r="E559" s="201" t="s">
        <v>2536</v>
      </c>
      <c r="F559" s="201"/>
      <c r="G559" s="203" t="s">
        <v>6521</v>
      </c>
      <c r="H559" s="391"/>
      <c r="I559" s="202" t="s">
        <v>56</v>
      </c>
      <c r="J559" s="201"/>
      <c r="K559" s="201" t="s">
        <v>6512</v>
      </c>
      <c r="L559" s="206">
        <v>45743</v>
      </c>
      <c r="M559" s="207">
        <v>46102</v>
      </c>
      <c r="N559" s="220" t="s">
        <v>421</v>
      </c>
      <c r="O559" s="221">
        <f>M559</f>
        <v>46102</v>
      </c>
      <c r="P559" s="222">
        <v>25173</v>
      </c>
      <c r="Q559" s="222">
        <v>2002</v>
      </c>
      <c r="R559" s="211">
        <v>45737</v>
      </c>
      <c r="S559" s="201" t="s">
        <v>2001</v>
      </c>
      <c r="T559" s="201" t="s">
        <v>728</v>
      </c>
      <c r="U559" s="377" t="s">
        <v>200</v>
      </c>
      <c r="V559" s="377" t="s">
        <v>49</v>
      </c>
      <c r="W559" s="213">
        <v>46102</v>
      </c>
      <c r="X559" s="208" t="s">
        <v>6522</v>
      </c>
      <c r="Y559" s="408">
        <v>6.1</v>
      </c>
      <c r="Z559" s="214"/>
      <c r="AA559" s="201">
        <v>85</v>
      </c>
      <c r="AB559" s="201"/>
      <c r="AC559" s="201">
        <v>105</v>
      </c>
      <c r="AD559" s="201"/>
      <c r="AE559" s="208">
        <v>22</v>
      </c>
      <c r="AF559" s="208" t="s">
        <v>423</v>
      </c>
      <c r="AG559" s="208">
        <v>45</v>
      </c>
      <c r="AH559" s="208">
        <v>1</v>
      </c>
      <c r="AI559" s="201"/>
      <c r="AJ559" s="208"/>
      <c r="AK559" s="208"/>
      <c r="AL559" s="201"/>
      <c r="AM559" s="237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  <c r="BZ559" s="212"/>
      <c r="CA559" s="212"/>
      <c r="CB559" s="212"/>
      <c r="CC559" s="212"/>
      <c r="CD559" s="212"/>
      <c r="CE559" s="212"/>
      <c r="CF559" s="212"/>
      <c r="CG559" s="212"/>
      <c r="CH559" s="212"/>
      <c r="CI559" s="212"/>
      <c r="CJ559" s="212"/>
      <c r="CK559" s="212"/>
      <c r="CL559" s="212"/>
    </row>
    <row r="560" spans="1:91" s="157" customFormat="1" ht="12.75" customHeight="1" x14ac:dyDescent="0.2">
      <c r="A560" s="110">
        <v>559</v>
      </c>
      <c r="B560" s="121" t="s">
        <v>428</v>
      </c>
      <c r="C560" s="121" t="s">
        <v>2975</v>
      </c>
      <c r="D560" s="121"/>
      <c r="E560" s="121" t="s">
        <v>801</v>
      </c>
      <c r="F560" s="121" t="s">
        <v>2963</v>
      </c>
      <c r="G560" s="129" t="s">
        <v>4261</v>
      </c>
      <c r="H560" s="390"/>
      <c r="I560" s="110" t="s">
        <v>625</v>
      </c>
      <c r="J560" s="110"/>
      <c r="K560" s="121" t="s">
        <v>2966</v>
      </c>
      <c r="L560" s="137">
        <v>44693</v>
      </c>
      <c r="M560" s="138">
        <v>46126</v>
      </c>
      <c r="N560" s="117" t="s">
        <v>421</v>
      </c>
      <c r="O560" s="131">
        <f t="shared" si="121"/>
        <v>46126</v>
      </c>
      <c r="P560" s="104">
        <v>22356</v>
      </c>
      <c r="Q560" s="104">
        <v>2014</v>
      </c>
      <c r="R560" s="105">
        <v>45396</v>
      </c>
      <c r="S560" s="121" t="s">
        <v>168</v>
      </c>
      <c r="T560" s="121" t="s">
        <v>421</v>
      </c>
      <c r="U560" s="244" t="s">
        <v>5779</v>
      </c>
      <c r="V560" s="244" t="s">
        <v>5780</v>
      </c>
      <c r="W560" s="135">
        <f t="shared" ref="W560" si="123">M560</f>
        <v>46126</v>
      </c>
      <c r="X560" s="162" t="s">
        <v>21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427</v>
      </c>
      <c r="C561" s="200" t="s">
        <v>3301</v>
      </c>
      <c r="D561" s="201"/>
      <c r="E561" s="201" t="s">
        <v>2225</v>
      </c>
      <c r="F561" s="201"/>
      <c r="G561" s="203" t="s">
        <v>3435</v>
      </c>
      <c r="H561" s="391"/>
      <c r="I561" s="202" t="s">
        <v>174</v>
      </c>
      <c r="J561" s="201"/>
      <c r="K561" s="201" t="s">
        <v>3436</v>
      </c>
      <c r="L561" s="206">
        <v>44104</v>
      </c>
      <c r="M561" s="207">
        <v>46315</v>
      </c>
      <c r="N561" s="220" t="s">
        <v>421</v>
      </c>
      <c r="O561" s="221">
        <f>M561</f>
        <v>46315</v>
      </c>
      <c r="P561" s="222">
        <v>20273</v>
      </c>
      <c r="Q561" s="222">
        <v>2020</v>
      </c>
      <c r="R561" s="211">
        <v>45585</v>
      </c>
      <c r="S561" s="201" t="s">
        <v>102</v>
      </c>
      <c r="T561" s="201" t="s">
        <v>421</v>
      </c>
      <c r="U561" s="377" t="s">
        <v>948</v>
      </c>
      <c r="V561" s="377" t="s">
        <v>6289</v>
      </c>
      <c r="W561" s="213">
        <f t="shared" ref="W561:W566" si="124">M561</f>
        <v>46315</v>
      </c>
      <c r="X561" s="208" t="s">
        <v>583</v>
      </c>
      <c r="Y561" s="408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28"/>
    </row>
    <row r="562" spans="1:123" s="157" customFormat="1" ht="12.75" customHeight="1" x14ac:dyDescent="0.2">
      <c r="A562" s="110">
        <v>561</v>
      </c>
      <c r="B562" s="121" t="s">
        <v>428</v>
      </c>
      <c r="C562" s="121" t="s">
        <v>4521</v>
      </c>
      <c r="D562" s="121"/>
      <c r="E562" s="121" t="s">
        <v>1052</v>
      </c>
      <c r="F562" s="121"/>
      <c r="G562" s="129" t="s">
        <v>4524</v>
      </c>
      <c r="H562" s="390"/>
      <c r="I562" s="121" t="s">
        <v>625</v>
      </c>
      <c r="J562" s="121"/>
      <c r="K562" s="121" t="s">
        <v>4526</v>
      </c>
      <c r="L562" s="137">
        <v>44803</v>
      </c>
      <c r="M562" s="138">
        <v>46272</v>
      </c>
      <c r="N562" s="117" t="s">
        <v>421</v>
      </c>
      <c r="O562" s="131">
        <f>M562</f>
        <v>46272</v>
      </c>
      <c r="P562" s="104">
        <v>22586</v>
      </c>
      <c r="Q562" s="104">
        <v>2022</v>
      </c>
      <c r="R562" s="105">
        <v>45542</v>
      </c>
      <c r="S562" s="121" t="s">
        <v>2069</v>
      </c>
      <c r="T562" s="121" t="s">
        <v>421</v>
      </c>
      <c r="U562" s="244" t="s">
        <v>6214</v>
      </c>
      <c r="V562" s="244" t="s">
        <v>6214</v>
      </c>
      <c r="W562" s="135">
        <f t="shared" si="124"/>
        <v>46272</v>
      </c>
      <c r="X562" s="162" t="s">
        <v>21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427</v>
      </c>
      <c r="C563" s="110" t="s">
        <v>3885</v>
      </c>
      <c r="D563" s="111"/>
      <c r="E563" s="111" t="s">
        <v>2093</v>
      </c>
      <c r="F563" s="111"/>
      <c r="G563" s="112" t="s">
        <v>3886</v>
      </c>
      <c r="H563" s="389"/>
      <c r="I563" s="121" t="s">
        <v>734</v>
      </c>
      <c r="J563" s="111"/>
      <c r="K563" s="121" t="s">
        <v>1292</v>
      </c>
      <c r="L563" s="115">
        <v>44448</v>
      </c>
      <c r="M563" s="87">
        <v>46420</v>
      </c>
      <c r="N563" s="117" t="s">
        <v>421</v>
      </c>
      <c r="O563" s="131">
        <f t="shared" ref="O563:O565" si="125">M563</f>
        <v>46420</v>
      </c>
      <c r="P563" s="104">
        <v>21512</v>
      </c>
      <c r="Q563" s="104">
        <v>2021</v>
      </c>
      <c r="R563" s="105">
        <v>45690</v>
      </c>
      <c r="S563" s="121" t="s">
        <v>168</v>
      </c>
      <c r="T563" s="121" t="s">
        <v>421</v>
      </c>
      <c r="U563" s="244" t="s">
        <v>909</v>
      </c>
      <c r="V563" s="244" t="s">
        <v>909</v>
      </c>
      <c r="W563" s="135">
        <f t="shared" si="124"/>
        <v>46420</v>
      </c>
      <c r="X563" s="162" t="s">
        <v>583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423</v>
      </c>
      <c r="AF563" s="162" t="s">
        <v>423</v>
      </c>
      <c r="AG563" s="162" t="s">
        <v>423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212" customFormat="1" ht="12.75" customHeight="1" x14ac:dyDescent="0.2">
      <c r="A564" s="200">
        <v>563</v>
      </c>
      <c r="B564" s="200" t="s">
        <v>427</v>
      </c>
      <c r="C564" s="202" t="s">
        <v>6729</v>
      </c>
      <c r="D564" s="202"/>
      <c r="E564" s="228" t="s">
        <v>3364</v>
      </c>
      <c r="F564" s="202"/>
      <c r="G564" s="227" t="s">
        <v>6730</v>
      </c>
      <c r="H564" s="392"/>
      <c r="I564" s="202" t="s">
        <v>71</v>
      </c>
      <c r="J564" s="202"/>
      <c r="K564" s="202" t="s">
        <v>756</v>
      </c>
      <c r="L564" s="218">
        <v>45824</v>
      </c>
      <c r="M564" s="219">
        <v>46552</v>
      </c>
      <c r="N564" s="220" t="s">
        <v>421</v>
      </c>
      <c r="O564" s="431">
        <v>46552</v>
      </c>
      <c r="P564" s="222">
        <v>25345</v>
      </c>
      <c r="Q564" s="222">
        <v>2025</v>
      </c>
      <c r="R564" s="211">
        <v>45822</v>
      </c>
      <c r="S564" s="201" t="s">
        <v>102</v>
      </c>
      <c r="T564" s="201" t="s">
        <v>728</v>
      </c>
      <c r="U564" s="377" t="s">
        <v>200</v>
      </c>
      <c r="V564" s="377" t="s">
        <v>200</v>
      </c>
      <c r="W564" s="213">
        <v>46552</v>
      </c>
      <c r="X564" s="208" t="s">
        <v>583</v>
      </c>
      <c r="Y564" s="408">
        <v>4.8</v>
      </c>
      <c r="Z564" s="214"/>
      <c r="AA564" s="201">
        <v>90</v>
      </c>
      <c r="AB564" s="201"/>
      <c r="AC564" s="201">
        <v>105</v>
      </c>
      <c r="AD564" s="201"/>
      <c r="AE564" s="208" t="s">
        <v>423</v>
      </c>
      <c r="AF564" s="208" t="s">
        <v>423</v>
      </c>
      <c r="AG564" s="208" t="s">
        <v>423</v>
      </c>
      <c r="AH564" s="208">
        <v>1</v>
      </c>
      <c r="AI564" s="211"/>
      <c r="AJ564" s="208"/>
      <c r="AK564" s="208"/>
      <c r="AL564" s="201"/>
      <c r="AM564" s="237"/>
      <c r="CM564" s="428"/>
    </row>
    <row r="565" spans="1:123" s="157" customFormat="1" ht="12.75" customHeight="1" x14ac:dyDescent="0.2">
      <c r="A565" s="110">
        <v>564</v>
      </c>
      <c r="B565" s="121" t="s">
        <v>427</v>
      </c>
      <c r="C565" s="121" t="s">
        <v>696</v>
      </c>
      <c r="D565" s="121"/>
      <c r="E565" s="121" t="s">
        <v>2539</v>
      </c>
      <c r="F565" s="121"/>
      <c r="G565" s="129" t="s">
        <v>2538</v>
      </c>
      <c r="H565" s="390"/>
      <c r="I565" s="110" t="s">
        <v>56</v>
      </c>
      <c r="J565" s="110"/>
      <c r="K565" s="121" t="s">
        <v>2540</v>
      </c>
      <c r="L565" s="137">
        <v>41616</v>
      </c>
      <c r="M565" s="138">
        <v>46266</v>
      </c>
      <c r="N565" s="117" t="s">
        <v>421</v>
      </c>
      <c r="O565" s="131">
        <f t="shared" si="125"/>
        <v>46266</v>
      </c>
      <c r="P565" s="104">
        <v>20677</v>
      </c>
      <c r="Q565" s="104">
        <v>2011</v>
      </c>
      <c r="R565" s="105">
        <v>45536</v>
      </c>
      <c r="S565" s="121" t="s">
        <v>596</v>
      </c>
      <c r="T565" s="121" t="s">
        <v>421</v>
      </c>
      <c r="U565" s="244" t="s">
        <v>760</v>
      </c>
      <c r="V565" s="244" t="s">
        <v>3620</v>
      </c>
      <c r="W565" s="135">
        <f t="shared" si="124"/>
        <v>46266</v>
      </c>
      <c r="X565" s="162" t="s">
        <v>583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427</v>
      </c>
      <c r="C566" s="121" t="s">
        <v>3372</v>
      </c>
      <c r="D566" s="121"/>
      <c r="E566" s="121" t="s">
        <v>1922</v>
      </c>
      <c r="F566" s="121"/>
      <c r="G566" s="129" t="s">
        <v>3682</v>
      </c>
      <c r="H566" s="390"/>
      <c r="I566" s="121" t="s">
        <v>255</v>
      </c>
      <c r="J566" s="121"/>
      <c r="K566" s="121" t="s">
        <v>6800</v>
      </c>
      <c r="L566" s="137">
        <v>44334</v>
      </c>
      <c r="M566" s="138">
        <v>46551</v>
      </c>
      <c r="N566" s="139" t="s">
        <v>421</v>
      </c>
      <c r="O566" s="131">
        <f>M566</f>
        <v>46551</v>
      </c>
      <c r="P566" s="104">
        <v>21239</v>
      </c>
      <c r="Q566" s="104">
        <v>2021</v>
      </c>
      <c r="R566" s="105">
        <v>45821</v>
      </c>
      <c r="S566" s="121" t="s">
        <v>691</v>
      </c>
      <c r="T566" s="121" t="s">
        <v>5224</v>
      </c>
      <c r="U566" s="244" t="s">
        <v>200</v>
      </c>
      <c r="V566" s="244" t="s">
        <v>4890</v>
      </c>
      <c r="W566" s="135">
        <f t="shared" si="124"/>
        <v>46551</v>
      </c>
      <c r="X566" s="162" t="s">
        <v>201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423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428</v>
      </c>
      <c r="C567" s="200" t="s">
        <v>4964</v>
      </c>
      <c r="D567" s="201"/>
      <c r="E567" s="469" t="s">
        <v>2793</v>
      </c>
      <c r="F567" s="200"/>
      <c r="G567" s="203" t="s">
        <v>5194</v>
      </c>
      <c r="H567" s="391"/>
      <c r="I567" s="200" t="s">
        <v>800</v>
      </c>
      <c r="J567" s="212"/>
      <c r="K567" s="201" t="s">
        <v>5121</v>
      </c>
      <c r="L567" s="206">
        <v>45162</v>
      </c>
      <c r="M567" s="207">
        <v>45858</v>
      </c>
      <c r="N567" s="226" t="s">
        <v>421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2231</v>
      </c>
      <c r="T567" s="201" t="s">
        <v>728</v>
      </c>
      <c r="U567" s="377" t="s">
        <v>200</v>
      </c>
      <c r="V567" s="377" t="s">
        <v>615</v>
      </c>
      <c r="W567" s="213">
        <v>45858</v>
      </c>
      <c r="X567" s="208" t="s">
        <v>201</v>
      </c>
      <c r="Y567" s="408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423</v>
      </c>
      <c r="AF567" s="208" t="s">
        <v>423</v>
      </c>
      <c r="AG567" s="208" t="s">
        <v>423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427</v>
      </c>
      <c r="C568" s="121" t="s">
        <v>3888</v>
      </c>
      <c r="D568" s="111"/>
      <c r="E568" s="111" t="s">
        <v>2474</v>
      </c>
      <c r="F568" s="111"/>
      <c r="G568" s="112" t="s">
        <v>3889</v>
      </c>
      <c r="H568" s="389"/>
      <c r="I568" s="111" t="s">
        <v>1294</v>
      </c>
      <c r="J568" s="111"/>
      <c r="K568" s="111" t="s">
        <v>3890</v>
      </c>
      <c r="L568" s="115">
        <v>44452</v>
      </c>
      <c r="M568" s="87">
        <v>45886</v>
      </c>
      <c r="N568" s="117" t="s">
        <v>421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727</v>
      </c>
      <c r="T568" s="121" t="s">
        <v>421</v>
      </c>
      <c r="U568" s="244" t="s">
        <v>49</v>
      </c>
      <c r="V568" s="244" t="s">
        <v>893</v>
      </c>
      <c r="W568" s="135">
        <f>M568</f>
        <v>45886</v>
      </c>
      <c r="X568" s="162" t="s">
        <v>201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3487</v>
      </c>
      <c r="AF568" s="162" t="s">
        <v>3488</v>
      </c>
      <c r="AG568" s="162" t="s">
        <v>3891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427</v>
      </c>
      <c r="C569" s="110" t="s">
        <v>0</v>
      </c>
      <c r="D569" s="111"/>
      <c r="E569" s="111" t="s">
        <v>214</v>
      </c>
      <c r="F569" s="111"/>
      <c r="G569" s="112" t="s">
        <v>215</v>
      </c>
      <c r="H569" s="389"/>
      <c r="I569" s="111" t="s">
        <v>1071</v>
      </c>
      <c r="J569" s="111"/>
      <c r="K569" s="111" t="s">
        <v>1321</v>
      </c>
      <c r="L569" s="115">
        <v>41689</v>
      </c>
      <c r="M569" s="87">
        <v>45472</v>
      </c>
      <c r="N569" s="117" t="s">
        <v>421</v>
      </c>
      <c r="O569" s="131">
        <f t="shared" ref="O569:O577" si="126">M569</f>
        <v>45472</v>
      </c>
      <c r="P569" s="104">
        <v>22436</v>
      </c>
      <c r="Q569" s="104">
        <v>2004</v>
      </c>
      <c r="R569" s="119">
        <v>45106</v>
      </c>
      <c r="S569" s="121" t="s">
        <v>2001</v>
      </c>
      <c r="T569" s="121" t="s">
        <v>421</v>
      </c>
      <c r="U569" s="244" t="s">
        <v>615</v>
      </c>
      <c r="V569" s="244" t="s">
        <v>136</v>
      </c>
      <c r="W569" s="135">
        <f t="shared" ref="W569:W578" si="127">M569</f>
        <v>45472</v>
      </c>
      <c r="X569" s="162" t="s">
        <v>583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428</v>
      </c>
      <c r="C570" s="121" t="s">
        <v>439</v>
      </c>
      <c r="D570" s="121" t="s">
        <v>3163</v>
      </c>
      <c r="E570" s="121" t="s">
        <v>1874</v>
      </c>
      <c r="F570" s="121" t="s">
        <v>3162</v>
      </c>
      <c r="G570" s="129" t="s">
        <v>110</v>
      </c>
      <c r="H570" s="390" t="s">
        <v>3164</v>
      </c>
      <c r="I570" s="111" t="s">
        <v>1071</v>
      </c>
      <c r="J570" s="121" t="s">
        <v>891</v>
      </c>
      <c r="K570" s="121" t="s">
        <v>112</v>
      </c>
      <c r="L570" s="137">
        <v>41305</v>
      </c>
      <c r="M570" s="138">
        <v>46044</v>
      </c>
      <c r="N570" s="117" t="s">
        <v>421</v>
      </c>
      <c r="O570" s="130">
        <f t="shared" si="126"/>
        <v>46044</v>
      </c>
      <c r="P570" s="118">
        <v>20061</v>
      </c>
      <c r="Q570" s="118">
        <v>2012</v>
      </c>
      <c r="R570" s="119">
        <v>45313</v>
      </c>
      <c r="S570" s="120" t="s">
        <v>4026</v>
      </c>
      <c r="T570" s="121" t="s">
        <v>1870</v>
      </c>
      <c r="U570" s="244" t="s">
        <v>5495</v>
      </c>
      <c r="V570" s="244" t="s">
        <v>5494</v>
      </c>
      <c r="W570" s="145">
        <f t="shared" si="127"/>
        <v>46044</v>
      </c>
      <c r="X570" s="357" t="s">
        <v>201</v>
      </c>
      <c r="Y570" s="407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57">
        <v>22</v>
      </c>
      <c r="AF570" s="357">
        <v>37</v>
      </c>
      <c r="AG570" s="357">
        <v>48</v>
      </c>
      <c r="AH570" s="357">
        <v>1</v>
      </c>
      <c r="AI570" s="119">
        <v>43962</v>
      </c>
      <c r="AJ570" s="357">
        <v>2020</v>
      </c>
      <c r="AK570" s="357" t="s">
        <v>420</v>
      </c>
      <c r="AL570" s="120" t="s">
        <v>5496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427</v>
      </c>
      <c r="C571" s="121" t="s">
        <v>1926</v>
      </c>
      <c r="D571" s="121"/>
      <c r="E571" s="121" t="s">
        <v>2546</v>
      </c>
      <c r="F571" s="121"/>
      <c r="G571" s="129" t="s">
        <v>2547</v>
      </c>
      <c r="H571" s="390"/>
      <c r="I571" s="121" t="s">
        <v>486</v>
      </c>
      <c r="J571" s="121"/>
      <c r="K571" s="121" t="s">
        <v>503</v>
      </c>
      <c r="L571" s="137">
        <v>43375</v>
      </c>
      <c r="M571" s="138">
        <v>46277</v>
      </c>
      <c r="N571" s="117" t="s">
        <v>421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14</v>
      </c>
      <c r="T571" s="121" t="s">
        <v>421</v>
      </c>
      <c r="U571" s="244" t="s">
        <v>637</v>
      </c>
      <c r="V571" s="244" t="s">
        <v>264</v>
      </c>
      <c r="W571" s="135">
        <f>M571</f>
        <v>46277</v>
      </c>
      <c r="X571" s="162" t="s">
        <v>865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423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427</v>
      </c>
      <c r="C572" s="121" t="s">
        <v>2430</v>
      </c>
      <c r="D572" s="121"/>
      <c r="E572" s="121" t="s">
        <v>2548</v>
      </c>
      <c r="F572" s="121"/>
      <c r="G572" s="129" t="s">
        <v>2549</v>
      </c>
      <c r="H572" s="390"/>
      <c r="I572" s="121" t="s">
        <v>265</v>
      </c>
      <c r="J572" s="121"/>
      <c r="K572" s="121" t="s">
        <v>2550</v>
      </c>
      <c r="L572" s="137">
        <v>43374</v>
      </c>
      <c r="M572" s="138">
        <v>45564</v>
      </c>
      <c r="N572" s="117" t="s">
        <v>421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19</v>
      </c>
      <c r="T572" s="121" t="s">
        <v>421</v>
      </c>
      <c r="U572" s="244" t="s">
        <v>626</v>
      </c>
      <c r="V572" s="244" t="s">
        <v>2364</v>
      </c>
      <c r="W572" s="135">
        <f>M572</f>
        <v>45564</v>
      </c>
      <c r="X572" s="162" t="s">
        <v>865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427</v>
      </c>
      <c r="C573" s="134" t="s">
        <v>882</v>
      </c>
      <c r="D573" s="111"/>
      <c r="E573" s="111" t="s">
        <v>1218</v>
      </c>
      <c r="F573" s="111"/>
      <c r="G573" s="112" t="s">
        <v>1219</v>
      </c>
      <c r="H573" s="389"/>
      <c r="I573" s="111" t="s">
        <v>1071</v>
      </c>
      <c r="J573" s="110"/>
      <c r="K573" s="111" t="s">
        <v>3529</v>
      </c>
      <c r="L573" s="115">
        <v>42136</v>
      </c>
      <c r="M573" s="87">
        <v>45681</v>
      </c>
      <c r="N573" s="117" t="s">
        <v>421</v>
      </c>
      <c r="O573" s="131">
        <f t="shared" si="126"/>
        <v>45681</v>
      </c>
      <c r="P573" s="104">
        <v>21034</v>
      </c>
      <c r="Q573" s="104">
        <v>2014</v>
      </c>
      <c r="R573" s="119">
        <v>45681</v>
      </c>
      <c r="S573" s="121" t="s">
        <v>727</v>
      </c>
      <c r="T573" s="121" t="s">
        <v>421</v>
      </c>
      <c r="U573" s="244" t="s">
        <v>8</v>
      </c>
      <c r="V573" s="244" t="s">
        <v>4921</v>
      </c>
      <c r="W573" s="135">
        <f>M573</f>
        <v>45681</v>
      </c>
      <c r="X573" s="162" t="s">
        <v>865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427</v>
      </c>
      <c r="C574" s="200" t="s">
        <v>5412</v>
      </c>
      <c r="D574" s="202"/>
      <c r="E574" s="202" t="s">
        <v>2313</v>
      </c>
      <c r="F574" s="202"/>
      <c r="G574" s="227" t="s">
        <v>5413</v>
      </c>
      <c r="H574" s="392"/>
      <c r="I574" s="202" t="s">
        <v>631</v>
      </c>
      <c r="J574" s="202"/>
      <c r="K574" s="201" t="s">
        <v>1734</v>
      </c>
      <c r="L574" s="206">
        <v>45295</v>
      </c>
      <c r="M574" s="207">
        <v>46022</v>
      </c>
      <c r="N574" s="208" t="s">
        <v>421</v>
      </c>
      <c r="O574" s="209">
        <f t="shared" si="126"/>
        <v>46022</v>
      </c>
      <c r="P574" s="210">
        <v>24009</v>
      </c>
      <c r="Q574" s="210">
        <v>2023</v>
      </c>
      <c r="R574" s="211">
        <v>45291</v>
      </c>
      <c r="S574" s="212" t="s">
        <v>2231</v>
      </c>
      <c r="T574" s="212" t="s">
        <v>728</v>
      </c>
      <c r="U574" s="377" t="s">
        <v>200</v>
      </c>
      <c r="V574" s="377" t="s">
        <v>200</v>
      </c>
      <c r="W574" s="213">
        <f>M574</f>
        <v>46022</v>
      </c>
      <c r="X574" s="208" t="s">
        <v>865</v>
      </c>
      <c r="Y574" s="408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423</v>
      </c>
      <c r="AF574" s="208" t="s">
        <v>423</v>
      </c>
      <c r="AG574" s="284" t="s">
        <v>423</v>
      </c>
      <c r="AH574" s="284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s="601" customFormat="1" ht="12.75" customHeight="1" x14ac:dyDescent="0.2">
      <c r="A575" s="583">
        <v>574</v>
      </c>
      <c r="B575" s="490" t="s">
        <v>427</v>
      </c>
      <c r="C575" s="490" t="s">
        <v>2855</v>
      </c>
      <c r="D575" s="490"/>
      <c r="E575" s="490" t="s">
        <v>29</v>
      </c>
      <c r="F575" s="490"/>
      <c r="G575" s="585" t="s">
        <v>6789</v>
      </c>
      <c r="H575" s="586"/>
      <c r="I575" s="490" t="s">
        <v>631</v>
      </c>
      <c r="J575" s="490"/>
      <c r="K575" s="490" t="s">
        <v>6263</v>
      </c>
      <c r="L575" s="587">
        <v>45840</v>
      </c>
      <c r="M575" s="588">
        <v>46564</v>
      </c>
      <c r="N575" s="589" t="s">
        <v>421</v>
      </c>
      <c r="O575" s="590">
        <f t="shared" si="126"/>
        <v>46564</v>
      </c>
      <c r="P575" s="591">
        <v>25392</v>
      </c>
      <c r="Q575" s="591">
        <v>2024</v>
      </c>
      <c r="R575" s="592">
        <v>45834</v>
      </c>
      <c r="S575" s="490" t="s">
        <v>727</v>
      </c>
      <c r="T575" s="490" t="s">
        <v>728</v>
      </c>
      <c r="U575" s="593" t="s">
        <v>200</v>
      </c>
      <c r="V575" s="593" t="s">
        <v>909</v>
      </c>
      <c r="W575" s="595">
        <f>M575</f>
        <v>46564</v>
      </c>
      <c r="X575" s="596" t="s">
        <v>865</v>
      </c>
      <c r="Y575" s="597" t="s">
        <v>423</v>
      </c>
      <c r="Z575" s="598"/>
      <c r="AA575" s="490">
        <v>92</v>
      </c>
      <c r="AB575" s="490"/>
      <c r="AC575" s="490">
        <v>114</v>
      </c>
      <c r="AD575" s="490"/>
      <c r="AE575" s="596" t="s">
        <v>423</v>
      </c>
      <c r="AF575" s="596" t="s">
        <v>423</v>
      </c>
      <c r="AG575" s="596" t="s">
        <v>423</v>
      </c>
      <c r="AH575" s="596">
        <v>1</v>
      </c>
      <c r="AI575" s="490"/>
      <c r="AJ575" s="596"/>
      <c r="AK575" s="596"/>
      <c r="AL575" s="490"/>
      <c r="AM575" s="599"/>
      <c r="AN575" s="584"/>
      <c r="AO575" s="584"/>
      <c r="AP575" s="584"/>
      <c r="AQ575" s="584"/>
      <c r="AR575" s="584"/>
      <c r="AS575" s="584"/>
      <c r="AT575" s="584"/>
      <c r="AU575" s="584"/>
      <c r="AV575" s="584"/>
      <c r="AW575" s="584"/>
      <c r="AX575" s="584"/>
      <c r="AY575" s="584"/>
      <c r="AZ575" s="584"/>
      <c r="BA575" s="584"/>
      <c r="BB575" s="584"/>
      <c r="BC575" s="584"/>
      <c r="BD575" s="584"/>
      <c r="BE575" s="584"/>
      <c r="BF575" s="584"/>
      <c r="BG575" s="584"/>
      <c r="BH575" s="584"/>
      <c r="BI575" s="584"/>
      <c r="BJ575" s="584"/>
      <c r="BK575" s="584"/>
      <c r="BL575" s="584"/>
      <c r="BM575" s="584"/>
      <c r="BN575" s="584"/>
      <c r="BO575" s="584"/>
      <c r="BP575" s="584"/>
      <c r="BQ575" s="584"/>
      <c r="BR575" s="584"/>
      <c r="BS575" s="584"/>
      <c r="BT575" s="584"/>
      <c r="BU575" s="584"/>
      <c r="BV575" s="584"/>
      <c r="BW575" s="584"/>
      <c r="BX575" s="584"/>
      <c r="BY575" s="584"/>
      <c r="BZ575" s="584"/>
      <c r="CA575" s="584"/>
      <c r="CB575" s="584"/>
      <c r="CC575" s="584"/>
      <c r="CD575" s="584"/>
      <c r="CE575" s="584"/>
      <c r="CF575" s="584"/>
      <c r="CG575" s="584"/>
      <c r="CH575" s="584"/>
      <c r="CI575" s="584"/>
      <c r="CJ575" s="584"/>
      <c r="CK575" s="584"/>
      <c r="CL575" s="584"/>
    </row>
    <row r="576" spans="1:123" ht="12.75" customHeight="1" x14ac:dyDescent="0.2">
      <c r="A576" s="110">
        <v>575</v>
      </c>
      <c r="B576" s="121" t="s">
        <v>428</v>
      </c>
      <c r="C576" s="121" t="s">
        <v>305</v>
      </c>
      <c r="D576" s="121" t="s">
        <v>570</v>
      </c>
      <c r="E576" s="121" t="s">
        <v>745</v>
      </c>
      <c r="F576" s="121" t="s">
        <v>571</v>
      </c>
      <c r="G576" s="129" t="s">
        <v>746</v>
      </c>
      <c r="H576" s="390" t="s">
        <v>572</v>
      </c>
      <c r="I576" s="121" t="s">
        <v>666</v>
      </c>
      <c r="J576" s="121" t="s">
        <v>667</v>
      </c>
      <c r="K576" s="121" t="s">
        <v>747</v>
      </c>
      <c r="L576" s="137">
        <v>41408</v>
      </c>
      <c r="M576" s="149">
        <v>46521</v>
      </c>
      <c r="N576" s="117" t="s">
        <v>421</v>
      </c>
      <c r="O576" s="130">
        <f t="shared" si="126"/>
        <v>46521</v>
      </c>
      <c r="P576" s="118">
        <v>19265</v>
      </c>
      <c r="Q576" s="118">
        <v>2013</v>
      </c>
      <c r="R576" s="119" t="s">
        <v>6680</v>
      </c>
      <c r="S576" s="120" t="s">
        <v>168</v>
      </c>
      <c r="T576" s="121" t="s">
        <v>113</v>
      </c>
      <c r="U576" s="376" t="s">
        <v>6681</v>
      </c>
      <c r="V576" s="376" t="s">
        <v>6682</v>
      </c>
      <c r="W576" s="145">
        <f t="shared" si="127"/>
        <v>46521</v>
      </c>
      <c r="X576" s="357" t="s">
        <v>865</v>
      </c>
      <c r="Y576" s="407">
        <v>5.7</v>
      </c>
      <c r="Z576" s="136" t="s">
        <v>585</v>
      </c>
      <c r="AA576" s="120">
        <v>95</v>
      </c>
      <c r="AB576" s="120">
        <v>127</v>
      </c>
      <c r="AC576" s="120">
        <v>115</v>
      </c>
      <c r="AD576" s="120">
        <v>150</v>
      </c>
      <c r="AE576" s="357" t="s">
        <v>423</v>
      </c>
      <c r="AF576" s="357">
        <v>38</v>
      </c>
      <c r="AG576" s="357">
        <v>55</v>
      </c>
      <c r="AH576" s="357">
        <v>1</v>
      </c>
      <c r="AI576" s="119">
        <v>41583</v>
      </c>
      <c r="AJ576" s="357">
        <v>2013</v>
      </c>
      <c r="AK576" s="357" t="s">
        <v>421</v>
      </c>
      <c r="AL576" s="120" t="s">
        <v>6683</v>
      </c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427</v>
      </c>
      <c r="C577" s="121" t="s">
        <v>925</v>
      </c>
      <c r="D577" s="121"/>
      <c r="E577" s="121" t="s">
        <v>1802</v>
      </c>
      <c r="F577" s="121"/>
      <c r="G577" s="121" t="s">
        <v>3232</v>
      </c>
      <c r="H577" s="390"/>
      <c r="I577" s="103" t="s">
        <v>1071</v>
      </c>
      <c r="J577" s="121"/>
      <c r="K577" s="121" t="s">
        <v>4171</v>
      </c>
      <c r="L577" s="137">
        <v>39443</v>
      </c>
      <c r="M577" s="149">
        <v>45376</v>
      </c>
      <c r="N577" s="162" t="s">
        <v>421</v>
      </c>
      <c r="O577" s="168">
        <f t="shared" si="126"/>
        <v>45376</v>
      </c>
      <c r="P577" s="169">
        <v>22249</v>
      </c>
      <c r="Q577" s="169">
        <v>2007</v>
      </c>
      <c r="R577" s="119">
        <v>44645</v>
      </c>
      <c r="S577" s="156" t="s">
        <v>727</v>
      </c>
      <c r="T577" s="144" t="s">
        <v>692</v>
      </c>
      <c r="U577" s="376" t="s">
        <v>532</v>
      </c>
      <c r="V577" s="376" t="s">
        <v>229</v>
      </c>
      <c r="W577" s="145">
        <f t="shared" si="127"/>
        <v>45376</v>
      </c>
      <c r="X577" s="357" t="s">
        <v>201</v>
      </c>
      <c r="Y577" s="407">
        <v>4.5</v>
      </c>
      <c r="Z577" s="122"/>
      <c r="AA577" s="120">
        <v>80</v>
      </c>
      <c r="AB577" s="120"/>
      <c r="AC577" s="120">
        <v>105</v>
      </c>
      <c r="AD577" s="120"/>
      <c r="AE577" s="357">
        <v>22</v>
      </c>
      <c r="AF577" s="357">
        <v>36</v>
      </c>
      <c r="AG577" s="365">
        <v>48</v>
      </c>
      <c r="AH577" s="365">
        <v>1</v>
      </c>
      <c r="AI577" s="261"/>
      <c r="AJ577" s="367"/>
      <c r="AK577" s="367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427</v>
      </c>
      <c r="C578" s="121" t="s">
        <v>3622</v>
      </c>
      <c r="D578" s="121"/>
      <c r="E578" s="121" t="s">
        <v>2115</v>
      </c>
      <c r="F578" s="121"/>
      <c r="G578" s="129" t="s">
        <v>3621</v>
      </c>
      <c r="H578" s="390"/>
      <c r="I578" s="121" t="s">
        <v>1352</v>
      </c>
      <c r="J578" s="121"/>
      <c r="K578" s="121" t="s">
        <v>3524</v>
      </c>
      <c r="L578" s="137">
        <v>44295</v>
      </c>
      <c r="M578" s="138">
        <v>46470</v>
      </c>
      <c r="N578" s="117" t="s">
        <v>421</v>
      </c>
      <c r="O578" s="131">
        <f>M578</f>
        <v>46470</v>
      </c>
      <c r="P578" s="104">
        <v>21166</v>
      </c>
      <c r="Q578" s="104">
        <v>2020</v>
      </c>
      <c r="R578" s="105">
        <v>45740</v>
      </c>
      <c r="S578" s="121" t="s">
        <v>3538</v>
      </c>
      <c r="T578" s="121" t="s">
        <v>421</v>
      </c>
      <c r="U578" s="244" t="s">
        <v>981</v>
      </c>
      <c r="V578" s="244" t="s">
        <v>908</v>
      </c>
      <c r="W578" s="135">
        <f t="shared" si="127"/>
        <v>46470</v>
      </c>
      <c r="X578" s="162" t="s">
        <v>865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423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427</v>
      </c>
      <c r="C579" s="111" t="s">
        <v>790</v>
      </c>
      <c r="D579" s="111"/>
      <c r="E579" s="111" t="s">
        <v>929</v>
      </c>
      <c r="F579" s="111"/>
      <c r="G579" s="112" t="s">
        <v>930</v>
      </c>
      <c r="H579" s="389"/>
      <c r="I579" s="111" t="s">
        <v>1294</v>
      </c>
      <c r="J579" s="111"/>
      <c r="K579" s="111" t="s">
        <v>493</v>
      </c>
      <c r="L579" s="115">
        <v>41792</v>
      </c>
      <c r="M579" s="116">
        <v>46404</v>
      </c>
      <c r="N579" s="117" t="s">
        <v>421</v>
      </c>
      <c r="O579" s="130">
        <f>M579</f>
        <v>46404</v>
      </c>
      <c r="P579" s="118">
        <v>20095</v>
      </c>
      <c r="Q579" s="118">
        <v>2014</v>
      </c>
      <c r="R579" s="119">
        <v>45674</v>
      </c>
      <c r="S579" s="120" t="s">
        <v>810</v>
      </c>
      <c r="T579" s="121" t="s">
        <v>421</v>
      </c>
      <c r="U579" s="376" t="s">
        <v>200</v>
      </c>
      <c r="V579" s="376" t="s">
        <v>626</v>
      </c>
      <c r="W579" s="145">
        <f t="shared" ref="W579:W581" si="128">M579</f>
        <v>46404</v>
      </c>
      <c r="X579" s="357" t="s">
        <v>865</v>
      </c>
      <c r="Y579" s="407">
        <v>5.6</v>
      </c>
      <c r="Z579" s="136"/>
      <c r="AA579" s="120">
        <v>85</v>
      </c>
      <c r="AB579" s="120"/>
      <c r="AC579" s="120">
        <v>110</v>
      </c>
      <c r="AD579" s="120"/>
      <c r="AE579" s="357">
        <v>23</v>
      </c>
      <c r="AF579" s="357">
        <v>38</v>
      </c>
      <c r="AG579" s="357">
        <v>50</v>
      </c>
      <c r="AH579" s="357">
        <v>1</v>
      </c>
      <c r="AI579" s="120"/>
      <c r="AJ579" s="357"/>
      <c r="AK579" s="357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427</v>
      </c>
      <c r="C580" s="111" t="s">
        <v>3504</v>
      </c>
      <c r="D580" s="111"/>
      <c r="E580" s="111" t="s">
        <v>3581</v>
      </c>
      <c r="F580" s="111"/>
      <c r="G580" s="112" t="s">
        <v>3892</v>
      </c>
      <c r="H580" s="389"/>
      <c r="I580" s="111" t="s">
        <v>265</v>
      </c>
      <c r="J580" s="111"/>
      <c r="K580" s="111" t="s">
        <v>3893</v>
      </c>
      <c r="L580" s="115">
        <v>44453</v>
      </c>
      <c r="M580" s="87">
        <v>45169</v>
      </c>
      <c r="N580" s="117" t="s">
        <v>421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102</v>
      </c>
      <c r="T580" s="121" t="s">
        <v>728</v>
      </c>
      <c r="U580" s="244" t="s">
        <v>200</v>
      </c>
      <c r="V580" s="244" t="s">
        <v>200</v>
      </c>
      <c r="W580" s="135">
        <f>M580</f>
        <v>45169</v>
      </c>
      <c r="X580" s="162" t="s">
        <v>201</v>
      </c>
      <c r="Y580" s="414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427</v>
      </c>
      <c r="C581" s="121" t="s">
        <v>2476</v>
      </c>
      <c r="D581" s="121"/>
      <c r="E581" s="121" t="s">
        <v>2477</v>
      </c>
      <c r="F581" s="121"/>
      <c r="G581" s="129" t="s">
        <v>2478</v>
      </c>
      <c r="H581" s="390"/>
      <c r="I581" s="121" t="s">
        <v>77</v>
      </c>
      <c r="J581" s="121"/>
      <c r="K581" s="111" t="s">
        <v>493</v>
      </c>
      <c r="L581" s="115">
        <v>43313</v>
      </c>
      <c r="M581" s="87">
        <v>46404</v>
      </c>
      <c r="N581" s="117" t="s">
        <v>421</v>
      </c>
      <c r="O581" s="130">
        <f t="shared" ref="O581" si="129">M581</f>
        <v>46404</v>
      </c>
      <c r="P581" s="118">
        <v>18549</v>
      </c>
      <c r="Q581" s="118">
        <v>2018</v>
      </c>
      <c r="R581" s="119">
        <v>45674</v>
      </c>
      <c r="S581" s="120" t="s">
        <v>810</v>
      </c>
      <c r="T581" s="121" t="s">
        <v>421</v>
      </c>
      <c r="U581" s="376" t="s">
        <v>763</v>
      </c>
      <c r="V581" s="376" t="s">
        <v>6365</v>
      </c>
      <c r="W581" s="145">
        <f t="shared" si="128"/>
        <v>46404</v>
      </c>
      <c r="X581" s="357" t="s">
        <v>655</v>
      </c>
      <c r="Y581" s="407">
        <v>5.5</v>
      </c>
      <c r="Z581" s="136"/>
      <c r="AA581" s="120">
        <v>100</v>
      </c>
      <c r="AB581" s="120"/>
      <c r="AC581" s="120">
        <v>115</v>
      </c>
      <c r="AD581" s="120"/>
      <c r="AE581" s="357" t="s">
        <v>423</v>
      </c>
      <c r="AF581" s="357" t="s">
        <v>423</v>
      </c>
      <c r="AG581" s="357" t="s">
        <v>423</v>
      </c>
      <c r="AH581" s="357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427</v>
      </c>
      <c r="C582" s="201" t="s">
        <v>1109</v>
      </c>
      <c r="D582" s="201"/>
      <c r="E582" s="201" t="s">
        <v>3034</v>
      </c>
      <c r="F582" s="201"/>
      <c r="G582" s="203" t="s">
        <v>5805</v>
      </c>
      <c r="H582" s="391"/>
      <c r="I582" s="201" t="s">
        <v>174</v>
      </c>
      <c r="J582" s="201"/>
      <c r="K582" s="201" t="s">
        <v>5781</v>
      </c>
      <c r="L582" s="206">
        <v>45412</v>
      </c>
      <c r="M582" s="207">
        <v>46117</v>
      </c>
      <c r="N582" s="220" t="s">
        <v>421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3071</v>
      </c>
      <c r="T582" s="201" t="s">
        <v>728</v>
      </c>
      <c r="U582" s="377" t="s">
        <v>200</v>
      </c>
      <c r="V582" s="377" t="s">
        <v>351</v>
      </c>
      <c r="W582" s="213">
        <f>O582</f>
        <v>46117</v>
      </c>
      <c r="X582" s="208" t="s">
        <v>865</v>
      </c>
      <c r="Y582" s="408">
        <v>6</v>
      </c>
      <c r="Z582" s="214"/>
      <c r="AA582" s="201">
        <v>95</v>
      </c>
      <c r="AB582" s="201"/>
      <c r="AC582" s="201">
        <v>115</v>
      </c>
      <c r="AD582" s="201"/>
      <c r="AE582" s="208" t="s">
        <v>423</v>
      </c>
      <c r="AF582" s="208" t="s">
        <v>423</v>
      </c>
      <c r="AG582" s="208" t="s">
        <v>423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427</v>
      </c>
      <c r="C583" s="110" t="s">
        <v>3791</v>
      </c>
      <c r="D583" s="111"/>
      <c r="E583" s="111" t="s">
        <v>2163</v>
      </c>
      <c r="F583" s="111"/>
      <c r="G583" s="112" t="s">
        <v>4012</v>
      </c>
      <c r="H583" s="389"/>
      <c r="I583" s="111" t="s">
        <v>265</v>
      </c>
      <c r="J583" s="111"/>
      <c r="K583" s="111" t="s">
        <v>4013</v>
      </c>
      <c r="L583" s="115">
        <v>44578</v>
      </c>
      <c r="M583" s="87">
        <v>46019</v>
      </c>
      <c r="N583" s="117" t="s">
        <v>421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102</v>
      </c>
      <c r="T583" s="121" t="s">
        <v>421</v>
      </c>
      <c r="U583" s="244" t="s">
        <v>532</v>
      </c>
      <c r="V583" s="244" t="s">
        <v>532</v>
      </c>
      <c r="W583" s="135">
        <f>M583</f>
        <v>46019</v>
      </c>
      <c r="X583" s="162" t="s">
        <v>865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427</v>
      </c>
      <c r="C584" s="200" t="s">
        <v>166</v>
      </c>
      <c r="D584" s="201"/>
      <c r="E584" s="201" t="s">
        <v>2224</v>
      </c>
      <c r="F584" s="201"/>
      <c r="G584" s="203" t="s">
        <v>5576</v>
      </c>
      <c r="H584" s="391"/>
      <c r="I584" s="202" t="s">
        <v>666</v>
      </c>
      <c r="J584" s="201"/>
      <c r="K584" s="201" t="s">
        <v>4269</v>
      </c>
      <c r="L584" s="206">
        <v>45349</v>
      </c>
      <c r="M584" s="207">
        <v>46056</v>
      </c>
      <c r="N584" s="220" t="s">
        <v>421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2069</v>
      </c>
      <c r="T584" s="201" t="s">
        <v>728</v>
      </c>
      <c r="U584" s="377" t="s">
        <v>3064</v>
      </c>
      <c r="V584" s="377" t="s">
        <v>3064</v>
      </c>
      <c r="W584" s="213">
        <f>O584</f>
        <v>46056</v>
      </c>
      <c r="X584" s="208" t="s">
        <v>865</v>
      </c>
      <c r="Y584" s="408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28"/>
    </row>
    <row r="585" spans="1:123" s="157" customFormat="1" ht="12.75" customHeight="1" x14ac:dyDescent="0.2">
      <c r="A585" s="110">
        <v>584</v>
      </c>
      <c r="B585" s="110" t="s">
        <v>427</v>
      </c>
      <c r="C585" s="111" t="s">
        <v>841</v>
      </c>
      <c r="D585" s="111"/>
      <c r="E585" s="85" t="s">
        <v>444</v>
      </c>
      <c r="F585" s="111"/>
      <c r="G585" s="112" t="s">
        <v>4252</v>
      </c>
      <c r="H585" s="389"/>
      <c r="I585" s="111" t="s">
        <v>666</v>
      </c>
      <c r="J585" s="111"/>
      <c r="K585" s="111" t="s">
        <v>4253</v>
      </c>
      <c r="L585" s="115">
        <v>40333</v>
      </c>
      <c r="M585" s="87">
        <v>45379</v>
      </c>
      <c r="N585" s="117" t="s">
        <v>421</v>
      </c>
      <c r="O585" s="131">
        <f t="shared" ref="O585" si="130">M585</f>
        <v>45379</v>
      </c>
      <c r="P585" s="104">
        <v>22342</v>
      </c>
      <c r="Q585" s="104">
        <v>2010</v>
      </c>
      <c r="R585" s="105">
        <v>44648</v>
      </c>
      <c r="S585" s="121" t="s">
        <v>3071</v>
      </c>
      <c r="T585" s="121" t="s">
        <v>421</v>
      </c>
      <c r="U585" s="244" t="s">
        <v>532</v>
      </c>
      <c r="V585" s="244" t="s">
        <v>658</v>
      </c>
      <c r="W585" s="135">
        <f t="shared" ref="W585" si="131">M585</f>
        <v>45379</v>
      </c>
      <c r="X585" s="162" t="s">
        <v>865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428</v>
      </c>
      <c r="C586" s="110" t="s">
        <v>291</v>
      </c>
      <c r="D586" s="111"/>
      <c r="E586" s="111" t="s">
        <v>1105</v>
      </c>
      <c r="F586" s="111" t="s">
        <v>89</v>
      </c>
      <c r="G586" s="112" t="s">
        <v>1106</v>
      </c>
      <c r="H586" s="389"/>
      <c r="I586" s="111" t="s">
        <v>768</v>
      </c>
      <c r="J586" s="111"/>
      <c r="K586" s="111" t="s">
        <v>3052</v>
      </c>
      <c r="L586" s="137">
        <v>41802</v>
      </c>
      <c r="M586" s="149">
        <v>45338</v>
      </c>
      <c r="N586" s="162" t="s">
        <v>421</v>
      </c>
      <c r="O586" s="168">
        <f t="shared" ref="O586:O593" si="132">M586</f>
        <v>45338</v>
      </c>
      <c r="P586" s="169">
        <v>20148</v>
      </c>
      <c r="Q586" s="169">
        <v>2008</v>
      </c>
      <c r="R586" s="119">
        <v>44608</v>
      </c>
      <c r="S586" s="121" t="s">
        <v>63</v>
      </c>
      <c r="T586" s="121" t="s">
        <v>421</v>
      </c>
      <c r="U586" s="244" t="s">
        <v>2179</v>
      </c>
      <c r="V586" s="244" t="s">
        <v>4081</v>
      </c>
      <c r="W586" s="135">
        <f>M586</f>
        <v>45338</v>
      </c>
      <c r="X586" s="357" t="s">
        <v>201</v>
      </c>
      <c r="Y586" s="407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57">
        <v>25</v>
      </c>
      <c r="AF586" s="357">
        <v>43</v>
      </c>
      <c r="AG586" s="365">
        <v>55</v>
      </c>
      <c r="AH586" s="365">
        <v>1</v>
      </c>
      <c r="AI586" s="172"/>
      <c r="AJ586" s="365"/>
      <c r="AK586" s="365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427</v>
      </c>
      <c r="C587" s="200" t="s">
        <v>4142</v>
      </c>
      <c r="D587" s="202"/>
      <c r="E587" s="228" t="s">
        <v>1226</v>
      </c>
      <c r="F587" s="202"/>
      <c r="G587" s="227" t="s">
        <v>5551</v>
      </c>
      <c r="H587" s="392"/>
      <c r="I587" s="202" t="s">
        <v>3896</v>
      </c>
      <c r="J587" s="202"/>
      <c r="K587" s="202" t="s">
        <v>6595</v>
      </c>
      <c r="L587" s="218">
        <v>45343</v>
      </c>
      <c r="M587" s="219">
        <v>46499</v>
      </c>
      <c r="N587" s="220" t="s">
        <v>421</v>
      </c>
      <c r="O587" s="221">
        <f t="shared" si="132"/>
        <v>46499</v>
      </c>
      <c r="P587" s="222">
        <v>24128</v>
      </c>
      <c r="Q587" s="222">
        <v>2024</v>
      </c>
      <c r="R587" s="211">
        <v>45769</v>
      </c>
      <c r="S587" s="201" t="s">
        <v>727</v>
      </c>
      <c r="T587" s="201" t="s">
        <v>5224</v>
      </c>
      <c r="U587" s="377" t="s">
        <v>6501</v>
      </c>
      <c r="V587" s="377" t="s">
        <v>760</v>
      </c>
      <c r="W587" s="213">
        <f>M587</f>
        <v>46499</v>
      </c>
      <c r="X587" s="208" t="s">
        <v>201</v>
      </c>
      <c r="Y587" s="408">
        <v>4.3</v>
      </c>
      <c r="Z587" s="214"/>
      <c r="AA587" s="201">
        <v>68</v>
      </c>
      <c r="AB587" s="201"/>
      <c r="AC587" s="201">
        <v>90</v>
      </c>
      <c r="AD587" s="201"/>
      <c r="AE587" s="208" t="s">
        <v>423</v>
      </c>
      <c r="AF587" s="208" t="s">
        <v>423</v>
      </c>
      <c r="AG587" s="208" t="s">
        <v>423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427</v>
      </c>
      <c r="C588" s="111" t="s">
        <v>4256</v>
      </c>
      <c r="D588" s="111"/>
      <c r="E588" s="111" t="s">
        <v>3365</v>
      </c>
      <c r="F588" s="111"/>
      <c r="G588" s="112" t="s">
        <v>4254</v>
      </c>
      <c r="H588" s="389"/>
      <c r="I588" s="111">
        <v>777</v>
      </c>
      <c r="J588" s="111"/>
      <c r="K588" s="111" t="s">
        <v>4255</v>
      </c>
      <c r="L588" s="115">
        <v>44684</v>
      </c>
      <c r="M588" s="87">
        <v>46089</v>
      </c>
      <c r="N588" s="117" t="s">
        <v>421</v>
      </c>
      <c r="O588" s="131">
        <f t="shared" si="132"/>
        <v>46089</v>
      </c>
      <c r="P588" s="104">
        <v>22343</v>
      </c>
      <c r="Q588" s="104">
        <v>2022</v>
      </c>
      <c r="R588" s="105">
        <v>45359</v>
      </c>
      <c r="S588" s="121" t="s">
        <v>5004</v>
      </c>
      <c r="T588" s="121" t="s">
        <v>421</v>
      </c>
      <c r="U588" s="244" t="s">
        <v>5651</v>
      </c>
      <c r="V588" s="244" t="s">
        <v>5651</v>
      </c>
      <c r="W588" s="135">
        <f>M588</f>
        <v>46089</v>
      </c>
      <c r="X588" s="162" t="s">
        <v>583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428</v>
      </c>
      <c r="C589" s="201" t="s">
        <v>6072</v>
      </c>
      <c r="D589" s="201" t="s">
        <v>6073</v>
      </c>
      <c r="E589" s="201" t="s">
        <v>3366</v>
      </c>
      <c r="F589" s="201" t="s">
        <v>6071</v>
      </c>
      <c r="G589" s="203" t="s">
        <v>6074</v>
      </c>
      <c r="H589" s="391" t="s">
        <v>6075</v>
      </c>
      <c r="I589" s="201" t="s">
        <v>1352</v>
      </c>
      <c r="J589" s="201" t="s">
        <v>6076</v>
      </c>
      <c r="K589" s="201" t="s">
        <v>1340</v>
      </c>
      <c r="L589" s="206">
        <v>45503</v>
      </c>
      <c r="M589" s="207">
        <v>46230</v>
      </c>
      <c r="N589" s="220" t="s">
        <v>421</v>
      </c>
      <c r="O589" s="221">
        <f t="shared" si="132"/>
        <v>46230</v>
      </c>
      <c r="P589" s="222">
        <v>24497</v>
      </c>
      <c r="Q589" s="222">
        <v>2024</v>
      </c>
      <c r="R589" s="211">
        <v>45500</v>
      </c>
      <c r="S589" s="201" t="s">
        <v>2069</v>
      </c>
      <c r="T589" s="201" t="s">
        <v>2193</v>
      </c>
      <c r="U589" s="377" t="s">
        <v>301</v>
      </c>
      <c r="V589" s="377" t="s">
        <v>301</v>
      </c>
      <c r="W589" s="213">
        <v>46230</v>
      </c>
      <c r="X589" s="208" t="s">
        <v>423</v>
      </c>
      <c r="Y589" s="408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6077</v>
      </c>
      <c r="AF589" s="208" t="s">
        <v>6078</v>
      </c>
      <c r="AG589" s="208" t="s">
        <v>6079</v>
      </c>
      <c r="AH589" s="208">
        <v>1</v>
      </c>
      <c r="AI589" s="211">
        <v>45503</v>
      </c>
      <c r="AJ589" s="208">
        <v>2024</v>
      </c>
      <c r="AK589" s="208" t="s">
        <v>421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427</v>
      </c>
      <c r="C590" s="121" t="s">
        <v>3894</v>
      </c>
      <c r="D590" s="121"/>
      <c r="E590" s="121" t="s">
        <v>2103</v>
      </c>
      <c r="F590" s="121"/>
      <c r="G590" s="129" t="s">
        <v>3895</v>
      </c>
      <c r="H590" s="390"/>
      <c r="I590" s="121" t="s">
        <v>3896</v>
      </c>
      <c r="J590" s="121"/>
      <c r="K590" s="121" t="s">
        <v>3897</v>
      </c>
      <c r="L590" s="137">
        <v>44455</v>
      </c>
      <c r="M590" s="138">
        <v>45886</v>
      </c>
      <c r="N590" s="139" t="s">
        <v>421</v>
      </c>
      <c r="O590" s="131">
        <f t="shared" si="132"/>
        <v>45886</v>
      </c>
      <c r="P590" s="104">
        <v>21526</v>
      </c>
      <c r="Q590" s="104">
        <v>2021</v>
      </c>
      <c r="R590" s="105">
        <v>45155</v>
      </c>
      <c r="S590" s="121" t="s">
        <v>727</v>
      </c>
      <c r="T590" s="121" t="s">
        <v>421</v>
      </c>
      <c r="U590" s="244" t="s">
        <v>1402</v>
      </c>
      <c r="V590" s="244" t="s">
        <v>5165</v>
      </c>
      <c r="W590" s="135">
        <f>M590</f>
        <v>45886</v>
      </c>
      <c r="X590" s="162" t="s">
        <v>201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423</v>
      </c>
      <c r="AF590" s="162" t="s">
        <v>423</v>
      </c>
      <c r="AG590" s="162" t="s">
        <v>423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427</v>
      </c>
      <c r="C591" s="202" t="s">
        <v>3821</v>
      </c>
      <c r="D591" s="202"/>
      <c r="E591" s="228" t="s">
        <v>3367</v>
      </c>
      <c r="F591" s="202"/>
      <c r="G591" s="227" t="s">
        <v>5548</v>
      </c>
      <c r="H591" s="392"/>
      <c r="I591" s="202" t="s">
        <v>174</v>
      </c>
      <c r="J591" s="202"/>
      <c r="K591" s="202" t="s">
        <v>5486</v>
      </c>
      <c r="L591" s="218">
        <v>45343</v>
      </c>
      <c r="M591" s="219">
        <v>46051</v>
      </c>
      <c r="N591" s="220" t="s">
        <v>421</v>
      </c>
      <c r="O591" s="431">
        <f t="shared" si="132"/>
        <v>46051</v>
      </c>
      <c r="P591" s="222">
        <v>24125</v>
      </c>
      <c r="Q591" s="222">
        <v>2023</v>
      </c>
      <c r="R591" s="211">
        <v>45320</v>
      </c>
      <c r="S591" s="201" t="s">
        <v>837</v>
      </c>
      <c r="T591" s="201" t="s">
        <v>728</v>
      </c>
      <c r="U591" s="377" t="s">
        <v>200</v>
      </c>
      <c r="V591" s="377" t="s">
        <v>200</v>
      </c>
      <c r="W591" s="465">
        <f>M591</f>
        <v>46051</v>
      </c>
      <c r="X591" s="208" t="s">
        <v>583</v>
      </c>
      <c r="Y591" s="408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423</v>
      </c>
      <c r="AF591" s="208" t="s">
        <v>423</v>
      </c>
      <c r="AG591" s="208" t="s">
        <v>423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216" customFormat="1" ht="12.75" customHeight="1" x14ac:dyDescent="0.2">
      <c r="A592" s="200">
        <v>591</v>
      </c>
      <c r="B592" s="200" t="s">
        <v>427</v>
      </c>
      <c r="C592" s="201" t="s">
        <v>4010</v>
      </c>
      <c r="D592" s="202"/>
      <c r="E592" s="202" t="s">
        <v>1866</v>
      </c>
      <c r="F592" s="202"/>
      <c r="G592" s="227" t="s">
        <v>6793</v>
      </c>
      <c r="H592" s="392"/>
      <c r="I592" s="202" t="s">
        <v>174</v>
      </c>
      <c r="J592" s="202"/>
      <c r="K592" s="202" t="s">
        <v>5462</v>
      </c>
      <c r="L592" s="218">
        <v>45840</v>
      </c>
      <c r="M592" s="219">
        <v>46565</v>
      </c>
      <c r="N592" s="220" t="s">
        <v>421</v>
      </c>
      <c r="O592" s="221">
        <f>M592</f>
        <v>46565</v>
      </c>
      <c r="P592" s="222">
        <v>25397</v>
      </c>
      <c r="Q592" s="222">
        <v>2022</v>
      </c>
      <c r="R592" s="211">
        <v>45835</v>
      </c>
      <c r="S592" s="201" t="s">
        <v>6794</v>
      </c>
      <c r="T592" s="201" t="s">
        <v>728</v>
      </c>
      <c r="U592" s="377" t="s">
        <v>200</v>
      </c>
      <c r="V592" s="377" t="s">
        <v>909</v>
      </c>
      <c r="W592" s="465">
        <v>46565</v>
      </c>
      <c r="X592" s="208" t="s">
        <v>865</v>
      </c>
      <c r="Y592" s="408">
        <v>5.19</v>
      </c>
      <c r="Z592" s="214"/>
      <c r="AA592" s="201">
        <v>85</v>
      </c>
      <c r="AB592" s="201"/>
      <c r="AC592" s="201">
        <v>105</v>
      </c>
      <c r="AD592" s="201"/>
      <c r="AE592" s="208" t="s">
        <v>423</v>
      </c>
      <c r="AF592" s="208" t="s">
        <v>423</v>
      </c>
      <c r="AG592" s="208" t="s">
        <v>423</v>
      </c>
      <c r="AH592" s="208">
        <v>1</v>
      </c>
      <c r="AI592" s="201"/>
      <c r="AJ592" s="208"/>
      <c r="AK592" s="208"/>
      <c r="AL592" s="201"/>
      <c r="AM592" s="237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2"/>
      <c r="BW592" s="212"/>
      <c r="BX592" s="212"/>
      <c r="BY592" s="212"/>
      <c r="BZ592" s="212"/>
      <c r="CA592" s="212"/>
      <c r="CB592" s="212"/>
      <c r="CC592" s="212"/>
      <c r="CD592" s="212"/>
      <c r="CE592" s="212"/>
      <c r="CF592" s="212"/>
      <c r="CG592" s="212"/>
      <c r="CH592" s="212"/>
      <c r="CI592" s="212"/>
      <c r="CJ592" s="212"/>
      <c r="CK592" s="212"/>
      <c r="CL592" s="212"/>
    </row>
    <row r="593" spans="1:123" s="216" customFormat="1" ht="12.75" customHeight="1" x14ac:dyDescent="0.2">
      <c r="A593" s="200">
        <v>592</v>
      </c>
      <c r="B593" s="201" t="s">
        <v>427</v>
      </c>
      <c r="C593" s="201" t="s">
        <v>1307</v>
      </c>
      <c r="D593" s="201"/>
      <c r="E593" s="201" t="s">
        <v>2361</v>
      </c>
      <c r="F593" s="201"/>
      <c r="G593" s="203" t="s">
        <v>5586</v>
      </c>
      <c r="H593" s="391"/>
      <c r="I593" s="202" t="s">
        <v>5118</v>
      </c>
      <c r="J593" s="201"/>
      <c r="K593" s="201" t="s">
        <v>5529</v>
      </c>
      <c r="L593" s="206">
        <v>45351</v>
      </c>
      <c r="M593" s="207">
        <v>46065</v>
      </c>
      <c r="N593" s="220" t="s">
        <v>421</v>
      </c>
      <c r="O593" s="221">
        <f t="shared" si="132"/>
        <v>46065</v>
      </c>
      <c r="P593" s="222">
        <v>24159</v>
      </c>
      <c r="Q593" s="222">
        <v>2017</v>
      </c>
      <c r="R593" s="211">
        <v>45334</v>
      </c>
      <c r="S593" s="211" t="s">
        <v>298</v>
      </c>
      <c r="T593" s="201" t="s">
        <v>728</v>
      </c>
      <c r="U593" s="377" t="s">
        <v>200</v>
      </c>
      <c r="V593" s="377" t="s">
        <v>533</v>
      </c>
      <c r="W593" s="213">
        <f>M593</f>
        <v>46065</v>
      </c>
      <c r="X593" s="206" t="s">
        <v>865</v>
      </c>
      <c r="Y593" s="408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428</v>
      </c>
      <c r="C594" s="111" t="s">
        <v>147</v>
      </c>
      <c r="D594" s="111" t="s">
        <v>4047</v>
      </c>
      <c r="E594" s="111" t="s">
        <v>90</v>
      </c>
      <c r="F594" s="111" t="s">
        <v>4048</v>
      </c>
      <c r="G594" s="112" t="s">
        <v>91</v>
      </c>
      <c r="H594" s="389" t="s">
        <v>423</v>
      </c>
      <c r="I594" s="111" t="s">
        <v>265</v>
      </c>
      <c r="J594" s="111" t="s">
        <v>3734</v>
      </c>
      <c r="K594" s="111" t="s">
        <v>1310</v>
      </c>
      <c r="L594" s="115">
        <v>41568</v>
      </c>
      <c r="M594" s="116">
        <v>45418</v>
      </c>
      <c r="N594" s="117" t="s">
        <v>421</v>
      </c>
      <c r="O594" s="130">
        <f t="shared" ref="O594:O602" si="133">M594</f>
        <v>45418</v>
      </c>
      <c r="P594" s="118">
        <v>22535</v>
      </c>
      <c r="Q594" s="118">
        <v>2011</v>
      </c>
      <c r="R594" s="119" t="s">
        <v>5487</v>
      </c>
      <c r="S594" s="120" t="s">
        <v>837</v>
      </c>
      <c r="T594" s="121" t="s">
        <v>421</v>
      </c>
      <c r="U594" s="376" t="s">
        <v>4807</v>
      </c>
      <c r="V594" s="376" t="s">
        <v>5488</v>
      </c>
      <c r="W594" s="145">
        <f t="shared" ref="W594:W596" si="134">M594</f>
        <v>45418</v>
      </c>
      <c r="X594" s="357" t="s">
        <v>865</v>
      </c>
      <c r="Y594" s="407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57">
        <v>23</v>
      </c>
      <c r="AF594" s="357">
        <v>38</v>
      </c>
      <c r="AG594" s="357">
        <v>55</v>
      </c>
      <c r="AH594" s="357">
        <v>1</v>
      </c>
      <c r="AI594" s="119">
        <v>44609</v>
      </c>
      <c r="AJ594" s="357">
        <v>2022</v>
      </c>
      <c r="AK594" s="357" t="s">
        <v>421</v>
      </c>
      <c r="AL594" s="120" t="s">
        <v>5489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427</v>
      </c>
      <c r="C595" s="110" t="s">
        <v>889</v>
      </c>
      <c r="D595" s="110"/>
      <c r="E595" s="111" t="s">
        <v>1864</v>
      </c>
      <c r="F595" s="111"/>
      <c r="G595" s="112" t="s">
        <v>1865</v>
      </c>
      <c r="H595" s="389"/>
      <c r="I595" s="121" t="s">
        <v>1294</v>
      </c>
      <c r="J595" s="110"/>
      <c r="K595" s="111" t="s">
        <v>2437</v>
      </c>
      <c r="L595" s="137">
        <v>42801</v>
      </c>
      <c r="M595" s="87">
        <v>45428</v>
      </c>
      <c r="N595" s="117" t="s">
        <v>421</v>
      </c>
      <c r="O595" s="131">
        <f t="shared" si="133"/>
        <v>45428</v>
      </c>
      <c r="P595" s="104">
        <v>18497</v>
      </c>
      <c r="Q595" s="104">
        <v>2010</v>
      </c>
      <c r="R595" s="119">
        <v>44697</v>
      </c>
      <c r="S595" s="121" t="s">
        <v>727</v>
      </c>
      <c r="T595" s="121" t="s">
        <v>421</v>
      </c>
      <c r="U595" s="244" t="s">
        <v>637</v>
      </c>
      <c r="V595" s="244" t="s">
        <v>2364</v>
      </c>
      <c r="W595" s="135">
        <f t="shared" si="134"/>
        <v>45428</v>
      </c>
      <c r="X595" s="162" t="s">
        <v>865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427</v>
      </c>
      <c r="C596" s="121" t="s">
        <v>206</v>
      </c>
      <c r="D596" s="121"/>
      <c r="E596" s="121" t="s">
        <v>563</v>
      </c>
      <c r="F596" s="121"/>
      <c r="G596" s="129" t="s">
        <v>564</v>
      </c>
      <c r="H596" s="390"/>
      <c r="I596" s="121" t="s">
        <v>666</v>
      </c>
      <c r="J596" s="121"/>
      <c r="K596" s="121" t="s">
        <v>565</v>
      </c>
      <c r="L596" s="137">
        <v>41705</v>
      </c>
      <c r="M596" s="149">
        <v>46410</v>
      </c>
      <c r="N596" s="139" t="s">
        <v>421</v>
      </c>
      <c r="O596" s="130">
        <f t="shared" si="133"/>
        <v>46410</v>
      </c>
      <c r="P596" s="118">
        <v>18247</v>
      </c>
      <c r="Q596" s="118">
        <v>2014</v>
      </c>
      <c r="R596" s="119">
        <v>45680</v>
      </c>
      <c r="S596" s="120" t="s">
        <v>2001</v>
      </c>
      <c r="T596" s="121" t="s">
        <v>421</v>
      </c>
      <c r="U596" s="376" t="s">
        <v>6048</v>
      </c>
      <c r="V596" s="376" t="s">
        <v>6380</v>
      </c>
      <c r="W596" s="145">
        <f t="shared" si="134"/>
        <v>46410</v>
      </c>
      <c r="X596" s="357" t="s">
        <v>865</v>
      </c>
      <c r="Y596" s="407">
        <v>5.2</v>
      </c>
      <c r="Z596" s="136"/>
      <c r="AA596" s="120">
        <v>85</v>
      </c>
      <c r="AB596" s="120"/>
      <c r="AC596" s="120">
        <v>100</v>
      </c>
      <c r="AD596" s="120"/>
      <c r="AE596" s="357">
        <v>23</v>
      </c>
      <c r="AF596" s="357">
        <v>38</v>
      </c>
      <c r="AG596" s="357">
        <v>51</v>
      </c>
      <c r="AH596" s="357">
        <v>1</v>
      </c>
      <c r="AI596" s="120"/>
      <c r="AJ596" s="357"/>
      <c r="AK596" s="357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427</v>
      </c>
      <c r="C597" s="121" t="s">
        <v>3473</v>
      </c>
      <c r="D597" s="121"/>
      <c r="E597" s="121" t="s">
        <v>861</v>
      </c>
      <c r="F597" s="121"/>
      <c r="G597" s="129" t="s">
        <v>4257</v>
      </c>
      <c r="H597" s="390"/>
      <c r="I597" s="257">
        <v>777</v>
      </c>
      <c r="J597" s="121"/>
      <c r="K597" s="121" t="s">
        <v>3006</v>
      </c>
      <c r="L597" s="137">
        <v>44684</v>
      </c>
      <c r="M597" s="138">
        <v>45388</v>
      </c>
      <c r="N597" s="117" t="s">
        <v>421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3538</v>
      </c>
      <c r="T597" s="121" t="s">
        <v>728</v>
      </c>
      <c r="U597" s="244" t="s">
        <v>200</v>
      </c>
      <c r="V597" s="244" t="s">
        <v>200</v>
      </c>
      <c r="W597" s="135">
        <f>M597</f>
        <v>45388</v>
      </c>
      <c r="X597" s="162" t="s">
        <v>865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216" customFormat="1" ht="12.75" customHeight="1" x14ac:dyDescent="0.2">
      <c r="A598" s="200">
        <v>597</v>
      </c>
      <c r="B598" s="201" t="s">
        <v>427</v>
      </c>
      <c r="C598" s="201" t="s">
        <v>6530</v>
      </c>
      <c r="D598" s="202"/>
      <c r="E598" s="201" t="s">
        <v>2551</v>
      </c>
      <c r="F598" s="201"/>
      <c r="G598" s="203" t="s">
        <v>6531</v>
      </c>
      <c r="H598" s="391"/>
      <c r="I598" s="202" t="s">
        <v>546</v>
      </c>
      <c r="J598" s="200"/>
      <c r="K598" s="201" t="s">
        <v>714</v>
      </c>
      <c r="L598" s="206">
        <v>45748</v>
      </c>
      <c r="M598" s="207">
        <v>46460</v>
      </c>
      <c r="N598" s="220" t="s">
        <v>421</v>
      </c>
      <c r="O598" s="221">
        <f>M598</f>
        <v>46460</v>
      </c>
      <c r="P598" s="222">
        <v>25178</v>
      </c>
      <c r="Q598" s="222">
        <v>2022</v>
      </c>
      <c r="R598" s="211">
        <v>45730</v>
      </c>
      <c r="S598" s="201" t="s">
        <v>3071</v>
      </c>
      <c r="T598" s="201" t="s">
        <v>728</v>
      </c>
      <c r="U598" s="377" t="s">
        <v>200</v>
      </c>
      <c r="V598" s="377" t="s">
        <v>472</v>
      </c>
      <c r="W598" s="213">
        <v>46460</v>
      </c>
      <c r="X598" s="208" t="s">
        <v>1768</v>
      </c>
      <c r="Y598" s="408">
        <v>6</v>
      </c>
      <c r="Z598" s="214"/>
      <c r="AA598" s="201">
        <v>100</v>
      </c>
      <c r="AB598" s="201"/>
      <c r="AC598" s="201">
        <v>112</v>
      </c>
      <c r="AD598" s="201"/>
      <c r="AE598" s="208" t="s">
        <v>423</v>
      </c>
      <c r="AF598" s="208" t="s">
        <v>423</v>
      </c>
      <c r="AG598" s="208" t="s">
        <v>423</v>
      </c>
      <c r="AH598" s="208">
        <v>1</v>
      </c>
      <c r="AI598" s="211"/>
      <c r="AJ598" s="208"/>
      <c r="AK598" s="208"/>
      <c r="AL598" s="201"/>
      <c r="AM598" s="237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  <c r="BZ598" s="212"/>
      <c r="CA598" s="212"/>
      <c r="CB598" s="212"/>
      <c r="CC598" s="212"/>
      <c r="CD598" s="212"/>
      <c r="CE598" s="212"/>
      <c r="CF598" s="212"/>
      <c r="CG598" s="212"/>
      <c r="CH598" s="212"/>
      <c r="CI598" s="212"/>
      <c r="CJ598" s="212"/>
      <c r="CK598" s="212"/>
      <c r="CL598" s="212"/>
    </row>
    <row r="599" spans="1:123" s="157" customFormat="1" ht="12.75" customHeight="1" x14ac:dyDescent="0.2">
      <c r="A599" s="110">
        <v>598</v>
      </c>
      <c r="B599" s="110" t="s">
        <v>427</v>
      </c>
      <c r="C599" s="121" t="s">
        <v>2922</v>
      </c>
      <c r="D599" s="111"/>
      <c r="E599" s="111" t="s">
        <v>2132</v>
      </c>
      <c r="F599" s="111"/>
      <c r="G599" s="112" t="s">
        <v>3898</v>
      </c>
      <c r="H599" s="389"/>
      <c r="I599" s="111" t="s">
        <v>1071</v>
      </c>
      <c r="J599" s="111"/>
      <c r="K599" s="111" t="s">
        <v>6005</v>
      </c>
      <c r="L599" s="115">
        <v>44456</v>
      </c>
      <c r="M599" s="87">
        <v>46003</v>
      </c>
      <c r="N599" s="117" t="s">
        <v>421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727</v>
      </c>
      <c r="T599" s="121" t="s">
        <v>420</v>
      </c>
      <c r="U599" s="244" t="s">
        <v>5395</v>
      </c>
      <c r="V599" s="244" t="s">
        <v>632</v>
      </c>
      <c r="W599" s="135">
        <f>M599</f>
        <v>46003</v>
      </c>
      <c r="X599" s="162" t="s">
        <v>201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423</v>
      </c>
      <c r="AF599" s="162" t="s">
        <v>423</v>
      </c>
      <c r="AG599" s="162" t="s">
        <v>423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428</v>
      </c>
      <c r="C600" s="121" t="s">
        <v>3303</v>
      </c>
      <c r="D600" s="121"/>
      <c r="E600" s="121" t="s">
        <v>375</v>
      </c>
      <c r="F600" s="121"/>
      <c r="G600" s="129" t="s">
        <v>3304</v>
      </c>
      <c r="H600" s="390"/>
      <c r="I600" s="121" t="s">
        <v>174</v>
      </c>
      <c r="J600" s="121"/>
      <c r="K600" s="121" t="s">
        <v>998</v>
      </c>
      <c r="L600" s="137">
        <v>44063</v>
      </c>
      <c r="M600" s="138">
        <v>45518</v>
      </c>
      <c r="N600" s="117" t="s">
        <v>421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2069</v>
      </c>
      <c r="T600" s="121" t="s">
        <v>421</v>
      </c>
      <c r="U600" s="244" t="s">
        <v>629</v>
      </c>
      <c r="V600" s="244" t="s">
        <v>629</v>
      </c>
      <c r="W600" s="135">
        <f>M600</f>
        <v>45518</v>
      </c>
      <c r="X600" s="162" t="s">
        <v>865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423</v>
      </c>
      <c r="AF600" s="162" t="s">
        <v>423</v>
      </c>
      <c r="AG600" s="162" t="s">
        <v>423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427</v>
      </c>
      <c r="C601" s="121" t="s">
        <v>2360</v>
      </c>
      <c r="D601" s="121"/>
      <c r="E601" s="121" t="s">
        <v>2362</v>
      </c>
      <c r="F601" s="121"/>
      <c r="G601" s="129" t="s">
        <v>2363</v>
      </c>
      <c r="H601" s="390"/>
      <c r="I601" s="111" t="s">
        <v>1071</v>
      </c>
      <c r="J601" s="110"/>
      <c r="K601" s="121" t="s">
        <v>820</v>
      </c>
      <c r="L601" s="115">
        <v>43228</v>
      </c>
      <c r="M601" s="87">
        <v>45656</v>
      </c>
      <c r="N601" s="117" t="s">
        <v>421</v>
      </c>
      <c r="O601" s="131">
        <f t="shared" si="133"/>
        <v>45656</v>
      </c>
      <c r="P601" s="104">
        <v>18640</v>
      </c>
      <c r="Q601" s="104">
        <v>2018</v>
      </c>
      <c r="R601" s="119">
        <v>44925</v>
      </c>
      <c r="S601" s="121" t="s">
        <v>727</v>
      </c>
      <c r="T601" s="121" t="s">
        <v>421</v>
      </c>
      <c r="U601" s="244" t="s">
        <v>909</v>
      </c>
      <c r="V601" s="244" t="s">
        <v>1356</v>
      </c>
      <c r="W601" s="135">
        <f t="shared" ref="W601" si="135">M601</f>
        <v>45656</v>
      </c>
      <c r="X601" s="162" t="s">
        <v>583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427</v>
      </c>
      <c r="C602" s="110" t="s">
        <v>280</v>
      </c>
      <c r="D602" s="110"/>
      <c r="E602" s="110" t="s">
        <v>281</v>
      </c>
      <c r="F602" s="110"/>
      <c r="G602" s="129" t="s">
        <v>282</v>
      </c>
      <c r="H602" s="390"/>
      <c r="I602" s="111" t="s">
        <v>1071</v>
      </c>
      <c r="J602" s="110"/>
      <c r="K602" s="110" t="s">
        <v>967</v>
      </c>
      <c r="L602" s="137">
        <v>41736</v>
      </c>
      <c r="M602" s="148">
        <v>46053</v>
      </c>
      <c r="N602" s="139" t="s">
        <v>421</v>
      </c>
      <c r="O602" s="130">
        <f t="shared" si="133"/>
        <v>46053</v>
      </c>
      <c r="P602" s="118">
        <v>22030</v>
      </c>
      <c r="Q602" s="118">
        <v>2014</v>
      </c>
      <c r="R602" s="119">
        <v>45322</v>
      </c>
      <c r="S602" s="120" t="s">
        <v>727</v>
      </c>
      <c r="T602" s="121" t="s">
        <v>421</v>
      </c>
      <c r="U602" s="376" t="s">
        <v>548</v>
      </c>
      <c r="V602" s="244" t="s">
        <v>824</v>
      </c>
      <c r="W602" s="145">
        <f>M602</f>
        <v>46053</v>
      </c>
      <c r="X602" s="357" t="s">
        <v>865</v>
      </c>
      <c r="Y602" s="407">
        <v>4.5</v>
      </c>
      <c r="Z602" s="136"/>
      <c r="AA602" s="120">
        <v>80</v>
      </c>
      <c r="AB602" s="120"/>
      <c r="AC602" s="120">
        <v>105</v>
      </c>
      <c r="AD602" s="120"/>
      <c r="AE602" s="357">
        <v>22</v>
      </c>
      <c r="AF602" s="357">
        <v>37</v>
      </c>
      <c r="AG602" s="357">
        <v>54</v>
      </c>
      <c r="AH602" s="357">
        <v>1</v>
      </c>
      <c r="AI602" s="120"/>
      <c r="AJ602" s="357"/>
      <c r="AK602" s="357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427</v>
      </c>
      <c r="C603" s="121" t="s">
        <v>3534</v>
      </c>
      <c r="D603" s="121"/>
      <c r="E603" s="121" t="s">
        <v>1952</v>
      </c>
      <c r="F603" s="121"/>
      <c r="G603" s="129" t="s">
        <v>3535</v>
      </c>
      <c r="H603" s="390"/>
      <c r="I603" s="121" t="s">
        <v>77</v>
      </c>
      <c r="J603" s="121"/>
      <c r="K603" s="121" t="s">
        <v>1502</v>
      </c>
      <c r="L603" s="137">
        <v>44242</v>
      </c>
      <c r="M603" s="138">
        <v>45730</v>
      </c>
      <c r="N603" s="162" t="s">
        <v>421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596</v>
      </c>
      <c r="T603" s="121" t="s">
        <v>421</v>
      </c>
      <c r="U603" s="244" t="s">
        <v>4764</v>
      </c>
      <c r="V603" s="244" t="s">
        <v>4764</v>
      </c>
      <c r="W603" s="135">
        <f>M603</f>
        <v>45730</v>
      </c>
      <c r="X603" s="162" t="s">
        <v>865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423</v>
      </c>
      <c r="AF603" s="162" t="s">
        <v>423</v>
      </c>
      <c r="AG603" s="162" t="s">
        <v>423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427</v>
      </c>
      <c r="C604" s="111" t="s">
        <v>345</v>
      </c>
      <c r="D604" s="111"/>
      <c r="E604" s="85" t="s">
        <v>693</v>
      </c>
      <c r="F604" s="111"/>
      <c r="G604" s="112" t="s">
        <v>346</v>
      </c>
      <c r="H604" s="389"/>
      <c r="I604" s="111" t="s">
        <v>666</v>
      </c>
      <c r="J604" s="111"/>
      <c r="K604" s="111" t="s">
        <v>1212</v>
      </c>
      <c r="L604" s="115">
        <v>39522</v>
      </c>
      <c r="M604" s="116">
        <v>46063</v>
      </c>
      <c r="N604" s="117" t="s">
        <v>421</v>
      </c>
      <c r="O604" s="132">
        <f t="shared" ref="O604:O608" si="136">M604</f>
        <v>46063</v>
      </c>
      <c r="P604" s="118">
        <v>19515</v>
      </c>
      <c r="Q604" s="118">
        <v>2008</v>
      </c>
      <c r="R604" s="119">
        <v>45332</v>
      </c>
      <c r="S604" s="120" t="s">
        <v>810</v>
      </c>
      <c r="T604" s="121" t="s">
        <v>421</v>
      </c>
      <c r="U604" s="376" t="s">
        <v>5722</v>
      </c>
      <c r="V604" s="376" t="s">
        <v>5721</v>
      </c>
      <c r="W604" s="145">
        <f>M604</f>
        <v>46063</v>
      </c>
      <c r="X604" s="357" t="s">
        <v>865</v>
      </c>
      <c r="Y604" s="407">
        <v>5.8</v>
      </c>
      <c r="Z604" s="136"/>
      <c r="AA604" s="120">
        <v>90</v>
      </c>
      <c r="AB604" s="120"/>
      <c r="AC604" s="120">
        <v>115</v>
      </c>
      <c r="AD604" s="120"/>
      <c r="AE604" s="357">
        <v>23</v>
      </c>
      <c r="AF604" s="357">
        <v>37</v>
      </c>
      <c r="AG604" s="357">
        <v>50</v>
      </c>
      <c r="AH604" s="357">
        <v>1</v>
      </c>
      <c r="AI604" s="119"/>
      <c r="AJ604" s="357"/>
      <c r="AK604" s="357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427</v>
      </c>
      <c r="C605" s="110" t="s">
        <v>439</v>
      </c>
      <c r="D605" s="111" t="s">
        <v>1261</v>
      </c>
      <c r="E605" s="111" t="s">
        <v>283</v>
      </c>
      <c r="F605" s="111" t="s">
        <v>1262</v>
      </c>
      <c r="G605" s="112" t="s">
        <v>284</v>
      </c>
      <c r="H605" s="389" t="s">
        <v>1263</v>
      </c>
      <c r="I605" s="111" t="s">
        <v>1071</v>
      </c>
      <c r="J605" s="111" t="s">
        <v>437</v>
      </c>
      <c r="K605" s="111" t="s">
        <v>2728</v>
      </c>
      <c r="L605" s="115">
        <v>41736</v>
      </c>
      <c r="M605" s="116">
        <v>46522</v>
      </c>
      <c r="N605" s="117" t="s">
        <v>421</v>
      </c>
      <c r="O605" s="130">
        <f t="shared" si="136"/>
        <v>46522</v>
      </c>
      <c r="P605" s="118">
        <v>21203</v>
      </c>
      <c r="Q605" s="118">
        <v>2014</v>
      </c>
      <c r="R605" s="119">
        <v>45792</v>
      </c>
      <c r="S605" s="120" t="s">
        <v>168</v>
      </c>
      <c r="T605" s="121" t="s">
        <v>1870</v>
      </c>
      <c r="U605" s="376" t="s">
        <v>6657</v>
      </c>
      <c r="V605" s="376" t="s">
        <v>6658</v>
      </c>
      <c r="W605" s="145">
        <f t="shared" ref="W605:W608" si="137">M605</f>
        <v>46522</v>
      </c>
      <c r="X605" s="357" t="s">
        <v>865</v>
      </c>
      <c r="Y605" s="407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57">
        <v>22</v>
      </c>
      <c r="AF605" s="357">
        <v>38</v>
      </c>
      <c r="AG605" s="357">
        <v>52</v>
      </c>
      <c r="AH605" s="357">
        <v>1</v>
      </c>
      <c r="AI605" s="105">
        <v>42159</v>
      </c>
      <c r="AJ605" s="162">
        <v>2015</v>
      </c>
      <c r="AK605" s="162" t="s">
        <v>421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427</v>
      </c>
      <c r="C606" s="121" t="s">
        <v>3900</v>
      </c>
      <c r="D606" s="121"/>
      <c r="E606" s="121" t="s">
        <v>285</v>
      </c>
      <c r="F606" s="121"/>
      <c r="G606" s="129" t="s">
        <v>3901</v>
      </c>
      <c r="H606" s="390"/>
      <c r="I606" s="121" t="s">
        <v>3899</v>
      </c>
      <c r="J606" s="121"/>
      <c r="K606" s="121" t="s">
        <v>3902</v>
      </c>
      <c r="L606" s="115">
        <v>41511</v>
      </c>
      <c r="M606" s="138">
        <v>45158</v>
      </c>
      <c r="N606" s="117" t="s">
        <v>421</v>
      </c>
      <c r="O606" s="131">
        <f t="shared" si="136"/>
        <v>45158</v>
      </c>
      <c r="P606" s="104">
        <v>21528</v>
      </c>
      <c r="Q606" s="104">
        <v>2007</v>
      </c>
      <c r="R606" s="105">
        <v>44428</v>
      </c>
      <c r="S606" s="121" t="s">
        <v>596</v>
      </c>
      <c r="T606" s="121" t="s">
        <v>692</v>
      </c>
      <c r="U606" s="244" t="s">
        <v>2146</v>
      </c>
      <c r="V606" s="244" t="s">
        <v>3903</v>
      </c>
      <c r="W606" s="135">
        <f t="shared" si="137"/>
        <v>45158</v>
      </c>
      <c r="X606" s="162" t="s">
        <v>573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428</v>
      </c>
      <c r="C607" s="111" t="s">
        <v>3643</v>
      </c>
      <c r="D607" s="121"/>
      <c r="E607" s="85" t="s">
        <v>3634</v>
      </c>
      <c r="F607" s="111"/>
      <c r="G607" s="112" t="s">
        <v>3644</v>
      </c>
      <c r="H607" s="389"/>
      <c r="I607" s="111" t="s">
        <v>1294</v>
      </c>
      <c r="J607" s="121"/>
      <c r="K607" s="111" t="s">
        <v>1985</v>
      </c>
      <c r="L607" s="115">
        <v>44312</v>
      </c>
      <c r="M607" s="87">
        <v>46476</v>
      </c>
      <c r="N607" s="117" t="s">
        <v>421</v>
      </c>
      <c r="O607" s="131">
        <f t="shared" si="136"/>
        <v>46476</v>
      </c>
      <c r="P607" s="104">
        <v>21195</v>
      </c>
      <c r="Q607" s="104">
        <v>2021</v>
      </c>
      <c r="R607" s="105">
        <v>45746</v>
      </c>
      <c r="S607" s="121" t="s">
        <v>379</v>
      </c>
      <c r="T607" s="121" t="s">
        <v>421</v>
      </c>
      <c r="U607" s="244" t="s">
        <v>6551</v>
      </c>
      <c r="V607" s="244" t="s">
        <v>6552</v>
      </c>
      <c r="W607" s="135">
        <f>M607</f>
        <v>46476</v>
      </c>
      <c r="X607" s="162" t="s">
        <v>21</v>
      </c>
      <c r="Y607" s="123">
        <v>5.4</v>
      </c>
      <c r="Z607" s="144"/>
      <c r="AA607" s="121">
        <v>95</v>
      </c>
      <c r="AB607" s="121">
        <v>95</v>
      </c>
      <c r="AC607" s="121">
        <v>115</v>
      </c>
      <c r="AD607" s="121">
        <v>130</v>
      </c>
      <c r="AE607" s="162" t="s">
        <v>3630</v>
      </c>
      <c r="AF607" s="162" t="s">
        <v>3631</v>
      </c>
      <c r="AG607" s="162" t="s">
        <v>3632</v>
      </c>
      <c r="AH607" s="162">
        <v>1</v>
      </c>
      <c r="AI607" s="105"/>
      <c r="AJ607" s="162"/>
      <c r="AK607" s="162"/>
      <c r="AL607" s="121"/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428</v>
      </c>
      <c r="C608" s="201" t="s">
        <v>99</v>
      </c>
      <c r="D608" s="201"/>
      <c r="E608" s="201" t="s">
        <v>188</v>
      </c>
      <c r="F608" s="201"/>
      <c r="G608" s="203" t="s">
        <v>189</v>
      </c>
      <c r="H608" s="391"/>
      <c r="I608" s="212" t="s">
        <v>1294</v>
      </c>
      <c r="J608" s="201"/>
      <c r="K608" s="201" t="s">
        <v>3455</v>
      </c>
      <c r="L608" s="206">
        <v>41337</v>
      </c>
      <c r="M608" s="207">
        <v>46087</v>
      </c>
      <c r="N608" s="220" t="s">
        <v>421</v>
      </c>
      <c r="O608" s="221">
        <f t="shared" si="136"/>
        <v>46087</v>
      </c>
      <c r="P608" s="222">
        <v>23348</v>
      </c>
      <c r="Q608" s="222">
        <v>2010</v>
      </c>
      <c r="R608" s="211">
        <v>45357</v>
      </c>
      <c r="S608" s="201" t="s">
        <v>2069</v>
      </c>
      <c r="T608" s="201" t="s">
        <v>421</v>
      </c>
      <c r="U608" s="377" t="s">
        <v>629</v>
      </c>
      <c r="V608" s="377" t="s">
        <v>5682</v>
      </c>
      <c r="W608" s="213">
        <f t="shared" si="137"/>
        <v>46087</v>
      </c>
      <c r="X608" s="208" t="s">
        <v>865</v>
      </c>
      <c r="Y608" s="408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3487</v>
      </c>
      <c r="AF608" s="208" t="s">
        <v>210</v>
      </c>
      <c r="AG608" s="208" t="s">
        <v>4556</v>
      </c>
      <c r="AH608" s="208">
        <v>1</v>
      </c>
      <c r="AI608" s="223"/>
      <c r="AJ608" s="284"/>
      <c r="AK608" s="284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427</v>
      </c>
      <c r="C609" s="212" t="s">
        <v>2418</v>
      </c>
      <c r="E609" s="212" t="s">
        <v>812</v>
      </c>
      <c r="G609" s="374" t="s">
        <v>5142</v>
      </c>
      <c r="H609" s="401"/>
      <c r="I609" s="202" t="s">
        <v>174</v>
      </c>
      <c r="J609" s="201"/>
      <c r="K609" s="212" t="s">
        <v>5122</v>
      </c>
      <c r="L609" s="282">
        <v>45141</v>
      </c>
      <c r="M609" s="375">
        <v>45862</v>
      </c>
      <c r="N609" s="226" t="s">
        <v>421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2001</v>
      </c>
      <c r="T609" s="201" t="s">
        <v>728</v>
      </c>
      <c r="U609" s="377" t="s">
        <v>200</v>
      </c>
      <c r="V609" s="377" t="s">
        <v>824</v>
      </c>
      <c r="W609" s="213">
        <v>45862</v>
      </c>
      <c r="X609" s="208" t="s">
        <v>865</v>
      </c>
      <c r="Y609" s="408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423</v>
      </c>
      <c r="AF609" s="208" t="s">
        <v>423</v>
      </c>
      <c r="AG609" s="208" t="s">
        <v>423</v>
      </c>
      <c r="AH609" s="208">
        <v>1</v>
      </c>
      <c r="AI609" s="211"/>
      <c r="AJ609" s="208"/>
      <c r="AK609" s="208"/>
      <c r="AL609" s="201"/>
      <c r="AM609" s="237"/>
      <c r="CM609" s="428"/>
    </row>
    <row r="610" spans="1:123" s="157" customFormat="1" ht="12.75" customHeight="1" x14ac:dyDescent="0.2">
      <c r="A610" s="110">
        <v>609</v>
      </c>
      <c r="B610" s="110" t="s">
        <v>428</v>
      </c>
      <c r="C610" s="110" t="s">
        <v>342</v>
      </c>
      <c r="D610" s="111"/>
      <c r="E610" s="111" t="s">
        <v>2211</v>
      </c>
      <c r="F610" s="111" t="s">
        <v>2963</v>
      </c>
      <c r="G610" s="112" t="s">
        <v>423</v>
      </c>
      <c r="H610" s="389"/>
      <c r="I610" s="111" t="s">
        <v>1071</v>
      </c>
      <c r="J610" s="111"/>
      <c r="K610" s="111" t="s">
        <v>2966</v>
      </c>
      <c r="L610" s="115">
        <v>44693</v>
      </c>
      <c r="M610" s="87">
        <v>46126</v>
      </c>
      <c r="N610" s="117" t="s">
        <v>421</v>
      </c>
      <c r="O610" s="131">
        <f t="shared" ref="O610:O615" si="138">M610</f>
        <v>46126</v>
      </c>
      <c r="P610" s="104">
        <v>22362</v>
      </c>
      <c r="Q610" s="104">
        <v>2016</v>
      </c>
      <c r="R610" s="105">
        <v>45396</v>
      </c>
      <c r="S610" s="121" t="s">
        <v>168</v>
      </c>
      <c r="T610" s="121" t="s">
        <v>421</v>
      </c>
      <c r="U610" s="244" t="s">
        <v>5751</v>
      </c>
      <c r="V610" s="244" t="s">
        <v>5750</v>
      </c>
      <c r="W610" s="135">
        <f>M610</f>
        <v>46126</v>
      </c>
      <c r="X610" s="162" t="s">
        <v>865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0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216" customFormat="1" ht="12.75" customHeight="1" x14ac:dyDescent="0.2">
      <c r="A611" s="200">
        <v>610</v>
      </c>
      <c r="B611" s="200" t="s">
        <v>427</v>
      </c>
      <c r="C611" s="200" t="s">
        <v>6781</v>
      </c>
      <c r="D611" s="202"/>
      <c r="E611" s="202" t="s">
        <v>2287</v>
      </c>
      <c r="F611" s="202"/>
      <c r="G611" s="227" t="s">
        <v>6782</v>
      </c>
      <c r="H611" s="392"/>
      <c r="I611" s="202" t="s">
        <v>265</v>
      </c>
      <c r="J611" s="202"/>
      <c r="K611" s="202" t="s">
        <v>6769</v>
      </c>
      <c r="L611" s="218">
        <v>45839</v>
      </c>
      <c r="M611" s="219">
        <v>46563</v>
      </c>
      <c r="N611" s="220" t="s">
        <v>421</v>
      </c>
      <c r="O611" s="221">
        <f>M611</f>
        <v>46563</v>
      </c>
      <c r="P611" s="222">
        <v>25389</v>
      </c>
      <c r="Q611" s="222">
        <v>2019</v>
      </c>
      <c r="R611" s="211">
        <v>45833</v>
      </c>
      <c r="S611" s="201" t="s">
        <v>3071</v>
      </c>
      <c r="T611" s="201" t="s">
        <v>728</v>
      </c>
      <c r="U611" s="377" t="s">
        <v>200</v>
      </c>
      <c r="V611" s="377" t="s">
        <v>908</v>
      </c>
      <c r="W611" s="213">
        <v>46563</v>
      </c>
      <c r="X611" s="208" t="s">
        <v>865</v>
      </c>
      <c r="Y611" s="408">
        <v>5.55</v>
      </c>
      <c r="Z611" s="214"/>
      <c r="AA611" s="201">
        <v>100</v>
      </c>
      <c r="AB611" s="201"/>
      <c r="AC611" s="201">
        <v>130</v>
      </c>
      <c r="AD611" s="201"/>
      <c r="AE611" s="208" t="s">
        <v>423</v>
      </c>
      <c r="AF611" s="208" t="s">
        <v>423</v>
      </c>
      <c r="AG611" s="208" t="s">
        <v>423</v>
      </c>
      <c r="AH611" s="208">
        <v>1</v>
      </c>
      <c r="AI611" s="211"/>
      <c r="AJ611" s="208"/>
      <c r="AK611" s="208"/>
      <c r="AL611" s="201"/>
      <c r="AM611" s="237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2"/>
      <c r="BN611" s="212"/>
      <c r="BO611" s="212"/>
      <c r="BP611" s="212"/>
      <c r="BQ611" s="212"/>
      <c r="BR611" s="212"/>
      <c r="BS611" s="212"/>
      <c r="BT611" s="212"/>
      <c r="BU611" s="212"/>
      <c r="BV611" s="212"/>
      <c r="BW611" s="212"/>
      <c r="BX611" s="212"/>
      <c r="BY611" s="212"/>
      <c r="BZ611" s="212"/>
      <c r="CA611" s="212"/>
      <c r="CB611" s="212"/>
      <c r="CC611" s="212"/>
      <c r="CD611" s="212"/>
      <c r="CE611" s="212"/>
      <c r="CF611" s="212"/>
      <c r="CG611" s="212"/>
      <c r="CH611" s="212"/>
      <c r="CI611" s="212"/>
      <c r="CJ611" s="212"/>
      <c r="CK611" s="212"/>
      <c r="CL611" s="212"/>
    </row>
    <row r="612" spans="1:123" s="216" customFormat="1" ht="12.75" customHeight="1" x14ac:dyDescent="0.2">
      <c r="A612" s="200">
        <v>611</v>
      </c>
      <c r="B612" s="200" t="s">
        <v>427</v>
      </c>
      <c r="C612" s="228" t="s">
        <v>6717</v>
      </c>
      <c r="D612" s="202"/>
      <c r="E612" s="202" t="s">
        <v>3686</v>
      </c>
      <c r="F612" s="202"/>
      <c r="G612" s="227" t="s">
        <v>6718</v>
      </c>
      <c r="H612" s="392"/>
      <c r="I612" s="228" t="s">
        <v>174</v>
      </c>
      <c r="J612" s="202"/>
      <c r="K612" s="202" t="s">
        <v>3146</v>
      </c>
      <c r="L612" s="218">
        <v>45821</v>
      </c>
      <c r="M612" s="549">
        <v>46537</v>
      </c>
      <c r="N612" s="220" t="s">
        <v>421</v>
      </c>
      <c r="O612" s="206">
        <f>M612</f>
        <v>46537</v>
      </c>
      <c r="P612" s="222">
        <v>25338</v>
      </c>
      <c r="Q612" s="222">
        <v>2025</v>
      </c>
      <c r="R612" s="211">
        <v>45807</v>
      </c>
      <c r="S612" s="201" t="s">
        <v>379</v>
      </c>
      <c r="T612" s="201" t="s">
        <v>728</v>
      </c>
      <c r="U612" s="377" t="s">
        <v>200</v>
      </c>
      <c r="V612" s="377" t="s">
        <v>200</v>
      </c>
      <c r="W612" s="211">
        <v>46537</v>
      </c>
      <c r="X612" s="208" t="s">
        <v>21</v>
      </c>
      <c r="Y612" s="408">
        <v>5.71</v>
      </c>
      <c r="Z612" s="214"/>
      <c r="AA612" s="201">
        <v>80</v>
      </c>
      <c r="AB612" s="201">
        <v>80</v>
      </c>
      <c r="AC612" s="201">
        <v>100</v>
      </c>
      <c r="AD612" s="201">
        <v>140</v>
      </c>
      <c r="AE612" s="208" t="s">
        <v>423</v>
      </c>
      <c r="AF612" s="208" t="s">
        <v>423</v>
      </c>
      <c r="AG612" s="208" t="s">
        <v>423</v>
      </c>
      <c r="AH612" s="208">
        <v>1</v>
      </c>
      <c r="AI612" s="211"/>
      <c r="AJ612" s="208"/>
      <c r="AK612" s="208"/>
      <c r="AL612" s="201"/>
      <c r="AM612" s="237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  <c r="BZ612" s="212"/>
      <c r="CA612" s="212"/>
      <c r="CB612" s="212"/>
      <c r="CC612" s="212"/>
      <c r="CD612" s="212"/>
      <c r="CE612" s="212"/>
      <c r="CF612" s="212"/>
      <c r="CG612" s="212"/>
      <c r="CH612" s="212"/>
      <c r="CI612" s="212"/>
      <c r="CJ612" s="212"/>
      <c r="CK612" s="212"/>
      <c r="CL612" s="212"/>
    </row>
    <row r="613" spans="1:123" ht="12.75" customHeight="1" x14ac:dyDescent="0.2">
      <c r="A613" s="110">
        <v>612</v>
      </c>
      <c r="B613" s="110" t="s">
        <v>427</v>
      </c>
      <c r="C613" s="111" t="s">
        <v>177</v>
      </c>
      <c r="D613" s="111"/>
      <c r="E613" s="85" t="s">
        <v>3687</v>
      </c>
      <c r="F613" s="111"/>
      <c r="G613" s="112" t="s">
        <v>871</v>
      </c>
      <c r="H613" s="389"/>
      <c r="I613" s="111" t="s">
        <v>1071</v>
      </c>
      <c r="J613" s="111"/>
      <c r="K613" s="111" t="s">
        <v>2956</v>
      </c>
      <c r="L613" s="115">
        <v>39546</v>
      </c>
      <c r="M613" s="116">
        <v>45220</v>
      </c>
      <c r="N613" s="117" t="s">
        <v>421</v>
      </c>
      <c r="O613" s="132">
        <f t="shared" si="138"/>
        <v>45220</v>
      </c>
      <c r="P613" s="118">
        <v>19531</v>
      </c>
      <c r="Q613" s="118">
        <v>2005</v>
      </c>
      <c r="R613" s="119">
        <v>44490</v>
      </c>
      <c r="S613" s="120" t="s">
        <v>727</v>
      </c>
      <c r="T613" s="121" t="s">
        <v>421</v>
      </c>
      <c r="U613" s="376" t="s">
        <v>532</v>
      </c>
      <c r="V613" s="376" t="s">
        <v>3066</v>
      </c>
      <c r="W613" s="145">
        <f t="shared" ref="W613:W616" si="139">M613</f>
        <v>45220</v>
      </c>
      <c r="X613" s="357" t="s">
        <v>2688</v>
      </c>
      <c r="Y613" s="407">
        <v>4.7</v>
      </c>
      <c r="Z613" s="136"/>
      <c r="AA613" s="120">
        <v>80</v>
      </c>
      <c r="AB613" s="120"/>
      <c r="AC613" s="120">
        <v>105</v>
      </c>
      <c r="AD613" s="120"/>
      <c r="AE613" s="357">
        <v>22</v>
      </c>
      <c r="AF613" s="357">
        <v>37</v>
      </c>
      <c r="AG613" s="357">
        <v>50</v>
      </c>
      <c r="AH613" s="357">
        <v>1</v>
      </c>
      <c r="AI613" s="120"/>
      <c r="AJ613" s="357"/>
      <c r="AK613" s="357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428</v>
      </c>
      <c r="C614" s="111" t="s">
        <v>2955</v>
      </c>
      <c r="D614" s="111"/>
      <c r="E614" s="85" t="s">
        <v>1403</v>
      </c>
      <c r="F614" s="111" t="s">
        <v>2635</v>
      </c>
      <c r="G614" s="112" t="s">
        <v>1404</v>
      </c>
      <c r="H614" s="389"/>
      <c r="I614" s="111" t="s">
        <v>725</v>
      </c>
      <c r="J614" s="111"/>
      <c r="K614" s="111" t="s">
        <v>2637</v>
      </c>
      <c r="L614" s="115">
        <v>42261</v>
      </c>
      <c r="M614" s="87">
        <v>46571</v>
      </c>
      <c r="N614" s="117" t="s">
        <v>421</v>
      </c>
      <c r="O614" s="133">
        <f t="shared" si="138"/>
        <v>46571</v>
      </c>
      <c r="P614" s="104">
        <v>21416</v>
      </c>
      <c r="Q614" s="104">
        <v>2015</v>
      </c>
      <c r="R614" s="119">
        <v>45841</v>
      </c>
      <c r="S614" s="121" t="s">
        <v>2069</v>
      </c>
      <c r="T614" s="121" t="s">
        <v>421</v>
      </c>
      <c r="U614" s="244" t="s">
        <v>5178</v>
      </c>
      <c r="V614" s="244" t="s">
        <v>6799</v>
      </c>
      <c r="W614" s="135">
        <f t="shared" si="139"/>
        <v>46571</v>
      </c>
      <c r="X614" s="162" t="s">
        <v>583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3443</v>
      </c>
      <c r="AG614" s="162" t="s">
        <v>1405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427</v>
      </c>
      <c r="C615" s="121" t="s">
        <v>2434</v>
      </c>
      <c r="D615" s="121"/>
      <c r="E615" s="121" t="s">
        <v>1962</v>
      </c>
      <c r="F615" s="121"/>
      <c r="G615" s="129" t="s">
        <v>3726</v>
      </c>
      <c r="H615" s="390"/>
      <c r="I615" s="121" t="s">
        <v>1015</v>
      </c>
      <c r="J615" s="121"/>
      <c r="K615" s="111" t="s">
        <v>6748</v>
      </c>
      <c r="L615" s="137">
        <v>44361</v>
      </c>
      <c r="M615" s="87">
        <v>46544</v>
      </c>
      <c r="N615" s="117" t="s">
        <v>421</v>
      </c>
      <c r="O615" s="131">
        <f t="shared" si="138"/>
        <v>46544</v>
      </c>
      <c r="P615" s="104">
        <v>21326</v>
      </c>
      <c r="Q615" s="104">
        <v>2021</v>
      </c>
      <c r="R615" s="105">
        <v>45814</v>
      </c>
      <c r="S615" s="121" t="s">
        <v>2001</v>
      </c>
      <c r="T615" s="121" t="s">
        <v>5224</v>
      </c>
      <c r="U615" s="244" t="s">
        <v>629</v>
      </c>
      <c r="V615" s="244" t="s">
        <v>629</v>
      </c>
      <c r="W615" s="135">
        <f t="shared" si="139"/>
        <v>46544</v>
      </c>
      <c r="X615" s="162" t="s">
        <v>865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428</v>
      </c>
      <c r="C616" s="121" t="s">
        <v>414</v>
      </c>
      <c r="D616" s="121"/>
      <c r="E616" s="121" t="s">
        <v>415</v>
      </c>
      <c r="F616" s="121"/>
      <c r="G616" s="129" t="s">
        <v>416</v>
      </c>
      <c r="H616" s="390"/>
      <c r="I616" s="111" t="s">
        <v>1071</v>
      </c>
      <c r="J616" s="121"/>
      <c r="K616" s="111" t="s">
        <v>224</v>
      </c>
      <c r="L616" s="137">
        <v>41337</v>
      </c>
      <c r="M616" s="149">
        <v>46076</v>
      </c>
      <c r="N616" s="117" t="s">
        <v>421</v>
      </c>
      <c r="O616" s="130">
        <f t="shared" ref="O616:O637" si="140">M616</f>
        <v>46076</v>
      </c>
      <c r="P616" s="118">
        <v>18211</v>
      </c>
      <c r="Q616" s="118">
        <v>2011</v>
      </c>
      <c r="R616" s="119">
        <v>45345</v>
      </c>
      <c r="S616" s="120" t="s">
        <v>168</v>
      </c>
      <c r="T616" s="121" t="s">
        <v>421</v>
      </c>
      <c r="U616" s="376" t="s">
        <v>5602</v>
      </c>
      <c r="V616" s="376" t="s">
        <v>5601</v>
      </c>
      <c r="W616" s="145">
        <f t="shared" si="139"/>
        <v>46076</v>
      </c>
      <c r="X616" s="357" t="s">
        <v>583</v>
      </c>
      <c r="Y616" s="407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57">
        <v>23</v>
      </c>
      <c r="AF616" s="357">
        <v>39</v>
      </c>
      <c r="AG616" s="357">
        <v>57</v>
      </c>
      <c r="AH616" s="357">
        <v>1</v>
      </c>
      <c r="AI616" s="120"/>
      <c r="AJ616" s="357"/>
      <c r="AK616" s="357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427</v>
      </c>
      <c r="C617" s="121" t="s">
        <v>1046</v>
      </c>
      <c r="D617" s="121"/>
      <c r="E617" s="121" t="s">
        <v>2411</v>
      </c>
      <c r="F617" s="121"/>
      <c r="G617" s="129" t="s">
        <v>2412</v>
      </c>
      <c r="H617" s="390"/>
      <c r="I617" s="111" t="s">
        <v>1071</v>
      </c>
      <c r="J617" s="121"/>
      <c r="K617" s="121" t="s">
        <v>1479</v>
      </c>
      <c r="L617" s="137">
        <v>43228</v>
      </c>
      <c r="M617" s="149">
        <v>46126</v>
      </c>
      <c r="N617" s="162" t="s">
        <v>421</v>
      </c>
      <c r="O617" s="168">
        <f t="shared" si="140"/>
        <v>46126</v>
      </c>
      <c r="P617" s="169">
        <v>18461</v>
      </c>
      <c r="Q617" s="169">
        <v>2018</v>
      </c>
      <c r="R617" s="119">
        <v>45396</v>
      </c>
      <c r="S617" s="121" t="s">
        <v>727</v>
      </c>
      <c r="T617" s="121" t="s">
        <v>421</v>
      </c>
      <c r="U617" s="244" t="s">
        <v>824</v>
      </c>
      <c r="V617" s="244" t="s">
        <v>5731</v>
      </c>
      <c r="W617" s="145">
        <f t="shared" ref="W617" si="141">M617</f>
        <v>46126</v>
      </c>
      <c r="X617" s="357" t="s">
        <v>865</v>
      </c>
      <c r="Y617" s="407">
        <v>8.5</v>
      </c>
      <c r="Z617" s="136"/>
      <c r="AA617" s="120">
        <v>120</v>
      </c>
      <c r="AB617" s="120"/>
      <c r="AC617" s="120">
        <v>220</v>
      </c>
      <c r="AD617" s="120"/>
      <c r="AE617" s="357">
        <v>23</v>
      </c>
      <c r="AF617" s="357">
        <v>36</v>
      </c>
      <c r="AG617" s="365">
        <v>50</v>
      </c>
      <c r="AH617" s="365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427</v>
      </c>
      <c r="C618" s="201" t="s">
        <v>3789</v>
      </c>
      <c r="D618" s="201"/>
      <c r="E618" s="201" t="s">
        <v>1967</v>
      </c>
      <c r="F618" s="201"/>
      <c r="G618" s="203" t="s">
        <v>5053</v>
      </c>
      <c r="H618" s="391"/>
      <c r="I618" s="201" t="s">
        <v>631</v>
      </c>
      <c r="J618" s="200"/>
      <c r="K618" s="201" t="s">
        <v>5138</v>
      </c>
      <c r="L618" s="206">
        <v>45140</v>
      </c>
      <c r="M618" s="207">
        <v>46594</v>
      </c>
      <c r="N618" s="220" t="s">
        <v>421</v>
      </c>
      <c r="O618" s="221">
        <f>M618</f>
        <v>46594</v>
      </c>
      <c r="P618" s="222">
        <v>23441</v>
      </c>
      <c r="Q618" s="222">
        <v>2023</v>
      </c>
      <c r="R618" s="211">
        <v>45864</v>
      </c>
      <c r="S618" s="201" t="s">
        <v>2231</v>
      </c>
      <c r="T618" s="201" t="s">
        <v>421</v>
      </c>
      <c r="U618" s="377" t="s">
        <v>103</v>
      </c>
      <c r="V618" s="377" t="s">
        <v>1018</v>
      </c>
      <c r="W618" s="213">
        <v>46594</v>
      </c>
      <c r="X618" s="208" t="s">
        <v>201</v>
      </c>
      <c r="Y618" s="408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423</v>
      </c>
      <c r="AF618" s="208" t="s">
        <v>423</v>
      </c>
      <c r="AG618" s="208" t="s">
        <v>423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427</v>
      </c>
      <c r="C619" s="111" t="s">
        <v>2008</v>
      </c>
      <c r="D619" s="111"/>
      <c r="E619" s="85" t="s">
        <v>3688</v>
      </c>
      <c r="F619" s="111"/>
      <c r="G619" s="112" t="s">
        <v>4020</v>
      </c>
      <c r="H619" s="389"/>
      <c r="I619" s="111" t="s">
        <v>174</v>
      </c>
      <c r="J619" s="111"/>
      <c r="K619" s="111" t="s">
        <v>1734</v>
      </c>
      <c r="L619" s="115">
        <v>44585</v>
      </c>
      <c r="M619" s="87">
        <v>46022</v>
      </c>
      <c r="N619" s="117" t="s">
        <v>421</v>
      </c>
      <c r="O619" s="133">
        <f t="shared" ref="O619:O622" si="142">M619</f>
        <v>46022</v>
      </c>
      <c r="P619" s="104">
        <v>22020</v>
      </c>
      <c r="Q619" s="104">
        <v>2017</v>
      </c>
      <c r="R619" s="105">
        <v>46022</v>
      </c>
      <c r="S619" s="121" t="s">
        <v>2231</v>
      </c>
      <c r="T619" s="121" t="s">
        <v>421</v>
      </c>
      <c r="U619" s="244" t="s">
        <v>1155</v>
      </c>
      <c r="V619" s="244" t="s">
        <v>2598</v>
      </c>
      <c r="W619" s="135">
        <f>M619</f>
        <v>46022</v>
      </c>
      <c r="X619" s="162" t="s">
        <v>583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423</v>
      </c>
      <c r="AF619" s="162" t="s">
        <v>423</v>
      </c>
      <c r="AG619" s="162" t="s">
        <v>423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216" customFormat="1" ht="12.75" customHeight="1" x14ac:dyDescent="0.2">
      <c r="A620" s="200">
        <v>619</v>
      </c>
      <c r="B620" s="200" t="s">
        <v>427</v>
      </c>
      <c r="C620" s="202" t="s">
        <v>2922</v>
      </c>
      <c r="D620" s="202"/>
      <c r="E620" s="202" t="s">
        <v>167</v>
      </c>
      <c r="F620" s="202"/>
      <c r="G620" s="227" t="s">
        <v>6298</v>
      </c>
      <c r="H620" s="392"/>
      <c r="I620" s="202" t="s">
        <v>1071</v>
      </c>
      <c r="J620" s="202"/>
      <c r="K620" s="202" t="s">
        <v>6287</v>
      </c>
      <c r="L620" s="218">
        <v>45616</v>
      </c>
      <c r="M620" s="219">
        <v>46320</v>
      </c>
      <c r="N620" s="220" t="s">
        <v>421</v>
      </c>
      <c r="O620" s="431">
        <f>M620</f>
        <v>46320</v>
      </c>
      <c r="P620" s="222">
        <v>24683</v>
      </c>
      <c r="Q620" s="222">
        <v>2024</v>
      </c>
      <c r="R620" s="211">
        <v>45590</v>
      </c>
      <c r="S620" s="201" t="s">
        <v>727</v>
      </c>
      <c r="T620" s="201" t="s">
        <v>728</v>
      </c>
      <c r="U620" s="377" t="s">
        <v>200</v>
      </c>
      <c r="V620" s="377" t="s">
        <v>491</v>
      </c>
      <c r="W620" s="213">
        <v>46320</v>
      </c>
      <c r="X620" s="208" t="s">
        <v>201</v>
      </c>
      <c r="Y620" s="408">
        <v>4.2</v>
      </c>
      <c r="Z620" s="214"/>
      <c r="AA620" s="201">
        <v>75</v>
      </c>
      <c r="AB620" s="201"/>
      <c r="AC620" s="201">
        <v>100</v>
      </c>
      <c r="AD620" s="201"/>
      <c r="AE620" s="208" t="s">
        <v>423</v>
      </c>
      <c r="AF620" s="208" t="s">
        <v>423</v>
      </c>
      <c r="AG620" s="208" t="s">
        <v>423</v>
      </c>
      <c r="AH620" s="208">
        <v>1</v>
      </c>
      <c r="AI620" s="211"/>
      <c r="AJ620" s="208"/>
      <c r="AK620" s="208"/>
      <c r="AL620" s="201"/>
      <c r="AM620" s="237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</row>
    <row r="621" spans="1:123" s="157" customFormat="1" ht="12.75" customHeight="1" x14ac:dyDescent="0.2">
      <c r="A621" s="110">
        <v>620</v>
      </c>
      <c r="B621" s="121" t="s">
        <v>427</v>
      </c>
      <c r="C621" s="111" t="s">
        <v>4263</v>
      </c>
      <c r="D621" s="121"/>
      <c r="E621" s="144" t="s">
        <v>1880</v>
      </c>
      <c r="F621" s="121"/>
      <c r="G621" s="129" t="s">
        <v>4264</v>
      </c>
      <c r="H621" s="390"/>
      <c r="I621" s="111" t="s">
        <v>631</v>
      </c>
      <c r="J621" s="121"/>
      <c r="K621" s="121" t="s">
        <v>4265</v>
      </c>
      <c r="L621" s="137">
        <v>44694</v>
      </c>
      <c r="M621" s="138">
        <v>45425</v>
      </c>
      <c r="N621" s="117" t="s">
        <v>421</v>
      </c>
      <c r="O621" s="131">
        <f t="shared" si="142"/>
        <v>45425</v>
      </c>
      <c r="P621" s="104">
        <v>22363</v>
      </c>
      <c r="Q621" s="104">
        <v>2017</v>
      </c>
      <c r="R621" s="105">
        <v>44694</v>
      </c>
      <c r="S621" s="121" t="s">
        <v>727</v>
      </c>
      <c r="T621" s="121" t="s">
        <v>728</v>
      </c>
      <c r="U621" s="244" t="s">
        <v>200</v>
      </c>
      <c r="V621" s="244" t="s">
        <v>8</v>
      </c>
      <c r="W621" s="135">
        <f>M621</f>
        <v>45425</v>
      </c>
      <c r="X621" s="162" t="s">
        <v>865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423</v>
      </c>
      <c r="AF621" s="162" t="s">
        <v>423</v>
      </c>
      <c r="AG621" s="162" t="s">
        <v>423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427</v>
      </c>
      <c r="C622" s="121" t="s">
        <v>4267</v>
      </c>
      <c r="D622" s="121"/>
      <c r="E622" s="121" t="s">
        <v>709</v>
      </c>
      <c r="F622" s="121"/>
      <c r="G622" s="129" t="s">
        <v>4268</v>
      </c>
      <c r="H622" s="390"/>
      <c r="I622" s="111" t="s">
        <v>666</v>
      </c>
      <c r="J622" s="121"/>
      <c r="K622" s="121" t="s">
        <v>4269</v>
      </c>
      <c r="L622" s="137">
        <v>44697</v>
      </c>
      <c r="M622" s="138">
        <v>45425</v>
      </c>
      <c r="N622" s="117" t="s">
        <v>421</v>
      </c>
      <c r="O622" s="131">
        <f t="shared" si="142"/>
        <v>45425</v>
      </c>
      <c r="P622" s="104">
        <v>22366</v>
      </c>
      <c r="Q622" s="104">
        <v>2007</v>
      </c>
      <c r="R622" s="105">
        <v>44694</v>
      </c>
      <c r="S622" s="121" t="s">
        <v>727</v>
      </c>
      <c r="T622" s="121" t="s">
        <v>728</v>
      </c>
      <c r="U622" s="244" t="s">
        <v>200</v>
      </c>
      <c r="V622" s="244" t="s">
        <v>235</v>
      </c>
      <c r="W622" s="135">
        <f>M622</f>
        <v>45425</v>
      </c>
      <c r="X622" s="162" t="s">
        <v>201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423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216" customFormat="1" ht="12.75" customHeight="1" x14ac:dyDescent="0.2">
      <c r="A623" s="200">
        <v>622</v>
      </c>
      <c r="B623" s="200" t="s">
        <v>427</v>
      </c>
      <c r="C623" s="202" t="s">
        <v>4561</v>
      </c>
      <c r="D623" s="202"/>
      <c r="E623" s="202" t="s">
        <v>3276</v>
      </c>
      <c r="F623" s="202"/>
      <c r="G623" s="227" t="s">
        <v>6290</v>
      </c>
      <c r="H623" s="392"/>
      <c r="I623" s="202" t="s">
        <v>174</v>
      </c>
      <c r="J623" s="202"/>
      <c r="K623" s="202" t="s">
        <v>5925</v>
      </c>
      <c r="L623" s="218">
        <v>45611</v>
      </c>
      <c r="M623" s="219">
        <v>46520</v>
      </c>
      <c r="N623" s="220" t="s">
        <v>421</v>
      </c>
      <c r="O623" s="221">
        <f>M623</f>
        <v>46520</v>
      </c>
      <c r="P623" s="222">
        <v>24680</v>
      </c>
      <c r="Q623" s="222">
        <v>2021</v>
      </c>
      <c r="R623" s="211">
        <v>45790</v>
      </c>
      <c r="S623" s="201" t="s">
        <v>5961</v>
      </c>
      <c r="T623" s="201" t="s">
        <v>421</v>
      </c>
      <c r="U623" s="377" t="s">
        <v>908</v>
      </c>
      <c r="V623" s="377" t="s">
        <v>235</v>
      </c>
      <c r="W623" s="213">
        <v>46520</v>
      </c>
      <c r="X623" s="208" t="s">
        <v>583</v>
      </c>
      <c r="Y623" s="408">
        <v>5</v>
      </c>
      <c r="Z623" s="214"/>
      <c r="AA623" s="201">
        <v>75</v>
      </c>
      <c r="AB623" s="201"/>
      <c r="AC623" s="201">
        <v>95</v>
      </c>
      <c r="AD623" s="201"/>
      <c r="AE623" s="208" t="s">
        <v>423</v>
      </c>
      <c r="AF623" s="208" t="s">
        <v>423</v>
      </c>
      <c r="AG623" s="208" t="s">
        <v>423</v>
      </c>
      <c r="AH623" s="208">
        <v>1</v>
      </c>
      <c r="AI623" s="201"/>
      <c r="AJ623" s="208"/>
      <c r="AK623" s="208"/>
      <c r="AL623" s="201"/>
      <c r="AM623" s="237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</row>
    <row r="624" spans="1:123" s="216" customFormat="1" ht="12.75" customHeight="1" x14ac:dyDescent="0.2">
      <c r="A624" s="200">
        <v>623</v>
      </c>
      <c r="B624" s="201" t="s">
        <v>427</v>
      </c>
      <c r="C624" s="201" t="s">
        <v>2820</v>
      </c>
      <c r="D624" s="201"/>
      <c r="E624" s="201" t="s">
        <v>1733</v>
      </c>
      <c r="F624" s="201"/>
      <c r="G624" s="203" t="s">
        <v>2821</v>
      </c>
      <c r="H624" s="391"/>
      <c r="I624" s="201" t="s">
        <v>5802</v>
      </c>
      <c r="J624" s="201"/>
      <c r="K624" s="212" t="s">
        <v>3848</v>
      </c>
      <c r="L624" s="282">
        <v>45412</v>
      </c>
      <c r="M624" s="282">
        <v>46130</v>
      </c>
      <c r="N624" s="220" t="s">
        <v>421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2001</v>
      </c>
      <c r="T624" s="201" t="s">
        <v>728</v>
      </c>
      <c r="U624" s="377" t="s">
        <v>200</v>
      </c>
      <c r="V624" s="377" t="s">
        <v>235</v>
      </c>
      <c r="W624" s="213">
        <f>O624</f>
        <v>46130</v>
      </c>
      <c r="X624" s="208" t="s">
        <v>21</v>
      </c>
      <c r="Y624" s="408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5803</v>
      </c>
      <c r="AF624" s="208" t="s">
        <v>4180</v>
      </c>
      <c r="AG624" s="208" t="s">
        <v>5804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91" s="157" customFormat="1" ht="12.75" customHeight="1" x14ac:dyDescent="0.2">
      <c r="A625" s="110">
        <v>624</v>
      </c>
      <c r="B625" s="110" t="s">
        <v>427</v>
      </c>
      <c r="C625" s="111" t="s">
        <v>4549</v>
      </c>
      <c r="D625" s="111"/>
      <c r="E625" s="85" t="s">
        <v>2569</v>
      </c>
      <c r="F625" s="111"/>
      <c r="G625" s="112" t="s">
        <v>4550</v>
      </c>
      <c r="H625" s="389"/>
      <c r="I625" s="111" t="s">
        <v>1071</v>
      </c>
      <c r="J625" s="111"/>
      <c r="K625" s="111" t="s">
        <v>159</v>
      </c>
      <c r="L625" s="115">
        <v>44810</v>
      </c>
      <c r="M625" s="87">
        <v>46240</v>
      </c>
      <c r="N625" s="117" t="s">
        <v>421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5004</v>
      </c>
      <c r="T625" s="121" t="s">
        <v>5224</v>
      </c>
      <c r="U625" s="244" t="s">
        <v>4172</v>
      </c>
      <c r="V625" s="244" t="s">
        <v>4172</v>
      </c>
      <c r="W625" s="135">
        <f>M625</f>
        <v>46240</v>
      </c>
      <c r="X625" s="162" t="s">
        <v>865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423</v>
      </c>
      <c r="AF625" s="162" t="s">
        <v>423</v>
      </c>
      <c r="AG625" s="162" t="s">
        <v>423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91" s="216" customFormat="1" ht="12.75" customHeight="1" x14ac:dyDescent="0.2">
      <c r="A626" s="200">
        <v>625</v>
      </c>
      <c r="B626" s="200" t="s">
        <v>428</v>
      </c>
      <c r="C626" s="201" t="s">
        <v>5086</v>
      </c>
      <c r="D626" s="202"/>
      <c r="E626" s="228" t="s">
        <v>1740</v>
      </c>
      <c r="F626" s="202"/>
      <c r="G626" s="227" t="s">
        <v>5158</v>
      </c>
      <c r="H626" s="392"/>
      <c r="I626" s="202" t="s">
        <v>854</v>
      </c>
      <c r="J626" s="202"/>
      <c r="K626" s="202" t="s">
        <v>733</v>
      </c>
      <c r="L626" s="218">
        <v>45153</v>
      </c>
      <c r="M626" s="219">
        <v>46195</v>
      </c>
      <c r="N626" s="220" t="s">
        <v>421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63</v>
      </c>
      <c r="T626" s="201" t="s">
        <v>421</v>
      </c>
      <c r="U626" s="377" t="s">
        <v>5993</v>
      </c>
      <c r="V626" s="377" t="s">
        <v>5993</v>
      </c>
      <c r="W626" s="213">
        <v>46195</v>
      </c>
      <c r="X626" s="208" t="s">
        <v>5159</v>
      </c>
      <c r="Y626" s="408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3971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91" s="144" customFormat="1" ht="12.75" customHeight="1" x14ac:dyDescent="0.2">
      <c r="A627" s="110">
        <v>626</v>
      </c>
      <c r="B627" s="121" t="s">
        <v>427</v>
      </c>
      <c r="C627" s="121" t="s">
        <v>4031</v>
      </c>
      <c r="D627" s="121"/>
      <c r="E627" s="121" t="s">
        <v>978</v>
      </c>
      <c r="F627" s="121"/>
      <c r="G627" s="129" t="s">
        <v>4355</v>
      </c>
      <c r="H627" s="390"/>
      <c r="I627" s="121" t="s">
        <v>1071</v>
      </c>
      <c r="J627" s="121"/>
      <c r="K627" s="121" t="s">
        <v>4356</v>
      </c>
      <c r="L627" s="137">
        <v>44736</v>
      </c>
      <c r="M627" s="138">
        <v>46180</v>
      </c>
      <c r="N627" s="117" t="s">
        <v>421</v>
      </c>
      <c r="O627" s="131">
        <f t="shared" si="140"/>
        <v>46180</v>
      </c>
      <c r="P627" s="104">
        <v>22460</v>
      </c>
      <c r="Q627" s="104">
        <v>2022</v>
      </c>
      <c r="R627" s="105">
        <v>45450</v>
      </c>
      <c r="S627" s="121" t="s">
        <v>2001</v>
      </c>
      <c r="T627" s="121" t="s">
        <v>421</v>
      </c>
      <c r="U627" s="244" t="s">
        <v>983</v>
      </c>
      <c r="V627" s="244" t="s">
        <v>983</v>
      </c>
      <c r="W627" s="135">
        <f>M627</f>
        <v>46180</v>
      </c>
      <c r="X627" s="162" t="s">
        <v>865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423</v>
      </c>
      <c r="AF627" s="162" t="s">
        <v>423</v>
      </c>
      <c r="AG627" s="162" t="s">
        <v>423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91" s="157" customFormat="1" ht="12.75" customHeight="1" x14ac:dyDescent="0.2">
      <c r="A628" s="110">
        <v>627</v>
      </c>
      <c r="B628" s="121" t="s">
        <v>428</v>
      </c>
      <c r="C628" s="121" t="s">
        <v>4418</v>
      </c>
      <c r="D628" s="121" t="s">
        <v>2438</v>
      </c>
      <c r="E628" s="85" t="s">
        <v>3591</v>
      </c>
      <c r="F628" s="111" t="s">
        <v>2439</v>
      </c>
      <c r="G628" s="112" t="s">
        <v>1668</v>
      </c>
      <c r="H628" s="389" t="s">
        <v>2440</v>
      </c>
      <c r="I628" s="111" t="s">
        <v>174</v>
      </c>
      <c r="J628" s="121" t="s">
        <v>2067</v>
      </c>
      <c r="K628" s="111" t="s">
        <v>868</v>
      </c>
      <c r="L628" s="115">
        <v>42573</v>
      </c>
      <c r="M628" s="116">
        <v>45534</v>
      </c>
      <c r="N628" s="117" t="s">
        <v>421</v>
      </c>
      <c r="O628" s="130">
        <f t="shared" si="140"/>
        <v>45534</v>
      </c>
      <c r="P628" s="118">
        <v>22639</v>
      </c>
      <c r="Q628" s="118">
        <v>2015</v>
      </c>
      <c r="R628" s="119">
        <v>44803</v>
      </c>
      <c r="S628" s="120" t="s">
        <v>63</v>
      </c>
      <c r="T628" s="121" t="s">
        <v>1870</v>
      </c>
      <c r="U628" s="244" t="s">
        <v>4586</v>
      </c>
      <c r="V628" s="244" t="s">
        <v>4587</v>
      </c>
      <c r="W628" s="145">
        <f t="shared" ref="W628" si="143">M628</f>
        <v>45534</v>
      </c>
      <c r="X628" s="357" t="s">
        <v>865</v>
      </c>
      <c r="Y628" s="407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57" t="s">
        <v>423</v>
      </c>
      <c r="AF628" s="357" t="s">
        <v>423</v>
      </c>
      <c r="AG628" s="357" t="s">
        <v>423</v>
      </c>
      <c r="AH628" s="357">
        <v>1</v>
      </c>
      <c r="AI628" s="119">
        <v>43281</v>
      </c>
      <c r="AJ628" s="357">
        <v>2017</v>
      </c>
      <c r="AK628" s="357" t="s">
        <v>421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91" s="216" customFormat="1" ht="12.75" customHeight="1" x14ac:dyDescent="0.2">
      <c r="A629" s="200">
        <v>628</v>
      </c>
      <c r="B629" s="201" t="s">
        <v>428</v>
      </c>
      <c r="C629" s="201" t="s">
        <v>703</v>
      </c>
      <c r="D629" s="201"/>
      <c r="E629" s="201" t="s">
        <v>3592</v>
      </c>
      <c r="F629" s="201" t="s">
        <v>199</v>
      </c>
      <c r="G629" s="203" t="s">
        <v>597</v>
      </c>
      <c r="H629" s="391"/>
      <c r="I629" s="201" t="s">
        <v>1071</v>
      </c>
      <c r="J629" s="201"/>
      <c r="K629" s="212" t="s">
        <v>919</v>
      </c>
      <c r="L629" s="206">
        <v>41184</v>
      </c>
      <c r="M629" s="207">
        <v>46352</v>
      </c>
      <c r="N629" s="208" t="s">
        <v>421</v>
      </c>
      <c r="O629" s="221">
        <f t="shared" si="140"/>
        <v>46352</v>
      </c>
      <c r="P629" s="222">
        <v>20752</v>
      </c>
      <c r="Q629" s="222">
        <v>2012</v>
      </c>
      <c r="R629" s="211">
        <v>45622</v>
      </c>
      <c r="S629" s="201" t="s">
        <v>298</v>
      </c>
      <c r="T629" s="201" t="s">
        <v>5224</v>
      </c>
      <c r="U629" s="377" t="s">
        <v>13</v>
      </c>
      <c r="V629" s="377" t="s">
        <v>4780</v>
      </c>
      <c r="W629" s="213">
        <f>M629</f>
        <v>46352</v>
      </c>
      <c r="X629" s="208" t="s">
        <v>865</v>
      </c>
      <c r="Y629" s="408">
        <v>8.5</v>
      </c>
      <c r="Z629" s="214"/>
      <c r="AA629" s="201">
        <v>160</v>
      </c>
      <c r="AB629" s="201">
        <v>188</v>
      </c>
      <c r="AC629" s="201">
        <v>220</v>
      </c>
      <c r="AD629" s="201">
        <v>290</v>
      </c>
      <c r="AE629" s="208">
        <v>23</v>
      </c>
      <c r="AF629" s="208">
        <v>39</v>
      </c>
      <c r="AG629" s="208">
        <v>57</v>
      </c>
      <c r="AH629" s="208">
        <v>2</v>
      </c>
      <c r="AI629" s="223"/>
      <c r="AJ629" s="284"/>
      <c r="AK629" s="284"/>
      <c r="AL629" s="201"/>
      <c r="AM629" s="237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</row>
    <row r="630" spans="1:91" s="157" customFormat="1" ht="12.75" customHeight="1" x14ac:dyDescent="0.2">
      <c r="A630" s="110">
        <v>629</v>
      </c>
      <c r="B630" s="121" t="s">
        <v>427</v>
      </c>
      <c r="C630" s="144" t="s">
        <v>1280</v>
      </c>
      <c r="D630" s="121"/>
      <c r="E630" s="121" t="s">
        <v>1676</v>
      </c>
      <c r="F630" s="121"/>
      <c r="G630" s="129" t="s">
        <v>1677</v>
      </c>
      <c r="H630" s="390"/>
      <c r="I630" s="111" t="s">
        <v>1071</v>
      </c>
      <c r="J630" s="121"/>
      <c r="K630" s="111" t="s">
        <v>943</v>
      </c>
      <c r="L630" s="115">
        <v>42577</v>
      </c>
      <c r="M630" s="116">
        <v>46085</v>
      </c>
      <c r="N630" s="117" t="s">
        <v>421</v>
      </c>
      <c r="O630" s="132">
        <f t="shared" si="140"/>
        <v>46085</v>
      </c>
      <c r="P630" s="118">
        <v>16713</v>
      </c>
      <c r="Q630" s="118">
        <v>2016</v>
      </c>
      <c r="R630" s="119">
        <v>45355</v>
      </c>
      <c r="S630" s="120" t="s">
        <v>2001</v>
      </c>
      <c r="T630" s="121" t="s">
        <v>421</v>
      </c>
      <c r="U630" s="376" t="s">
        <v>4172</v>
      </c>
      <c r="V630" s="376" t="s">
        <v>5630</v>
      </c>
      <c r="W630" s="145">
        <f t="shared" ref="W630:W637" si="144">M630</f>
        <v>46085</v>
      </c>
      <c r="X630" s="357" t="s">
        <v>865</v>
      </c>
      <c r="Y630" s="407">
        <v>4.5</v>
      </c>
      <c r="Z630" s="136"/>
      <c r="AA630" s="120">
        <v>90</v>
      </c>
      <c r="AB630" s="120"/>
      <c r="AC630" s="120">
        <v>115</v>
      </c>
      <c r="AD630" s="120"/>
      <c r="AE630" s="357">
        <v>22</v>
      </c>
      <c r="AF630" s="357">
        <v>36</v>
      </c>
      <c r="AG630" s="357">
        <v>54</v>
      </c>
      <c r="AH630" s="357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91" s="157" customFormat="1" ht="12.75" customHeight="1" x14ac:dyDescent="0.2">
      <c r="A631" s="110">
        <v>630</v>
      </c>
      <c r="B631" s="121" t="s">
        <v>427</v>
      </c>
      <c r="C631" s="121" t="s">
        <v>1413</v>
      </c>
      <c r="D631" s="121"/>
      <c r="E631" s="121" t="s">
        <v>1651</v>
      </c>
      <c r="F631" s="121"/>
      <c r="G631" s="129" t="s">
        <v>3029</v>
      </c>
      <c r="H631" s="390"/>
      <c r="I631" s="121" t="s">
        <v>631</v>
      </c>
      <c r="J631" s="121"/>
      <c r="K631" s="121" t="s">
        <v>4838</v>
      </c>
      <c r="L631" s="137">
        <v>43873</v>
      </c>
      <c r="M631" s="138">
        <v>45766</v>
      </c>
      <c r="N631" s="117" t="s">
        <v>421</v>
      </c>
      <c r="O631" s="131">
        <f t="shared" si="140"/>
        <v>45766</v>
      </c>
      <c r="P631" s="104">
        <v>23199</v>
      </c>
      <c r="Q631" s="104">
        <v>2019</v>
      </c>
      <c r="R631" s="105">
        <v>45035</v>
      </c>
      <c r="S631" s="121" t="s">
        <v>2231</v>
      </c>
      <c r="T631" s="121" t="s">
        <v>421</v>
      </c>
      <c r="U631" s="244" t="s">
        <v>629</v>
      </c>
      <c r="V631" s="244" t="s">
        <v>629</v>
      </c>
      <c r="W631" s="135">
        <f t="shared" si="144"/>
        <v>45766</v>
      </c>
      <c r="X631" s="162" t="s">
        <v>201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423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91" s="157" customFormat="1" ht="12.75" customHeight="1" x14ac:dyDescent="0.2">
      <c r="A632" s="110">
        <v>631</v>
      </c>
      <c r="B632" s="110" t="s">
        <v>427</v>
      </c>
      <c r="C632" s="110" t="s">
        <v>3101</v>
      </c>
      <c r="D632" s="111"/>
      <c r="E632" s="85" t="s">
        <v>1833</v>
      </c>
      <c r="F632" s="111"/>
      <c r="G632" s="112" t="s">
        <v>3102</v>
      </c>
      <c r="H632" s="389"/>
      <c r="I632" s="111" t="s">
        <v>631</v>
      </c>
      <c r="J632" s="111"/>
      <c r="K632" s="111" t="s">
        <v>2583</v>
      </c>
      <c r="L632" s="137">
        <v>43902</v>
      </c>
      <c r="M632" s="87">
        <v>46070</v>
      </c>
      <c r="N632" s="117" t="s">
        <v>421</v>
      </c>
      <c r="O632" s="131">
        <f t="shared" si="140"/>
        <v>46070</v>
      </c>
      <c r="P632" s="104">
        <v>20269</v>
      </c>
      <c r="Q632" s="104">
        <v>2020</v>
      </c>
      <c r="R632" s="105">
        <v>45339</v>
      </c>
      <c r="S632" s="121" t="s">
        <v>2231</v>
      </c>
      <c r="T632" s="121" t="s">
        <v>421</v>
      </c>
      <c r="U632" s="244" t="s">
        <v>632</v>
      </c>
      <c r="V632" s="244" t="s">
        <v>763</v>
      </c>
      <c r="W632" s="135">
        <f t="shared" si="144"/>
        <v>46070</v>
      </c>
      <c r="X632" s="162" t="s">
        <v>201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423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91" s="157" customFormat="1" ht="12.75" customHeight="1" x14ac:dyDescent="0.2">
      <c r="A633" s="110">
        <v>632</v>
      </c>
      <c r="B633" s="121" t="s">
        <v>427</v>
      </c>
      <c r="C633" s="121" t="s">
        <v>2691</v>
      </c>
      <c r="D633" s="121"/>
      <c r="E633" s="121" t="s">
        <v>1854</v>
      </c>
      <c r="F633" s="121"/>
      <c r="G633" s="129" t="s">
        <v>3277</v>
      </c>
      <c r="H633" s="390"/>
      <c r="I633" s="121" t="s">
        <v>1071</v>
      </c>
      <c r="J633" s="111"/>
      <c r="K633" s="121" t="s">
        <v>159</v>
      </c>
      <c r="L633" s="137">
        <v>44040</v>
      </c>
      <c r="M633" s="138">
        <v>46234</v>
      </c>
      <c r="N633" s="162" t="s">
        <v>421</v>
      </c>
      <c r="O633" s="163">
        <f t="shared" si="140"/>
        <v>46234</v>
      </c>
      <c r="P633" s="174">
        <v>20567</v>
      </c>
      <c r="Q633" s="174">
        <v>2020</v>
      </c>
      <c r="R633" s="105">
        <v>45504</v>
      </c>
      <c r="S633" s="144" t="s">
        <v>5004</v>
      </c>
      <c r="T633" s="144" t="s">
        <v>421</v>
      </c>
      <c r="U633" s="244" t="s">
        <v>3620</v>
      </c>
      <c r="V633" s="244" t="s">
        <v>5440</v>
      </c>
      <c r="W633" s="135">
        <f t="shared" si="144"/>
        <v>46234</v>
      </c>
      <c r="X633" s="162" t="s">
        <v>583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423</v>
      </c>
      <c r="AF633" s="162" t="s">
        <v>423</v>
      </c>
      <c r="AG633" s="175" t="s">
        <v>423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91" s="216" customFormat="1" ht="12.75" customHeight="1" x14ac:dyDescent="0.2">
      <c r="A634" s="200">
        <v>633</v>
      </c>
      <c r="B634" s="200" t="s">
        <v>98</v>
      </c>
      <c r="C634" s="200"/>
      <c r="D634" s="202" t="s">
        <v>5162</v>
      </c>
      <c r="E634" s="228" t="s">
        <v>1871</v>
      </c>
      <c r="F634" s="202" t="s">
        <v>5146</v>
      </c>
      <c r="G634" s="227"/>
      <c r="H634" s="392" t="s">
        <v>5160</v>
      </c>
      <c r="I634" s="202"/>
      <c r="J634" s="202" t="s">
        <v>5161</v>
      </c>
      <c r="K634" s="212" t="s">
        <v>2854</v>
      </c>
      <c r="L634" s="282">
        <v>45153</v>
      </c>
      <c r="M634" s="219">
        <v>45876</v>
      </c>
      <c r="N634" s="220" t="s">
        <v>421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168</v>
      </c>
      <c r="T634" s="201" t="s">
        <v>728</v>
      </c>
      <c r="U634" s="377" t="s">
        <v>200</v>
      </c>
      <c r="V634" s="377" t="s">
        <v>200</v>
      </c>
      <c r="W634" s="213">
        <v>45876</v>
      </c>
      <c r="X634" s="208"/>
      <c r="Y634" s="408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421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91" s="216" customFormat="1" ht="12.75" customHeight="1" x14ac:dyDescent="0.2">
      <c r="A635" s="200">
        <v>634</v>
      </c>
      <c r="B635" s="201" t="s">
        <v>427</v>
      </c>
      <c r="C635" s="201" t="s">
        <v>4240</v>
      </c>
      <c r="D635" s="200"/>
      <c r="E635" s="202" t="s">
        <v>1080</v>
      </c>
      <c r="F635" s="202"/>
      <c r="G635" s="227" t="s">
        <v>5152</v>
      </c>
      <c r="H635" s="392"/>
      <c r="I635" s="201" t="s">
        <v>631</v>
      </c>
      <c r="J635" s="200"/>
      <c r="K635" s="202" t="s">
        <v>5153</v>
      </c>
      <c r="L635" s="206">
        <v>45152</v>
      </c>
      <c r="M635" s="219">
        <v>45866</v>
      </c>
      <c r="N635" s="220" t="s">
        <v>421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2231</v>
      </c>
      <c r="T635" s="201" t="s">
        <v>728</v>
      </c>
      <c r="U635" s="377" t="s">
        <v>200</v>
      </c>
      <c r="V635" s="377" t="s">
        <v>200</v>
      </c>
      <c r="W635" s="213">
        <v>45866</v>
      </c>
      <c r="X635" s="208" t="s">
        <v>201</v>
      </c>
      <c r="Y635" s="408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423</v>
      </c>
      <c r="AF635" s="208" t="s">
        <v>423</v>
      </c>
      <c r="AG635" s="208" t="s">
        <v>423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91" s="216" customFormat="1" ht="12.75" customHeight="1" x14ac:dyDescent="0.2">
      <c r="A636" s="200">
        <v>635</v>
      </c>
      <c r="B636" s="201" t="s">
        <v>427</v>
      </c>
      <c r="C636" s="200" t="s">
        <v>4240</v>
      </c>
      <c r="D636" s="201"/>
      <c r="E636" s="201" t="s">
        <v>1167</v>
      </c>
      <c r="F636" s="201"/>
      <c r="G636" s="203" t="s">
        <v>5150</v>
      </c>
      <c r="H636" s="391"/>
      <c r="I636" s="202" t="s">
        <v>631</v>
      </c>
      <c r="J636" s="201"/>
      <c r="K636" s="201" t="s">
        <v>5151</v>
      </c>
      <c r="L636" s="206">
        <v>45153</v>
      </c>
      <c r="M636" s="207">
        <v>45879</v>
      </c>
      <c r="N636" s="220" t="s">
        <v>421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2231</v>
      </c>
      <c r="T636" s="201" t="s">
        <v>728</v>
      </c>
      <c r="U636" s="377" t="s">
        <v>200</v>
      </c>
      <c r="V636" s="377" t="s">
        <v>266</v>
      </c>
      <c r="W636" s="213">
        <v>45879</v>
      </c>
      <c r="X636" s="208" t="s">
        <v>201</v>
      </c>
      <c r="Y636" s="408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423</v>
      </c>
      <c r="AF636" s="208" t="s">
        <v>423</v>
      </c>
      <c r="AG636" s="208" t="s">
        <v>423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91" s="157" customFormat="1" ht="12.75" customHeight="1" x14ac:dyDescent="0.2">
      <c r="A637" s="110">
        <v>636</v>
      </c>
      <c r="B637" s="110" t="s">
        <v>427</v>
      </c>
      <c r="C637" s="111" t="s">
        <v>1846</v>
      </c>
      <c r="D637" s="111"/>
      <c r="E637" s="85" t="s">
        <v>3587</v>
      </c>
      <c r="F637" s="111"/>
      <c r="G637" s="112" t="s">
        <v>1847</v>
      </c>
      <c r="H637" s="389"/>
      <c r="I637" s="111" t="s">
        <v>666</v>
      </c>
      <c r="J637" s="111"/>
      <c r="K637" s="111" t="s">
        <v>2617</v>
      </c>
      <c r="L637" s="115">
        <v>39553</v>
      </c>
      <c r="M637" s="87">
        <v>46428</v>
      </c>
      <c r="N637" s="117" t="s">
        <v>421</v>
      </c>
      <c r="O637" s="131">
        <f t="shared" si="140"/>
        <v>46428</v>
      </c>
      <c r="P637" s="104">
        <v>23070</v>
      </c>
      <c r="Q637" s="104">
        <v>2005</v>
      </c>
      <c r="R637" s="105">
        <v>45698</v>
      </c>
      <c r="S637" s="121" t="s">
        <v>2616</v>
      </c>
      <c r="T637" s="121" t="s">
        <v>421</v>
      </c>
      <c r="U637" s="244" t="s">
        <v>4172</v>
      </c>
      <c r="V637" s="244" t="s">
        <v>6418</v>
      </c>
      <c r="W637" s="135">
        <f t="shared" si="144"/>
        <v>46428</v>
      </c>
      <c r="X637" s="162" t="s">
        <v>583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423</v>
      </c>
      <c r="AF637" s="162" t="s">
        <v>423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91" s="157" customFormat="1" ht="12.75" customHeight="1" x14ac:dyDescent="0.2">
      <c r="A638" s="110">
        <v>637</v>
      </c>
      <c r="B638" s="110" t="s">
        <v>427</v>
      </c>
      <c r="C638" s="110" t="s">
        <v>1307</v>
      </c>
      <c r="D638" s="111"/>
      <c r="E638" s="111" t="s">
        <v>2232</v>
      </c>
      <c r="F638" s="111"/>
      <c r="G638" s="112" t="s">
        <v>2233</v>
      </c>
      <c r="H638" s="389"/>
      <c r="I638" s="111" t="s">
        <v>1071</v>
      </c>
      <c r="J638" s="111"/>
      <c r="K638" s="111" t="s">
        <v>6815</v>
      </c>
      <c r="L638" s="115">
        <v>43153</v>
      </c>
      <c r="M638" s="87">
        <v>46582</v>
      </c>
      <c r="N638" s="117" t="s">
        <v>421</v>
      </c>
      <c r="O638" s="131">
        <f>M638</f>
        <v>46582</v>
      </c>
      <c r="P638" s="104">
        <v>22627</v>
      </c>
      <c r="Q638" s="104">
        <v>2018</v>
      </c>
      <c r="R638" s="105">
        <v>45852</v>
      </c>
      <c r="S638" s="121" t="s">
        <v>5066</v>
      </c>
      <c r="T638" s="121" t="s">
        <v>5224</v>
      </c>
      <c r="U638" s="244" t="s">
        <v>1399</v>
      </c>
      <c r="V638" s="244" t="s">
        <v>4780</v>
      </c>
      <c r="W638" s="135">
        <f>M638</f>
        <v>46582</v>
      </c>
      <c r="X638" s="162" t="s">
        <v>865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91" s="216" customFormat="1" ht="12.75" customHeight="1" x14ac:dyDescent="0.2">
      <c r="A639" s="200">
        <v>638</v>
      </c>
      <c r="B639" s="201" t="s">
        <v>428</v>
      </c>
      <c r="C639" s="201" t="s">
        <v>6138</v>
      </c>
      <c r="D639" s="201"/>
      <c r="E639" s="201" t="s">
        <v>2058</v>
      </c>
      <c r="F639" s="201"/>
      <c r="G639" s="203" t="s">
        <v>6094</v>
      </c>
      <c r="H639" s="391"/>
      <c r="I639" s="202" t="s">
        <v>5802</v>
      </c>
      <c r="J639" s="200"/>
      <c r="K639" s="201" t="s">
        <v>1576</v>
      </c>
      <c r="L639" s="206">
        <v>45537</v>
      </c>
      <c r="M639" s="207">
        <v>46232</v>
      </c>
      <c r="N639" s="208" t="s">
        <v>421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2001</v>
      </c>
      <c r="T639" s="212" t="s">
        <v>728</v>
      </c>
      <c r="U639" s="377" t="s">
        <v>200</v>
      </c>
      <c r="V639" s="377" t="s">
        <v>200</v>
      </c>
      <c r="W639" s="213">
        <v>46232</v>
      </c>
      <c r="X639" s="208" t="s">
        <v>21</v>
      </c>
      <c r="Y639" s="408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6095</v>
      </c>
      <c r="AF639" s="208" t="s">
        <v>6096</v>
      </c>
      <c r="AG639" s="284" t="s">
        <v>6097</v>
      </c>
      <c r="AH639" s="284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91" s="157" customFormat="1" ht="12.75" customHeight="1" x14ac:dyDescent="0.2">
      <c r="A640" s="110">
        <v>639</v>
      </c>
      <c r="B640" s="121" t="s">
        <v>427</v>
      </c>
      <c r="C640" s="121" t="s">
        <v>1293</v>
      </c>
      <c r="D640" s="121"/>
      <c r="E640" s="121" t="s">
        <v>1987</v>
      </c>
      <c r="F640" s="121"/>
      <c r="G640" s="129" t="s">
        <v>3904</v>
      </c>
      <c r="H640" s="390"/>
      <c r="I640" s="111" t="s">
        <v>1071</v>
      </c>
      <c r="J640" s="121"/>
      <c r="K640" s="121" t="s">
        <v>3905</v>
      </c>
      <c r="L640" s="137">
        <v>44459</v>
      </c>
      <c r="M640" s="138">
        <v>45940</v>
      </c>
      <c r="N640" s="162" t="s">
        <v>421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14</v>
      </c>
      <c r="T640" s="144" t="s">
        <v>421</v>
      </c>
      <c r="U640" s="244" t="s">
        <v>547</v>
      </c>
      <c r="V640" s="244" t="s">
        <v>547</v>
      </c>
      <c r="W640" s="135">
        <f>M640</f>
        <v>45940</v>
      </c>
      <c r="X640" s="162" t="s">
        <v>865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427</v>
      </c>
      <c r="C641" s="110" t="s">
        <v>1897</v>
      </c>
      <c r="D641" s="111"/>
      <c r="E641" s="85" t="s">
        <v>1898</v>
      </c>
      <c r="F641" s="111"/>
      <c r="G641" s="112" t="s">
        <v>1899</v>
      </c>
      <c r="H641" s="389"/>
      <c r="I641" s="111" t="s">
        <v>265</v>
      </c>
      <c r="J641" s="111"/>
      <c r="K641" s="111" t="s">
        <v>2610</v>
      </c>
      <c r="L641" s="115">
        <v>42821</v>
      </c>
      <c r="M641" s="87">
        <v>46448</v>
      </c>
      <c r="N641" s="117" t="s">
        <v>421</v>
      </c>
      <c r="O641" s="131">
        <f t="shared" ref="O641:O646" si="145">M641</f>
        <v>46448</v>
      </c>
      <c r="P641" s="104">
        <v>19127</v>
      </c>
      <c r="Q641" s="104">
        <v>2017</v>
      </c>
      <c r="R641" s="105">
        <v>45718</v>
      </c>
      <c r="S641" s="121" t="s">
        <v>2001</v>
      </c>
      <c r="T641" s="121" t="s">
        <v>421</v>
      </c>
      <c r="U641" s="244" t="s">
        <v>632</v>
      </c>
      <c r="V641" s="244" t="s">
        <v>6465</v>
      </c>
      <c r="W641" s="135">
        <f>M641</f>
        <v>46448</v>
      </c>
      <c r="X641" s="162" t="s">
        <v>865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601" customFormat="1" ht="12.75" customHeight="1" x14ac:dyDescent="0.2">
      <c r="A642" s="583">
        <v>641</v>
      </c>
      <c r="B642" s="490" t="s">
        <v>427</v>
      </c>
      <c r="C642" s="490" t="s">
        <v>4952</v>
      </c>
      <c r="D642" s="490"/>
      <c r="E642" s="490" t="s">
        <v>2326</v>
      </c>
      <c r="F642" s="490"/>
      <c r="G642" s="585" t="s">
        <v>6792</v>
      </c>
      <c r="H642" s="586"/>
      <c r="I642" s="490" t="s">
        <v>174</v>
      </c>
      <c r="J642" s="490"/>
      <c r="K642" s="490" t="s">
        <v>6770</v>
      </c>
      <c r="L642" s="587">
        <v>45840</v>
      </c>
      <c r="M642" s="588">
        <v>46562</v>
      </c>
      <c r="N642" s="589" t="s">
        <v>421</v>
      </c>
      <c r="O642" s="590">
        <f t="shared" si="145"/>
        <v>46562</v>
      </c>
      <c r="P642" s="591">
        <v>25396</v>
      </c>
      <c r="Q642" s="591">
        <v>2023</v>
      </c>
      <c r="R642" s="592">
        <v>45832</v>
      </c>
      <c r="S642" s="490" t="s">
        <v>3071</v>
      </c>
      <c r="T642" s="490" t="s">
        <v>728</v>
      </c>
      <c r="U642" s="593" t="s">
        <v>200</v>
      </c>
      <c r="V642" s="593" t="s">
        <v>824</v>
      </c>
      <c r="W642" s="595">
        <f>M642</f>
        <v>46562</v>
      </c>
      <c r="X642" s="596" t="s">
        <v>583</v>
      </c>
      <c r="Y642" s="597">
        <v>5</v>
      </c>
      <c r="Z642" s="598"/>
      <c r="AA642" s="490">
        <v>90</v>
      </c>
      <c r="AB642" s="490"/>
      <c r="AC642" s="490">
        <v>105</v>
      </c>
      <c r="AD642" s="490"/>
      <c r="AE642" s="596" t="s">
        <v>423</v>
      </c>
      <c r="AF642" s="596" t="s">
        <v>423</v>
      </c>
      <c r="AG642" s="596" t="s">
        <v>423</v>
      </c>
      <c r="AH642" s="596">
        <v>1</v>
      </c>
      <c r="AI642" s="490"/>
      <c r="AJ642" s="596"/>
      <c r="AK642" s="596"/>
      <c r="AL642" s="490"/>
      <c r="AM642" s="599"/>
      <c r="AN642" s="584"/>
      <c r="AO642" s="584"/>
      <c r="AP642" s="584"/>
      <c r="AQ642" s="584"/>
      <c r="AR642" s="584"/>
      <c r="AS642" s="584"/>
      <c r="AT642" s="584"/>
      <c r="AU642" s="584"/>
      <c r="AV642" s="584"/>
      <c r="AW642" s="584"/>
      <c r="AX642" s="584"/>
      <c r="AY642" s="584"/>
      <c r="AZ642" s="584"/>
      <c r="BA642" s="584"/>
      <c r="BB642" s="584"/>
      <c r="BC642" s="584"/>
      <c r="BD642" s="584"/>
      <c r="BE642" s="584"/>
      <c r="BF642" s="584"/>
      <c r="BG642" s="584"/>
      <c r="BH642" s="584"/>
      <c r="BI642" s="584"/>
      <c r="BJ642" s="584"/>
      <c r="BK642" s="584"/>
      <c r="BL642" s="584"/>
      <c r="BM642" s="584"/>
      <c r="BN642" s="584"/>
      <c r="BO642" s="584"/>
      <c r="BP642" s="584"/>
      <c r="BQ642" s="584"/>
      <c r="BR642" s="584"/>
      <c r="BS642" s="584"/>
      <c r="BT642" s="584"/>
      <c r="BU642" s="584"/>
      <c r="BV642" s="584"/>
      <c r="BW642" s="584"/>
      <c r="BX642" s="584"/>
      <c r="BY642" s="584"/>
      <c r="BZ642" s="584"/>
      <c r="CA642" s="584"/>
      <c r="CB642" s="584"/>
      <c r="CC642" s="584"/>
      <c r="CD642" s="584"/>
      <c r="CE642" s="584"/>
      <c r="CF642" s="584"/>
      <c r="CG642" s="584"/>
      <c r="CH642" s="584"/>
      <c r="CI642" s="584"/>
      <c r="CJ642" s="584"/>
      <c r="CK642" s="584"/>
      <c r="CL642" s="584"/>
    </row>
    <row r="643" spans="1:123" ht="12.75" customHeight="1" x14ac:dyDescent="0.2">
      <c r="A643" s="110">
        <v>642</v>
      </c>
      <c r="B643" s="110" t="s">
        <v>427</v>
      </c>
      <c r="C643" s="111" t="s">
        <v>440</v>
      </c>
      <c r="D643" s="111"/>
      <c r="E643" s="111" t="s">
        <v>3588</v>
      </c>
      <c r="F643" s="111"/>
      <c r="G643" s="112" t="s">
        <v>441</v>
      </c>
      <c r="H643" s="389"/>
      <c r="I643" s="111" t="s">
        <v>1071</v>
      </c>
      <c r="J643" s="111"/>
      <c r="K643" s="111" t="s">
        <v>717</v>
      </c>
      <c r="L643" s="115">
        <v>39559</v>
      </c>
      <c r="M643" s="116">
        <v>46064</v>
      </c>
      <c r="N643" s="117" t="s">
        <v>421</v>
      </c>
      <c r="O643" s="130">
        <f t="shared" si="145"/>
        <v>46064</v>
      </c>
      <c r="P643" s="118">
        <v>18144</v>
      </c>
      <c r="Q643" s="118">
        <v>2007</v>
      </c>
      <c r="R643" s="119">
        <v>45333</v>
      </c>
      <c r="S643" s="120" t="s">
        <v>168</v>
      </c>
      <c r="T643" s="121" t="s">
        <v>421</v>
      </c>
      <c r="U643" s="376" t="s">
        <v>5564</v>
      </c>
      <c r="V643" s="376" t="s">
        <v>5563</v>
      </c>
      <c r="W643" s="145">
        <f>O643</f>
        <v>46064</v>
      </c>
      <c r="X643" s="357" t="s">
        <v>201</v>
      </c>
      <c r="Y643" s="407">
        <v>6.7</v>
      </c>
      <c r="Z643" s="136"/>
      <c r="AA643" s="120">
        <v>85</v>
      </c>
      <c r="AB643" s="120"/>
      <c r="AC643" s="120">
        <v>120</v>
      </c>
      <c r="AD643" s="120"/>
      <c r="AE643" s="357">
        <v>21</v>
      </c>
      <c r="AF643" s="357">
        <v>34</v>
      </c>
      <c r="AG643" s="357">
        <v>44</v>
      </c>
      <c r="AH643" s="357">
        <v>1</v>
      </c>
      <c r="AI643" s="119"/>
      <c r="AJ643" s="357"/>
      <c r="AK643" s="357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216" customFormat="1" ht="12.75" customHeight="1" x14ac:dyDescent="0.2">
      <c r="A644" s="200">
        <v>643</v>
      </c>
      <c r="B644" s="201" t="s">
        <v>427</v>
      </c>
      <c r="C644" s="201" t="s">
        <v>6643</v>
      </c>
      <c r="D644" s="201"/>
      <c r="E644" s="201" t="s">
        <v>1754</v>
      </c>
      <c r="F644" s="201"/>
      <c r="G644" s="203" t="s">
        <v>6644</v>
      </c>
      <c r="H644" s="391"/>
      <c r="I644" s="201" t="s">
        <v>631</v>
      </c>
      <c r="J644" s="201"/>
      <c r="K644" s="201" t="s">
        <v>2998</v>
      </c>
      <c r="L644" s="206">
        <v>45792</v>
      </c>
      <c r="M644" s="207">
        <v>46502</v>
      </c>
      <c r="N644" s="208" t="s">
        <v>421</v>
      </c>
      <c r="O644" s="209">
        <f>M644</f>
        <v>46502</v>
      </c>
      <c r="P644" s="210">
        <v>25272</v>
      </c>
      <c r="Q644" s="210">
        <v>2024</v>
      </c>
      <c r="R644" s="211">
        <v>45772</v>
      </c>
      <c r="S644" s="212" t="s">
        <v>727</v>
      </c>
      <c r="T644" s="212" t="s">
        <v>728</v>
      </c>
      <c r="U644" s="377" t="s">
        <v>200</v>
      </c>
      <c r="V644" s="377" t="s">
        <v>532</v>
      </c>
      <c r="W644" s="213">
        <v>46502</v>
      </c>
      <c r="X644" s="208" t="s">
        <v>865</v>
      </c>
      <c r="Y644" s="408">
        <v>3.55</v>
      </c>
      <c r="Z644" s="214"/>
      <c r="AA644" s="201">
        <v>78</v>
      </c>
      <c r="AB644" s="201"/>
      <c r="AC644" s="201">
        <v>99</v>
      </c>
      <c r="AD644" s="201"/>
      <c r="AE644" s="208" t="s">
        <v>423</v>
      </c>
      <c r="AF644" s="208" t="s">
        <v>423</v>
      </c>
      <c r="AG644" s="284" t="s">
        <v>423</v>
      </c>
      <c r="AH644" s="284">
        <v>1</v>
      </c>
      <c r="AI644" s="201"/>
      <c r="AJ644" s="208"/>
      <c r="AK644" s="208"/>
      <c r="AL644" s="201"/>
      <c r="AM644" s="237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  <c r="BZ644" s="212"/>
      <c r="CA644" s="212"/>
      <c r="CB644" s="212"/>
      <c r="CC644" s="212"/>
      <c r="CD644" s="212"/>
      <c r="CE644" s="212"/>
      <c r="CF644" s="212"/>
      <c r="CG644" s="212"/>
      <c r="CH644" s="212"/>
      <c r="CI644" s="212"/>
      <c r="CJ644" s="212"/>
      <c r="CK644" s="212"/>
      <c r="CL644" s="212"/>
    </row>
    <row r="645" spans="1:123" s="157" customFormat="1" ht="12.75" customHeight="1" x14ac:dyDescent="0.2">
      <c r="A645" s="110">
        <v>644</v>
      </c>
      <c r="B645" s="110" t="s">
        <v>427</v>
      </c>
      <c r="C645" s="144" t="s">
        <v>1406</v>
      </c>
      <c r="D645" s="111"/>
      <c r="E645" s="85" t="s">
        <v>1678</v>
      </c>
      <c r="F645" s="111"/>
      <c r="G645" s="112" t="s">
        <v>3031</v>
      </c>
      <c r="H645" s="389"/>
      <c r="I645" s="111" t="s">
        <v>631</v>
      </c>
      <c r="J645" s="111"/>
      <c r="K645" s="111" t="s">
        <v>3032</v>
      </c>
      <c r="L645" s="115">
        <v>43874</v>
      </c>
      <c r="M645" s="87">
        <v>45843</v>
      </c>
      <c r="N645" s="117" t="s">
        <v>421</v>
      </c>
      <c r="O645" s="133">
        <f t="shared" si="145"/>
        <v>45843</v>
      </c>
      <c r="P645" s="104">
        <v>20110</v>
      </c>
      <c r="Q645" s="104">
        <v>2018</v>
      </c>
      <c r="R645" s="105">
        <v>45112</v>
      </c>
      <c r="S645" s="121" t="s">
        <v>2231</v>
      </c>
      <c r="T645" s="121" t="s">
        <v>728</v>
      </c>
      <c r="U645" s="244" t="s">
        <v>532</v>
      </c>
      <c r="V645" s="244" t="s">
        <v>629</v>
      </c>
      <c r="W645" s="135">
        <v>45843</v>
      </c>
      <c r="X645" s="162" t="s">
        <v>201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423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428</v>
      </c>
      <c r="C646" s="144" t="s">
        <v>1280</v>
      </c>
      <c r="D646" s="121"/>
      <c r="E646" s="121" t="s">
        <v>1694</v>
      </c>
      <c r="F646" s="121"/>
      <c r="G646" s="129" t="s">
        <v>1695</v>
      </c>
      <c r="H646" s="390"/>
      <c r="I646" s="111" t="s">
        <v>1071</v>
      </c>
      <c r="J646" s="121"/>
      <c r="K646" s="111" t="s">
        <v>2153</v>
      </c>
      <c r="L646" s="115">
        <v>42587</v>
      </c>
      <c r="M646" s="116">
        <v>46063</v>
      </c>
      <c r="N646" s="117" t="s">
        <v>421</v>
      </c>
      <c r="O646" s="132">
        <f t="shared" si="145"/>
        <v>46063</v>
      </c>
      <c r="P646" s="118">
        <v>20169</v>
      </c>
      <c r="Q646" s="118">
        <v>2016</v>
      </c>
      <c r="R646" s="119">
        <v>45332</v>
      </c>
      <c r="S646" s="120" t="s">
        <v>168</v>
      </c>
      <c r="T646" s="121" t="s">
        <v>421</v>
      </c>
      <c r="U646" s="376" t="s">
        <v>4262</v>
      </c>
      <c r="V646" s="376" t="s">
        <v>5533</v>
      </c>
      <c r="W646" s="145">
        <f t="shared" ref="W646:W650" si="146">M646</f>
        <v>46063</v>
      </c>
      <c r="X646" s="357" t="s">
        <v>865</v>
      </c>
      <c r="Y646" s="407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57">
        <v>22</v>
      </c>
      <c r="AF646" s="357">
        <v>36</v>
      </c>
      <c r="AG646" s="357">
        <v>54</v>
      </c>
      <c r="AH646" s="357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427</v>
      </c>
      <c r="C647" s="110" t="s">
        <v>2059</v>
      </c>
      <c r="D647" s="111"/>
      <c r="E647" s="111" t="s">
        <v>2060</v>
      </c>
      <c r="F647" s="111"/>
      <c r="G647" s="112" t="s">
        <v>2867</v>
      </c>
      <c r="H647" s="389"/>
      <c r="I647" s="111" t="s">
        <v>77</v>
      </c>
      <c r="J647" s="111"/>
      <c r="K647" s="111" t="s">
        <v>2061</v>
      </c>
      <c r="L647" s="115">
        <v>42912</v>
      </c>
      <c r="M647" s="87">
        <v>46404</v>
      </c>
      <c r="N647" s="117" t="s">
        <v>421</v>
      </c>
      <c r="O647" s="131">
        <f t="shared" ref="O647:O652" si="147">M647</f>
        <v>46404</v>
      </c>
      <c r="P647" s="104">
        <v>23053</v>
      </c>
      <c r="Q647" s="104">
        <v>2017</v>
      </c>
      <c r="R647" s="105">
        <v>45674</v>
      </c>
      <c r="S647" s="121" t="s">
        <v>810</v>
      </c>
      <c r="T647" s="121" t="s">
        <v>421</v>
      </c>
      <c r="U647" s="244" t="s">
        <v>6378</v>
      </c>
      <c r="V647" s="244" t="s">
        <v>6379</v>
      </c>
      <c r="W647" s="135">
        <f t="shared" si="146"/>
        <v>46404</v>
      </c>
      <c r="X647" s="162" t="s">
        <v>865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423</v>
      </c>
      <c r="AF647" s="162" t="s">
        <v>423</v>
      </c>
      <c r="AG647" s="162" t="s">
        <v>423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427</v>
      </c>
      <c r="C648" s="110" t="s">
        <v>3137</v>
      </c>
      <c r="D648" s="111"/>
      <c r="E648" s="111" t="s">
        <v>1173</v>
      </c>
      <c r="F648" s="111"/>
      <c r="G648" s="112" t="s">
        <v>3278</v>
      </c>
      <c r="H648" s="389"/>
      <c r="I648" s="121" t="s">
        <v>1071</v>
      </c>
      <c r="J648" s="111"/>
      <c r="K648" s="111" t="s">
        <v>720</v>
      </c>
      <c r="L648" s="115">
        <v>44040</v>
      </c>
      <c r="M648" s="87">
        <v>46215</v>
      </c>
      <c r="N648" s="117" t="s">
        <v>421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2001</v>
      </c>
      <c r="T648" s="121" t="s">
        <v>421</v>
      </c>
      <c r="U648" s="244" t="s">
        <v>103</v>
      </c>
      <c r="V648" s="244" t="s">
        <v>264</v>
      </c>
      <c r="W648" s="135">
        <f>M648</f>
        <v>46215</v>
      </c>
      <c r="X648" s="162" t="s">
        <v>583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423</v>
      </c>
      <c r="AF648" s="162" t="s">
        <v>423</v>
      </c>
      <c r="AG648" s="162" t="s">
        <v>423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427</v>
      </c>
      <c r="C649" s="201" t="s">
        <v>1900</v>
      </c>
      <c r="D649" s="201"/>
      <c r="E649" s="201" t="s">
        <v>1901</v>
      </c>
      <c r="F649" s="201"/>
      <c r="G649" s="203" t="s">
        <v>1902</v>
      </c>
      <c r="H649" s="391"/>
      <c r="I649" s="201" t="s">
        <v>265</v>
      </c>
      <c r="J649" s="201"/>
      <c r="K649" s="201" t="s">
        <v>4837</v>
      </c>
      <c r="L649" s="206">
        <v>42824</v>
      </c>
      <c r="M649" s="207">
        <v>45891</v>
      </c>
      <c r="N649" s="208" t="s">
        <v>421</v>
      </c>
      <c r="O649" s="221">
        <f t="shared" si="147"/>
        <v>45891</v>
      </c>
      <c r="P649" s="222">
        <v>17342</v>
      </c>
      <c r="Q649" s="222">
        <v>2013</v>
      </c>
      <c r="R649" s="211">
        <v>45160</v>
      </c>
      <c r="S649" s="201" t="s">
        <v>102</v>
      </c>
      <c r="T649" s="201" t="s">
        <v>5224</v>
      </c>
      <c r="U649" s="377" t="s">
        <v>964</v>
      </c>
      <c r="V649" s="377" t="s">
        <v>472</v>
      </c>
      <c r="W649" s="213">
        <f t="shared" si="146"/>
        <v>45891</v>
      </c>
      <c r="X649" s="208" t="s">
        <v>201</v>
      </c>
      <c r="Y649" s="408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428</v>
      </c>
      <c r="C650" s="200" t="s">
        <v>748</v>
      </c>
      <c r="D650" s="201"/>
      <c r="E650" s="201" t="s">
        <v>1798</v>
      </c>
      <c r="F650" s="201"/>
      <c r="G650" s="203" t="s">
        <v>5810</v>
      </c>
      <c r="H650" s="391"/>
      <c r="I650" s="202" t="s">
        <v>625</v>
      </c>
      <c r="J650" s="201"/>
      <c r="K650" s="201" t="s">
        <v>4334</v>
      </c>
      <c r="L650" s="206">
        <v>45414</v>
      </c>
      <c r="M650" s="207">
        <v>46169</v>
      </c>
      <c r="N650" s="220" t="s">
        <v>421</v>
      </c>
      <c r="O650" s="221">
        <f>M650</f>
        <v>46169</v>
      </c>
      <c r="P650" s="222">
        <v>24317</v>
      </c>
      <c r="Q650" s="222">
        <v>2013</v>
      </c>
      <c r="R650" s="211">
        <v>45804</v>
      </c>
      <c r="S650" s="201" t="s">
        <v>2001</v>
      </c>
      <c r="T650" s="201" t="s">
        <v>421</v>
      </c>
      <c r="U650" s="377" t="s">
        <v>313</v>
      </c>
      <c r="V650" s="377" t="s">
        <v>5409</v>
      </c>
      <c r="W650" s="213">
        <f t="shared" si="146"/>
        <v>46169</v>
      </c>
      <c r="X650" s="208" t="s">
        <v>583</v>
      </c>
      <c r="Y650" s="408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4724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427</v>
      </c>
      <c r="C651" s="111" t="s">
        <v>588</v>
      </c>
      <c r="D651" s="111"/>
      <c r="E651" s="111" t="s">
        <v>3589</v>
      </c>
      <c r="F651" s="111"/>
      <c r="G651" s="112" t="s">
        <v>589</v>
      </c>
      <c r="H651" s="389"/>
      <c r="I651" s="111" t="s">
        <v>1071</v>
      </c>
      <c r="J651" s="111"/>
      <c r="K651" s="111" t="s">
        <v>1391</v>
      </c>
      <c r="L651" s="115">
        <v>39608</v>
      </c>
      <c r="M651" s="116">
        <v>46142</v>
      </c>
      <c r="N651" s="117" t="s">
        <v>421</v>
      </c>
      <c r="O651" s="130">
        <f t="shared" si="147"/>
        <v>46142</v>
      </c>
      <c r="P651" s="118">
        <v>20362</v>
      </c>
      <c r="Q651" s="118">
        <v>2007</v>
      </c>
      <c r="R651" s="119">
        <v>45412</v>
      </c>
      <c r="S651" s="120" t="s">
        <v>603</v>
      </c>
      <c r="T651" s="121" t="s">
        <v>421</v>
      </c>
      <c r="U651" s="376" t="s">
        <v>200</v>
      </c>
      <c r="V651" s="376" t="s">
        <v>340</v>
      </c>
      <c r="W651" s="145">
        <f t="shared" ref="W651:W657" si="148">M651</f>
        <v>46142</v>
      </c>
      <c r="X651" s="357" t="s">
        <v>423</v>
      </c>
      <c r="Y651" s="407">
        <v>5.7</v>
      </c>
      <c r="Z651" s="136"/>
      <c r="AA651" s="120">
        <v>90</v>
      </c>
      <c r="AB651" s="120"/>
      <c r="AC651" s="120">
        <v>105</v>
      </c>
      <c r="AD651" s="120"/>
      <c r="AE651" s="357">
        <v>25</v>
      </c>
      <c r="AF651" s="357">
        <v>48</v>
      </c>
      <c r="AG651" s="357">
        <v>60</v>
      </c>
      <c r="AH651" s="357">
        <v>1</v>
      </c>
      <c r="AI651" s="120"/>
      <c r="AJ651" s="357"/>
      <c r="AK651" s="357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427</v>
      </c>
      <c r="C652" s="111" t="s">
        <v>590</v>
      </c>
      <c r="D652" s="111"/>
      <c r="E652" s="111" t="s">
        <v>3590</v>
      </c>
      <c r="F652" s="111"/>
      <c r="G652" s="112" t="s">
        <v>591</v>
      </c>
      <c r="H652" s="389"/>
      <c r="I652" s="111" t="s">
        <v>1071</v>
      </c>
      <c r="J652" s="111"/>
      <c r="K652" s="111" t="s">
        <v>1312</v>
      </c>
      <c r="L652" s="115">
        <v>39608</v>
      </c>
      <c r="M652" s="116">
        <v>46138</v>
      </c>
      <c r="N652" s="117" t="s">
        <v>421</v>
      </c>
      <c r="O652" s="130">
        <f t="shared" si="147"/>
        <v>46138</v>
      </c>
      <c r="P652" s="118">
        <v>20366</v>
      </c>
      <c r="Q652" s="118">
        <v>2008</v>
      </c>
      <c r="R652" s="119">
        <v>45408</v>
      </c>
      <c r="S652" s="120" t="s">
        <v>603</v>
      </c>
      <c r="T652" s="121" t="s">
        <v>421</v>
      </c>
      <c r="U652" s="376" t="s">
        <v>387</v>
      </c>
      <c r="V652" s="376" t="s">
        <v>6087</v>
      </c>
      <c r="W652" s="145">
        <f t="shared" si="148"/>
        <v>46138</v>
      </c>
      <c r="X652" s="357" t="s">
        <v>423</v>
      </c>
      <c r="Y652" s="407">
        <v>5.7</v>
      </c>
      <c r="Z652" s="136"/>
      <c r="AA652" s="120">
        <v>90</v>
      </c>
      <c r="AB652" s="120"/>
      <c r="AC652" s="120">
        <v>105</v>
      </c>
      <c r="AD652" s="120"/>
      <c r="AE652" s="357">
        <v>25</v>
      </c>
      <c r="AF652" s="357">
        <v>48</v>
      </c>
      <c r="AG652" s="357">
        <v>60</v>
      </c>
      <c r="AH652" s="357">
        <v>1</v>
      </c>
      <c r="AI652" s="120"/>
      <c r="AJ652" s="357"/>
      <c r="AK652" s="357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427</v>
      </c>
      <c r="C653" s="121" t="s">
        <v>3894</v>
      </c>
      <c r="D653" s="121"/>
      <c r="E653" s="121" t="s">
        <v>477</v>
      </c>
      <c r="F653" s="121"/>
      <c r="G653" s="129" t="s">
        <v>4272</v>
      </c>
      <c r="H653" s="390"/>
      <c r="I653" s="111" t="s">
        <v>3896</v>
      </c>
      <c r="J653" s="121"/>
      <c r="K653" s="121" t="s">
        <v>775</v>
      </c>
      <c r="L653" s="137">
        <v>44698</v>
      </c>
      <c r="M653" s="138">
        <v>46434</v>
      </c>
      <c r="N653" s="117" t="s">
        <v>421</v>
      </c>
      <c r="O653" s="131">
        <f>M653</f>
        <v>46434</v>
      </c>
      <c r="P653" s="104">
        <v>22372</v>
      </c>
      <c r="Q653" s="104">
        <v>2022</v>
      </c>
      <c r="R653" s="105">
        <v>45704</v>
      </c>
      <c r="S653" s="121" t="s">
        <v>727</v>
      </c>
      <c r="T653" s="121" t="s">
        <v>5224</v>
      </c>
      <c r="U653" s="244" t="s">
        <v>6410</v>
      </c>
      <c r="V653" s="244" t="s">
        <v>632</v>
      </c>
      <c r="W653" s="135">
        <f>M653</f>
        <v>46434</v>
      </c>
      <c r="X653" s="162" t="s">
        <v>201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423</v>
      </c>
      <c r="AF653" s="162" t="s">
        <v>423</v>
      </c>
      <c r="AG653" s="162" t="s">
        <v>423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427</v>
      </c>
      <c r="C654" s="121" t="s">
        <v>3697</v>
      </c>
      <c r="D654" s="121"/>
      <c r="E654" s="121" t="s">
        <v>2138</v>
      </c>
      <c r="F654" s="121"/>
      <c r="G654" s="129" t="s">
        <v>4025</v>
      </c>
      <c r="H654" s="390"/>
      <c r="I654" s="121" t="s">
        <v>631</v>
      </c>
      <c r="J654" s="121"/>
      <c r="K654" s="121" t="s">
        <v>3700</v>
      </c>
      <c r="L654" s="137">
        <v>44587</v>
      </c>
      <c r="M654" s="138">
        <v>46094</v>
      </c>
      <c r="N654" s="117" t="s">
        <v>421</v>
      </c>
      <c r="O654" s="131">
        <f t="shared" ref="O654:O687" si="149">M654</f>
        <v>46094</v>
      </c>
      <c r="P654" s="104">
        <v>23210</v>
      </c>
      <c r="Q654" s="104">
        <v>2021</v>
      </c>
      <c r="R654" s="105">
        <v>45364</v>
      </c>
      <c r="S654" s="121" t="s">
        <v>2231</v>
      </c>
      <c r="T654" s="121" t="s">
        <v>5224</v>
      </c>
      <c r="U654" s="244" t="s">
        <v>5043</v>
      </c>
      <c r="V654" s="244" t="s">
        <v>3066</v>
      </c>
      <c r="W654" s="135">
        <f>M654</f>
        <v>46094</v>
      </c>
      <c r="X654" s="162" t="s">
        <v>865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423</v>
      </c>
      <c r="AF654" s="162" t="s">
        <v>423</v>
      </c>
      <c r="AG654" s="162" t="s">
        <v>423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427</v>
      </c>
      <c r="C655" s="110" t="s">
        <v>3372</v>
      </c>
      <c r="D655" s="111"/>
      <c r="E655" s="111" t="s">
        <v>708</v>
      </c>
      <c r="F655" s="111"/>
      <c r="G655" s="112" t="s">
        <v>4357</v>
      </c>
      <c r="H655" s="389"/>
      <c r="I655" s="111" t="s">
        <v>255</v>
      </c>
      <c r="J655" s="111"/>
      <c r="K655" s="111" t="s">
        <v>4358</v>
      </c>
      <c r="L655" s="115">
        <v>44736</v>
      </c>
      <c r="M655" s="87">
        <v>46186</v>
      </c>
      <c r="N655" s="117" t="s">
        <v>421</v>
      </c>
      <c r="O655" s="131">
        <f t="shared" si="149"/>
        <v>46186</v>
      </c>
      <c r="P655" s="104">
        <v>22460</v>
      </c>
      <c r="Q655" s="104">
        <v>2022</v>
      </c>
      <c r="R655" s="105">
        <v>45456</v>
      </c>
      <c r="S655" s="121" t="s">
        <v>691</v>
      </c>
      <c r="T655" s="121" t="s">
        <v>421</v>
      </c>
      <c r="U655" s="244" t="s">
        <v>5950</v>
      </c>
      <c r="V655" s="244" t="s">
        <v>5950</v>
      </c>
      <c r="W655" s="135">
        <f>M655</f>
        <v>46186</v>
      </c>
      <c r="X655" s="162" t="s">
        <v>1346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423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427</v>
      </c>
      <c r="C656" s="110" t="s">
        <v>443</v>
      </c>
      <c r="D656" s="111"/>
      <c r="E656" s="111" t="s">
        <v>1407</v>
      </c>
      <c r="F656" s="111"/>
      <c r="G656" s="112" t="s">
        <v>3087</v>
      </c>
      <c r="H656" s="389"/>
      <c r="I656" s="111" t="s">
        <v>1071</v>
      </c>
      <c r="J656" s="111"/>
      <c r="K656" s="121" t="s">
        <v>5924</v>
      </c>
      <c r="L656" s="137">
        <v>43900</v>
      </c>
      <c r="M656" s="138">
        <v>46007</v>
      </c>
      <c r="N656" s="117" t="s">
        <v>421</v>
      </c>
      <c r="O656" s="131">
        <f>M656</f>
        <v>46007</v>
      </c>
      <c r="P656" s="104">
        <v>20258</v>
      </c>
      <c r="Q656" s="104">
        <v>2012</v>
      </c>
      <c r="R656" s="105">
        <v>46007</v>
      </c>
      <c r="S656" s="121" t="s">
        <v>2001</v>
      </c>
      <c r="T656" s="121" t="s">
        <v>5224</v>
      </c>
      <c r="U656" s="244" t="s">
        <v>6333</v>
      </c>
      <c r="V656" s="244" t="s">
        <v>6334</v>
      </c>
      <c r="W656" s="135">
        <f>M656</f>
        <v>46007</v>
      </c>
      <c r="X656" s="162" t="s">
        <v>423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427</v>
      </c>
      <c r="C657" s="255" t="s">
        <v>2984</v>
      </c>
      <c r="D657" s="121"/>
      <c r="E657" s="121" t="s">
        <v>250</v>
      </c>
      <c r="F657" s="121"/>
      <c r="G657" s="129" t="s">
        <v>2985</v>
      </c>
      <c r="H657" s="390"/>
      <c r="I657" s="111" t="s">
        <v>1071</v>
      </c>
      <c r="J657" s="121"/>
      <c r="K657" s="121" t="s">
        <v>2986</v>
      </c>
      <c r="L657" s="137">
        <v>43808</v>
      </c>
      <c r="M657" s="138">
        <v>45265</v>
      </c>
      <c r="N657" s="117" t="s">
        <v>421</v>
      </c>
      <c r="O657" s="131">
        <f t="shared" si="149"/>
        <v>45265</v>
      </c>
      <c r="P657" s="104">
        <v>19591</v>
      </c>
      <c r="Q657" s="104">
        <v>2018</v>
      </c>
      <c r="R657" s="105">
        <v>44535</v>
      </c>
      <c r="S657" s="121" t="s">
        <v>19</v>
      </c>
      <c r="T657" s="121" t="s">
        <v>421</v>
      </c>
      <c r="U657" s="244" t="s">
        <v>533</v>
      </c>
      <c r="V657" s="244" t="s">
        <v>198</v>
      </c>
      <c r="W657" s="135">
        <f t="shared" si="148"/>
        <v>45265</v>
      </c>
      <c r="X657" s="162" t="s">
        <v>423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423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428</v>
      </c>
      <c r="C658" s="110" t="s">
        <v>389</v>
      </c>
      <c r="D658" s="111" t="s">
        <v>757</v>
      </c>
      <c r="E658" s="111" t="s">
        <v>595</v>
      </c>
      <c r="F658" s="111" t="s">
        <v>511</v>
      </c>
      <c r="G658" s="112" t="s">
        <v>1408</v>
      </c>
      <c r="H658" s="389" t="s">
        <v>511</v>
      </c>
      <c r="I658" s="110" t="s">
        <v>1071</v>
      </c>
      <c r="J658" s="111" t="s">
        <v>731</v>
      </c>
      <c r="K658" s="111" t="s">
        <v>1409</v>
      </c>
      <c r="L658" s="115">
        <v>41478</v>
      </c>
      <c r="M658" s="116">
        <v>46180</v>
      </c>
      <c r="N658" s="117" t="s">
        <v>421</v>
      </c>
      <c r="O658" s="130">
        <f t="shared" ref="O658:O663" si="150">M658</f>
        <v>46180</v>
      </c>
      <c r="P658" s="118">
        <v>19106</v>
      </c>
      <c r="Q658" s="118">
        <v>2008</v>
      </c>
      <c r="R658" s="98" t="s">
        <v>6731</v>
      </c>
      <c r="S658" s="120" t="s">
        <v>2564</v>
      </c>
      <c r="T658" s="121" t="s">
        <v>1870</v>
      </c>
      <c r="U658" s="376" t="s">
        <v>5011</v>
      </c>
      <c r="V658" s="376" t="s">
        <v>4824</v>
      </c>
      <c r="W658" s="119">
        <f>M658</f>
        <v>46180</v>
      </c>
      <c r="X658" s="357" t="s">
        <v>865</v>
      </c>
      <c r="Y658" s="407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57">
        <v>22</v>
      </c>
      <c r="AF658" s="357">
        <v>37</v>
      </c>
      <c r="AG658" s="357">
        <v>50</v>
      </c>
      <c r="AH658" s="357">
        <v>1</v>
      </c>
      <c r="AI658" s="119">
        <v>40494</v>
      </c>
      <c r="AJ658" s="357">
        <v>2009</v>
      </c>
      <c r="AK658" s="357" t="s">
        <v>421</v>
      </c>
      <c r="AL658" s="120" t="s">
        <v>4825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427</v>
      </c>
      <c r="C659" s="121" t="s">
        <v>3209</v>
      </c>
      <c r="D659" s="121"/>
      <c r="E659" s="121" t="s">
        <v>1082</v>
      </c>
      <c r="F659" s="121"/>
      <c r="G659" s="129" t="s">
        <v>3705</v>
      </c>
      <c r="H659" s="390"/>
      <c r="I659" s="110" t="s">
        <v>2846</v>
      </c>
      <c r="J659" s="121"/>
      <c r="K659" s="121" t="s">
        <v>4283</v>
      </c>
      <c r="L659" s="137">
        <v>43986</v>
      </c>
      <c r="M659" s="138">
        <v>45421</v>
      </c>
      <c r="N659" s="117" t="s">
        <v>421</v>
      </c>
      <c r="O659" s="131">
        <f t="shared" si="150"/>
        <v>45421</v>
      </c>
      <c r="P659" s="104">
        <v>21277</v>
      </c>
      <c r="Q659" s="104">
        <v>2010</v>
      </c>
      <c r="R659" s="105">
        <v>45055</v>
      </c>
      <c r="S659" s="121" t="s">
        <v>2001</v>
      </c>
      <c r="T659" s="121" t="s">
        <v>421</v>
      </c>
      <c r="U659" s="244" t="s">
        <v>264</v>
      </c>
      <c r="V659" s="244" t="s">
        <v>2830</v>
      </c>
      <c r="W659" s="135">
        <f>M659</f>
        <v>45421</v>
      </c>
      <c r="X659" s="162" t="s">
        <v>201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423</v>
      </c>
      <c r="AF659" s="162" t="s">
        <v>423</v>
      </c>
      <c r="AG659" s="162" t="s">
        <v>423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427</v>
      </c>
      <c r="C660" s="121" t="s">
        <v>1951</v>
      </c>
      <c r="D660" s="121"/>
      <c r="E660" s="121" t="s">
        <v>1804</v>
      </c>
      <c r="F660" s="121"/>
      <c r="G660" s="129" t="s">
        <v>3159</v>
      </c>
      <c r="H660" s="390"/>
      <c r="I660" s="121" t="s">
        <v>1071</v>
      </c>
      <c r="J660" s="121"/>
      <c r="K660" s="121" t="s">
        <v>3160</v>
      </c>
      <c r="L660" s="137">
        <v>43951</v>
      </c>
      <c r="M660" s="138">
        <v>46134</v>
      </c>
      <c r="N660" s="162" t="s">
        <v>421</v>
      </c>
      <c r="O660" s="163">
        <f t="shared" si="150"/>
        <v>46134</v>
      </c>
      <c r="P660" s="174">
        <v>20356</v>
      </c>
      <c r="Q660" s="174">
        <v>2020</v>
      </c>
      <c r="R660" s="105">
        <v>45404</v>
      </c>
      <c r="S660" s="144" t="s">
        <v>727</v>
      </c>
      <c r="T660" s="144" t="s">
        <v>421</v>
      </c>
      <c r="U660" s="244" t="s">
        <v>738</v>
      </c>
      <c r="V660" s="244" t="s">
        <v>912</v>
      </c>
      <c r="W660" s="135">
        <f>M660</f>
        <v>46134</v>
      </c>
      <c r="X660" s="162" t="s">
        <v>865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427</v>
      </c>
      <c r="C661" s="144" t="s">
        <v>3422</v>
      </c>
      <c r="D661" s="111"/>
      <c r="E661" s="111" t="s">
        <v>1965</v>
      </c>
      <c r="F661" s="111"/>
      <c r="G661" s="112" t="s">
        <v>3910</v>
      </c>
      <c r="H661" s="389"/>
      <c r="I661" s="110" t="s">
        <v>255</v>
      </c>
      <c r="J661" s="111"/>
      <c r="K661" s="121" t="s">
        <v>3911</v>
      </c>
      <c r="L661" s="137">
        <v>44466</v>
      </c>
      <c r="M661" s="138">
        <v>45955</v>
      </c>
      <c r="N661" s="117" t="s">
        <v>421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691</v>
      </c>
      <c r="T661" s="121" t="s">
        <v>421</v>
      </c>
      <c r="U661" s="244" t="s">
        <v>5179</v>
      </c>
      <c r="V661" s="244" t="s">
        <v>5179</v>
      </c>
      <c r="W661" s="135">
        <f>M661</f>
        <v>45955</v>
      </c>
      <c r="X661" s="162" t="s">
        <v>5316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423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427</v>
      </c>
      <c r="C662" s="202" t="s">
        <v>6099</v>
      </c>
      <c r="D662" s="202"/>
      <c r="E662" s="202" t="s">
        <v>3586</v>
      </c>
      <c r="F662" s="202"/>
      <c r="G662" s="227" t="s">
        <v>6098</v>
      </c>
      <c r="H662" s="392"/>
      <c r="I662" s="202" t="s">
        <v>71</v>
      </c>
      <c r="J662" s="202"/>
      <c r="K662" s="202" t="s">
        <v>3835</v>
      </c>
      <c r="L662" s="218">
        <v>45513</v>
      </c>
      <c r="M662" s="219">
        <v>46243</v>
      </c>
      <c r="N662" s="220" t="s">
        <v>421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5066</v>
      </c>
      <c r="T662" s="201" t="s">
        <v>728</v>
      </c>
      <c r="U662" s="377" t="s">
        <v>1790</v>
      </c>
      <c r="V662" s="377" t="s">
        <v>1790</v>
      </c>
      <c r="W662" s="213">
        <v>46243</v>
      </c>
      <c r="X662" s="208" t="s">
        <v>1768</v>
      </c>
      <c r="Y662" s="408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423</v>
      </c>
      <c r="AF662" s="208" t="s">
        <v>423</v>
      </c>
      <c r="AG662" s="208" t="s">
        <v>423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428</v>
      </c>
      <c r="C663" s="201" t="s">
        <v>2817</v>
      </c>
      <c r="D663" s="201" t="s">
        <v>515</v>
      </c>
      <c r="E663" s="201" t="s">
        <v>917</v>
      </c>
      <c r="F663" s="201" t="s">
        <v>2987</v>
      </c>
      <c r="G663" s="203" t="s">
        <v>2818</v>
      </c>
      <c r="H663" s="391" t="s">
        <v>2988</v>
      </c>
      <c r="I663" s="200" t="s">
        <v>768</v>
      </c>
      <c r="J663" s="201" t="s">
        <v>2825</v>
      </c>
      <c r="K663" s="201" t="s">
        <v>2980</v>
      </c>
      <c r="L663" s="206">
        <v>43614</v>
      </c>
      <c r="M663" s="207">
        <v>45926</v>
      </c>
      <c r="N663" s="220" t="s">
        <v>421</v>
      </c>
      <c r="O663" s="221">
        <f t="shared" si="150"/>
        <v>45926</v>
      </c>
      <c r="P663" s="222">
        <v>19592</v>
      </c>
      <c r="Q663" s="222">
        <v>2003</v>
      </c>
      <c r="R663" s="211">
        <v>45195</v>
      </c>
      <c r="S663" s="201" t="s">
        <v>2069</v>
      </c>
      <c r="T663" s="201" t="s">
        <v>1870</v>
      </c>
      <c r="U663" s="377" t="s">
        <v>5261</v>
      </c>
      <c r="V663" s="377" t="s">
        <v>5260</v>
      </c>
      <c r="W663" s="213">
        <v>45926</v>
      </c>
      <c r="X663" s="208" t="s">
        <v>1276</v>
      </c>
      <c r="Y663" s="408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421</v>
      </c>
      <c r="AL663" s="201" t="s">
        <v>5262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427</v>
      </c>
      <c r="C664" s="111" t="s">
        <v>841</v>
      </c>
      <c r="D664" s="111"/>
      <c r="E664" s="85" t="s">
        <v>3585</v>
      </c>
      <c r="F664" s="111"/>
      <c r="G664" s="112" t="s">
        <v>558</v>
      </c>
      <c r="H664" s="389"/>
      <c r="I664" s="111" t="s">
        <v>666</v>
      </c>
      <c r="J664" s="111"/>
      <c r="K664" s="111" t="s">
        <v>554</v>
      </c>
      <c r="L664" s="115">
        <v>39770</v>
      </c>
      <c r="M664" s="116">
        <v>46156</v>
      </c>
      <c r="N664" s="117" t="s">
        <v>421</v>
      </c>
      <c r="O664" s="130">
        <f t="shared" si="149"/>
        <v>46156</v>
      </c>
      <c r="P664" s="118">
        <v>20374</v>
      </c>
      <c r="Q664" s="118">
        <v>2008</v>
      </c>
      <c r="R664" s="119">
        <v>45426</v>
      </c>
      <c r="S664" s="120" t="s">
        <v>691</v>
      </c>
      <c r="T664" s="121" t="s">
        <v>421</v>
      </c>
      <c r="U664" s="376" t="s">
        <v>5849</v>
      </c>
      <c r="V664" s="376" t="s">
        <v>5850</v>
      </c>
      <c r="W664" s="145">
        <f t="shared" ref="W664" si="151">M664</f>
        <v>46156</v>
      </c>
      <c r="X664" s="357" t="s">
        <v>878</v>
      </c>
      <c r="Y664" s="407">
        <v>5.8</v>
      </c>
      <c r="Z664" s="136"/>
      <c r="AA664" s="120">
        <v>90</v>
      </c>
      <c r="AB664" s="120"/>
      <c r="AC664" s="120">
        <v>110</v>
      </c>
      <c r="AD664" s="120"/>
      <c r="AE664" s="357">
        <v>22</v>
      </c>
      <c r="AF664" s="357">
        <v>37</v>
      </c>
      <c r="AG664" s="357">
        <v>48</v>
      </c>
      <c r="AH664" s="357">
        <v>1</v>
      </c>
      <c r="AI664" s="120"/>
      <c r="AJ664" s="357"/>
      <c r="AK664" s="357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427</v>
      </c>
      <c r="C665" s="121" t="s">
        <v>3791</v>
      </c>
      <c r="D665" s="121"/>
      <c r="E665" s="121" t="s">
        <v>2383</v>
      </c>
      <c r="F665" s="121"/>
      <c r="G665" s="129" t="s">
        <v>4273</v>
      </c>
      <c r="H665" s="390"/>
      <c r="I665" s="110" t="s">
        <v>265</v>
      </c>
      <c r="J665" s="121"/>
      <c r="K665" s="121" t="s">
        <v>4274</v>
      </c>
      <c r="L665" s="137">
        <v>44698</v>
      </c>
      <c r="M665" s="138">
        <v>45418</v>
      </c>
      <c r="N665" s="139" t="s">
        <v>421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102</v>
      </c>
      <c r="T665" s="121" t="s">
        <v>728</v>
      </c>
      <c r="U665" s="244" t="s">
        <v>200</v>
      </c>
      <c r="V665" s="244" t="s">
        <v>200</v>
      </c>
      <c r="W665" s="135">
        <f>M665</f>
        <v>45418</v>
      </c>
      <c r="X665" s="162" t="s">
        <v>865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216" customFormat="1" ht="12.75" customHeight="1" x14ac:dyDescent="0.2">
      <c r="A666" s="200">
        <v>665</v>
      </c>
      <c r="B666" s="200" t="s">
        <v>427</v>
      </c>
      <c r="C666" s="200" t="s">
        <v>2505</v>
      </c>
      <c r="D666" s="202"/>
      <c r="E666" s="202" t="s">
        <v>2519</v>
      </c>
      <c r="F666" s="202"/>
      <c r="G666" s="227" t="s">
        <v>6705</v>
      </c>
      <c r="H666" s="392"/>
      <c r="I666" s="202" t="s">
        <v>174</v>
      </c>
      <c r="J666" s="202"/>
      <c r="K666" s="202" t="s">
        <v>6706</v>
      </c>
      <c r="L666" s="218">
        <v>45820</v>
      </c>
      <c r="M666" s="219">
        <v>46151</v>
      </c>
      <c r="N666" s="220" t="s">
        <v>421</v>
      </c>
      <c r="O666" s="221">
        <f>M666</f>
        <v>46151</v>
      </c>
      <c r="P666" s="222">
        <v>25327</v>
      </c>
      <c r="Q666" s="222">
        <v>2018</v>
      </c>
      <c r="R666" s="211">
        <v>45786</v>
      </c>
      <c r="S666" s="201" t="s">
        <v>5961</v>
      </c>
      <c r="T666" s="201" t="s">
        <v>728</v>
      </c>
      <c r="U666" s="377" t="s">
        <v>1783</v>
      </c>
      <c r="V666" s="377" t="s">
        <v>2689</v>
      </c>
      <c r="W666" s="213">
        <v>46151</v>
      </c>
      <c r="X666" s="208" t="s">
        <v>865</v>
      </c>
      <c r="Y666" s="408">
        <v>5.2</v>
      </c>
      <c r="Z666" s="214"/>
      <c r="AA666" s="201">
        <v>75</v>
      </c>
      <c r="AB666" s="201"/>
      <c r="AC666" s="201">
        <v>95</v>
      </c>
      <c r="AD666" s="201"/>
      <c r="AE666" s="208" t="s">
        <v>423</v>
      </c>
      <c r="AF666" s="208" t="s">
        <v>423</v>
      </c>
      <c r="AG666" s="208" t="s">
        <v>423</v>
      </c>
      <c r="AH666" s="208">
        <v>1</v>
      </c>
      <c r="AI666" s="211"/>
      <c r="AJ666" s="208"/>
      <c r="AK666" s="208"/>
      <c r="AL666" s="201"/>
      <c r="AM666" s="237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  <c r="BZ666" s="212"/>
      <c r="CA666" s="212"/>
      <c r="CB666" s="212"/>
      <c r="CC666" s="212"/>
      <c r="CD666" s="212"/>
      <c r="CE666" s="212"/>
      <c r="CF666" s="212"/>
      <c r="CG666" s="212"/>
      <c r="CH666" s="212"/>
      <c r="CI666" s="212"/>
      <c r="CJ666" s="212"/>
      <c r="CK666" s="212"/>
      <c r="CL666" s="212"/>
    </row>
    <row r="667" spans="1:123" s="216" customFormat="1" ht="12.75" customHeight="1" x14ac:dyDescent="0.2">
      <c r="A667" s="200">
        <v>666</v>
      </c>
      <c r="B667" s="200" t="s">
        <v>427</v>
      </c>
      <c r="C667" s="200" t="s">
        <v>4897</v>
      </c>
      <c r="D667" s="200"/>
      <c r="E667" s="202" t="s">
        <v>1207</v>
      </c>
      <c r="F667" s="202"/>
      <c r="G667" s="227" t="s">
        <v>6655</v>
      </c>
      <c r="H667" s="392"/>
      <c r="I667" s="200" t="s">
        <v>71</v>
      </c>
      <c r="J667" s="200"/>
      <c r="K667" s="202" t="s">
        <v>4274</v>
      </c>
      <c r="L667" s="206">
        <v>45796</v>
      </c>
      <c r="M667" s="219">
        <v>46517</v>
      </c>
      <c r="N667" s="220" t="s">
        <v>421</v>
      </c>
      <c r="O667" s="221">
        <f>M667</f>
        <v>46517</v>
      </c>
      <c r="P667" s="222">
        <v>25280</v>
      </c>
      <c r="Q667" s="222">
        <v>2025</v>
      </c>
      <c r="R667" s="211">
        <v>45787</v>
      </c>
      <c r="S667" s="201" t="s">
        <v>102</v>
      </c>
      <c r="T667" s="201" t="s">
        <v>728</v>
      </c>
      <c r="U667" s="377" t="s">
        <v>200</v>
      </c>
      <c r="V667" s="377" t="s">
        <v>200</v>
      </c>
      <c r="W667" s="213">
        <v>46517</v>
      </c>
      <c r="X667" s="208" t="s">
        <v>583</v>
      </c>
      <c r="Y667" s="408">
        <v>4.7699999999999996</v>
      </c>
      <c r="Z667" s="214"/>
      <c r="AA667" s="201">
        <v>90</v>
      </c>
      <c r="AB667" s="201"/>
      <c r="AC667" s="201">
        <v>105</v>
      </c>
      <c r="AD667" s="201"/>
      <c r="AE667" s="208" t="s">
        <v>423</v>
      </c>
      <c r="AF667" s="208" t="s">
        <v>423</v>
      </c>
      <c r="AG667" s="208" t="s">
        <v>423</v>
      </c>
      <c r="AH667" s="208">
        <v>1</v>
      </c>
      <c r="AI667" s="201"/>
      <c r="AJ667" s="208"/>
      <c r="AK667" s="208"/>
      <c r="AL667" s="201"/>
      <c r="AM667" s="237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  <c r="BZ667" s="212"/>
      <c r="CA667" s="212"/>
      <c r="CB667" s="212"/>
      <c r="CC667" s="212"/>
      <c r="CD667" s="212"/>
      <c r="CE667" s="212"/>
      <c r="CF667" s="212"/>
      <c r="CG667" s="212"/>
      <c r="CH667" s="212"/>
      <c r="CI667" s="212"/>
      <c r="CJ667" s="212"/>
      <c r="CK667" s="212"/>
      <c r="CL667" s="212"/>
    </row>
    <row r="668" spans="1:123" s="144" customFormat="1" ht="12.75" customHeight="1" x14ac:dyDescent="0.2">
      <c r="A668" s="110">
        <v>667</v>
      </c>
      <c r="B668" s="121" t="s">
        <v>428</v>
      </c>
      <c r="C668" s="121" t="s">
        <v>305</v>
      </c>
      <c r="D668" s="121" t="s">
        <v>1429</v>
      </c>
      <c r="E668" s="121" t="s">
        <v>430</v>
      </c>
      <c r="F668" s="121" t="s">
        <v>1431</v>
      </c>
      <c r="G668" s="129" t="s">
        <v>431</v>
      </c>
      <c r="H668" s="390" t="s">
        <v>1432</v>
      </c>
      <c r="I668" s="121" t="s">
        <v>666</v>
      </c>
      <c r="J668" s="121" t="s">
        <v>891</v>
      </c>
      <c r="K668" s="121" t="s">
        <v>1433</v>
      </c>
      <c r="L668" s="137">
        <v>41685</v>
      </c>
      <c r="M668" s="138">
        <v>45985</v>
      </c>
      <c r="N668" s="117" t="s">
        <v>421</v>
      </c>
      <c r="O668" s="131">
        <f t="shared" si="149"/>
        <v>45985</v>
      </c>
      <c r="P668" s="104">
        <v>18001</v>
      </c>
      <c r="Q668" s="104">
        <v>2011</v>
      </c>
      <c r="R668" s="105">
        <v>45254</v>
      </c>
      <c r="S668" s="121" t="s">
        <v>14</v>
      </c>
      <c r="T668" s="121" t="s">
        <v>1870</v>
      </c>
      <c r="U668" s="244" t="s">
        <v>5355</v>
      </c>
      <c r="V668" s="244" t="s">
        <v>5354</v>
      </c>
      <c r="W668" s="135">
        <f>M668</f>
        <v>45985</v>
      </c>
      <c r="X668" s="162" t="s">
        <v>865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65">
        <v>2013</v>
      </c>
      <c r="AK668" s="365" t="s">
        <v>421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428</v>
      </c>
      <c r="C669" s="121" t="s">
        <v>1234</v>
      </c>
      <c r="D669" s="121" t="s">
        <v>1410</v>
      </c>
      <c r="E669" s="121" t="s">
        <v>418</v>
      </c>
      <c r="F669" s="121" t="s">
        <v>259</v>
      </c>
      <c r="G669" s="129" t="s">
        <v>2479</v>
      </c>
      <c r="H669" s="390" t="s">
        <v>260</v>
      </c>
      <c r="I669" s="121" t="s">
        <v>625</v>
      </c>
      <c r="J669" s="121" t="s">
        <v>823</v>
      </c>
      <c r="K669" s="121" t="s">
        <v>988</v>
      </c>
      <c r="L669" s="137">
        <v>43308</v>
      </c>
      <c r="M669" s="149">
        <v>45902</v>
      </c>
      <c r="N669" s="162" t="s">
        <v>421</v>
      </c>
      <c r="O669" s="168">
        <f t="shared" si="149"/>
        <v>45902</v>
      </c>
      <c r="P669" s="169">
        <v>18550</v>
      </c>
      <c r="Q669" s="169">
        <v>2014</v>
      </c>
      <c r="R669" s="119">
        <v>45171</v>
      </c>
      <c r="S669" s="156" t="s">
        <v>2069</v>
      </c>
      <c r="T669" s="144" t="s">
        <v>1870</v>
      </c>
      <c r="U669" s="376" t="s">
        <v>5231</v>
      </c>
      <c r="V669" s="376" t="s">
        <v>5230</v>
      </c>
      <c r="W669" s="145">
        <f t="shared" ref="W669:W672" si="152">M669</f>
        <v>45902</v>
      </c>
      <c r="X669" s="357" t="s">
        <v>423</v>
      </c>
      <c r="Y669" s="407">
        <v>6.9</v>
      </c>
      <c r="Z669" s="136" t="s">
        <v>585</v>
      </c>
      <c r="AA669" s="120">
        <v>90</v>
      </c>
      <c r="AB669" s="120">
        <v>92</v>
      </c>
      <c r="AC669" s="120">
        <v>130</v>
      </c>
      <c r="AD669" s="120">
        <v>150</v>
      </c>
      <c r="AE669" s="357">
        <v>23</v>
      </c>
      <c r="AF669" s="357">
        <v>37</v>
      </c>
      <c r="AG669" s="365">
        <v>67</v>
      </c>
      <c r="AH669" s="365">
        <v>1</v>
      </c>
      <c r="AI669" s="172">
        <v>41710</v>
      </c>
      <c r="AJ669" s="365">
        <v>2001</v>
      </c>
      <c r="AK669" s="365" t="s">
        <v>421</v>
      </c>
      <c r="AL669" s="120" t="s">
        <v>3882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428</v>
      </c>
      <c r="C670" s="121" t="s">
        <v>4749</v>
      </c>
      <c r="D670" s="110" t="s">
        <v>3732</v>
      </c>
      <c r="E670" s="110" t="s">
        <v>2290</v>
      </c>
      <c r="F670" s="110" t="s">
        <v>3731</v>
      </c>
      <c r="G670" s="129" t="s">
        <v>2292</v>
      </c>
      <c r="H670" s="390" t="s">
        <v>3733</v>
      </c>
      <c r="I670" s="110" t="s">
        <v>1352</v>
      </c>
      <c r="J670" s="110" t="s">
        <v>3734</v>
      </c>
      <c r="K670" s="121" t="s">
        <v>3606</v>
      </c>
      <c r="L670" s="137">
        <v>43162</v>
      </c>
      <c r="M670" s="138">
        <v>45346</v>
      </c>
      <c r="N670" s="139" t="s">
        <v>421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2069</v>
      </c>
      <c r="T670" s="121" t="s">
        <v>3005</v>
      </c>
      <c r="U670" s="244" t="s">
        <v>2811</v>
      </c>
      <c r="V670" s="244" t="s">
        <v>4087</v>
      </c>
      <c r="W670" s="135">
        <f>M670</f>
        <v>45346</v>
      </c>
      <c r="X670" s="162" t="s">
        <v>865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423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421</v>
      </c>
      <c r="AL670" s="121" t="s">
        <v>4088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427</v>
      </c>
      <c r="C671" s="121" t="s">
        <v>2262</v>
      </c>
      <c r="D671" s="121"/>
      <c r="E671" s="121" t="s">
        <v>2263</v>
      </c>
      <c r="F671" s="121"/>
      <c r="G671" s="129" t="s">
        <v>2264</v>
      </c>
      <c r="H671" s="390"/>
      <c r="I671" s="121" t="s">
        <v>174</v>
      </c>
      <c r="J671" s="121"/>
      <c r="K671" s="121" t="s">
        <v>557</v>
      </c>
      <c r="L671" s="137">
        <v>43163</v>
      </c>
      <c r="M671" s="149">
        <v>45697</v>
      </c>
      <c r="N671" s="117" t="s">
        <v>421</v>
      </c>
      <c r="O671" s="130">
        <f t="shared" ref="O671" si="153">M671</f>
        <v>45697</v>
      </c>
      <c r="P671" s="118">
        <v>18199</v>
      </c>
      <c r="Q671" s="118">
        <v>2018</v>
      </c>
      <c r="R671" s="119">
        <v>45331</v>
      </c>
      <c r="S671" s="120" t="s">
        <v>2001</v>
      </c>
      <c r="T671" s="121" t="s">
        <v>421</v>
      </c>
      <c r="U671" s="376" t="s">
        <v>136</v>
      </c>
      <c r="V671" s="376" t="s">
        <v>5558</v>
      </c>
      <c r="W671" s="145">
        <f t="shared" ref="W671" si="154">M671</f>
        <v>45697</v>
      </c>
      <c r="X671" s="357" t="s">
        <v>583</v>
      </c>
      <c r="Y671" s="407">
        <v>5.0999999999999996</v>
      </c>
      <c r="Z671" s="136"/>
      <c r="AA671" s="120">
        <v>65</v>
      </c>
      <c r="AB671" s="120"/>
      <c r="AC671" s="120">
        <v>85</v>
      </c>
      <c r="AD671" s="120"/>
      <c r="AE671" s="357">
        <v>24</v>
      </c>
      <c r="AF671" s="357">
        <v>39</v>
      </c>
      <c r="AG671" s="357">
        <v>58</v>
      </c>
      <c r="AH671" s="357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427</v>
      </c>
      <c r="C672" s="85" t="s">
        <v>2008</v>
      </c>
      <c r="D672" s="111"/>
      <c r="E672" s="111" t="s">
        <v>2009</v>
      </c>
      <c r="F672" s="111"/>
      <c r="G672" s="112" t="s">
        <v>2010</v>
      </c>
      <c r="H672" s="389"/>
      <c r="I672" s="111" t="s">
        <v>174</v>
      </c>
      <c r="J672" s="111"/>
      <c r="K672" s="111" t="s">
        <v>1821</v>
      </c>
      <c r="L672" s="115">
        <v>42891</v>
      </c>
      <c r="M672" s="87">
        <v>46368</v>
      </c>
      <c r="N672" s="117" t="s">
        <v>421</v>
      </c>
      <c r="O672" s="131">
        <f t="shared" si="149"/>
        <v>46368</v>
      </c>
      <c r="P672" s="104">
        <v>17567</v>
      </c>
      <c r="Q672" s="104">
        <v>2017</v>
      </c>
      <c r="R672" s="105">
        <v>45638</v>
      </c>
      <c r="S672" s="121" t="s">
        <v>102</v>
      </c>
      <c r="T672" s="121" t="s">
        <v>421</v>
      </c>
      <c r="U672" s="244" t="s">
        <v>3596</v>
      </c>
      <c r="V672" s="244" t="s">
        <v>6337</v>
      </c>
      <c r="W672" s="135">
        <f t="shared" si="152"/>
        <v>46368</v>
      </c>
      <c r="X672" s="162" t="s">
        <v>583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428</v>
      </c>
      <c r="C673" s="111" t="s">
        <v>4039</v>
      </c>
      <c r="D673" s="111" t="s">
        <v>4040</v>
      </c>
      <c r="E673" s="111" t="s">
        <v>3582</v>
      </c>
      <c r="F673" s="111" t="s">
        <v>4041</v>
      </c>
      <c r="G673" s="112" t="s">
        <v>4042</v>
      </c>
      <c r="H673" s="389" t="s">
        <v>4043</v>
      </c>
      <c r="I673" s="111" t="s">
        <v>12</v>
      </c>
      <c r="J673" s="111" t="s">
        <v>4044</v>
      </c>
      <c r="K673" s="85" t="s">
        <v>4045</v>
      </c>
      <c r="L673" s="115">
        <v>44608</v>
      </c>
      <c r="M673" s="87">
        <v>46056</v>
      </c>
      <c r="N673" s="117" t="s">
        <v>421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2069</v>
      </c>
      <c r="T673" s="121" t="s">
        <v>2995</v>
      </c>
      <c r="U673" s="244" t="s">
        <v>5490</v>
      </c>
      <c r="V673" s="244" t="s">
        <v>5491</v>
      </c>
      <c r="W673" s="135">
        <f t="shared" ref="W673:W678" si="155">M673</f>
        <v>46056</v>
      </c>
      <c r="X673" s="162" t="s">
        <v>865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421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427</v>
      </c>
      <c r="C674" s="110" t="s">
        <v>367</v>
      </c>
      <c r="E674" s="144" t="s">
        <v>685</v>
      </c>
      <c r="G674" s="337" t="s">
        <v>686</v>
      </c>
      <c r="H674" s="393"/>
      <c r="I674" s="144" t="s">
        <v>174</v>
      </c>
      <c r="K674" s="144" t="s">
        <v>1115</v>
      </c>
      <c r="L674" s="165">
        <v>41674</v>
      </c>
      <c r="M674" s="166">
        <v>46068</v>
      </c>
      <c r="N674" s="117" t="s">
        <v>421</v>
      </c>
      <c r="O674" s="131">
        <f t="shared" si="149"/>
        <v>46068</v>
      </c>
      <c r="P674" s="104">
        <v>22126</v>
      </c>
      <c r="Q674" s="104">
        <v>2014</v>
      </c>
      <c r="R674" s="119">
        <v>45337</v>
      </c>
      <c r="S674" s="121" t="s">
        <v>3071</v>
      </c>
      <c r="T674" s="121" t="s">
        <v>421</v>
      </c>
      <c r="U674" s="244" t="s">
        <v>13</v>
      </c>
      <c r="V674" s="244" t="s">
        <v>5604</v>
      </c>
      <c r="W674" s="135">
        <f t="shared" si="155"/>
        <v>46068</v>
      </c>
      <c r="X674" s="162" t="s">
        <v>583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216" customFormat="1" ht="12.75" customHeight="1" x14ac:dyDescent="0.2">
      <c r="A675" s="200">
        <v>674</v>
      </c>
      <c r="B675" s="200" t="s">
        <v>428</v>
      </c>
      <c r="C675" s="201" t="s">
        <v>3646</v>
      </c>
      <c r="D675" s="202"/>
      <c r="E675" s="202" t="s">
        <v>2402</v>
      </c>
      <c r="F675" s="202"/>
      <c r="G675" s="227" t="s">
        <v>6853</v>
      </c>
      <c r="H675" s="466"/>
      <c r="I675" s="200" t="s">
        <v>1294</v>
      </c>
      <c r="J675" s="202"/>
      <c r="K675" s="202" t="s">
        <v>4928</v>
      </c>
      <c r="L675" s="218">
        <v>44803</v>
      </c>
      <c r="M675" s="219">
        <v>46258</v>
      </c>
      <c r="N675" s="220" t="s">
        <v>421</v>
      </c>
      <c r="O675" s="221">
        <f>M675</f>
        <v>46258</v>
      </c>
      <c r="P675" s="222">
        <v>22587</v>
      </c>
      <c r="Q675" s="222">
        <v>2022</v>
      </c>
      <c r="R675" s="211">
        <v>45528</v>
      </c>
      <c r="S675" s="201" t="s">
        <v>2069</v>
      </c>
      <c r="T675" s="201" t="s">
        <v>420</v>
      </c>
      <c r="U675" s="377" t="s">
        <v>6813</v>
      </c>
      <c r="V675" s="377" t="s">
        <v>6813</v>
      </c>
      <c r="W675" s="213">
        <f>M675</f>
        <v>46258</v>
      </c>
      <c r="X675" s="208" t="s">
        <v>21</v>
      </c>
      <c r="Y675" s="408">
        <v>5.6</v>
      </c>
      <c r="Z675" s="214"/>
      <c r="AA675" s="201">
        <v>110</v>
      </c>
      <c r="AB675" s="201">
        <v>110</v>
      </c>
      <c r="AC675" s="201">
        <v>145</v>
      </c>
      <c r="AD675" s="201">
        <v>160</v>
      </c>
      <c r="AE675" s="208" t="s">
        <v>3630</v>
      </c>
      <c r="AF675" s="208" t="s">
        <v>3645</v>
      </c>
      <c r="AG675" s="208">
        <v>61</v>
      </c>
      <c r="AH675" s="208">
        <v>1</v>
      </c>
      <c r="AI675" s="211"/>
      <c r="AJ675" s="208"/>
      <c r="AK675" s="208"/>
      <c r="AL675" s="201"/>
      <c r="AM675" s="237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  <c r="BI675" s="212"/>
      <c r="BJ675" s="212"/>
      <c r="BK675" s="212"/>
      <c r="BL675" s="212"/>
      <c r="BM675" s="212"/>
      <c r="BN675" s="212"/>
      <c r="BO675" s="212"/>
      <c r="BP675" s="212"/>
      <c r="BQ675" s="212"/>
      <c r="BR675" s="212"/>
      <c r="BS675" s="212"/>
      <c r="BT675" s="212"/>
      <c r="BU675" s="212"/>
      <c r="BV675" s="212"/>
      <c r="BW675" s="212"/>
      <c r="BX675" s="212"/>
      <c r="BY675" s="212"/>
      <c r="BZ675" s="212"/>
      <c r="CA675" s="212"/>
      <c r="CB675" s="212"/>
      <c r="CC675" s="212"/>
      <c r="CD675" s="212"/>
      <c r="CE675" s="212"/>
      <c r="CF675" s="212"/>
      <c r="CG675" s="212"/>
      <c r="CH675" s="212"/>
      <c r="CI675" s="212"/>
      <c r="CJ675" s="212"/>
      <c r="CK675" s="212"/>
      <c r="CL675" s="212"/>
    </row>
    <row r="676" spans="1:123" s="216" customFormat="1" ht="12.75" customHeight="1" x14ac:dyDescent="0.2">
      <c r="A676" s="200">
        <v>675</v>
      </c>
      <c r="B676" s="200" t="s">
        <v>427</v>
      </c>
      <c r="C676" s="202" t="s">
        <v>4114</v>
      </c>
      <c r="D676" s="202"/>
      <c r="E676" s="228" t="s">
        <v>3593</v>
      </c>
      <c r="F676" s="202"/>
      <c r="G676" s="227" t="s">
        <v>6807</v>
      </c>
      <c r="H676" s="392"/>
      <c r="I676" s="202" t="s">
        <v>800</v>
      </c>
      <c r="J676" s="202"/>
      <c r="K676" s="202" t="s">
        <v>3</v>
      </c>
      <c r="L676" s="218">
        <v>45849</v>
      </c>
      <c r="M676" s="219">
        <v>46200</v>
      </c>
      <c r="N676" s="220" t="s">
        <v>421</v>
      </c>
      <c r="O676" s="221">
        <f>M676</f>
        <v>46200</v>
      </c>
      <c r="P676" s="222">
        <v>25407</v>
      </c>
      <c r="Q676" s="222">
        <v>2019</v>
      </c>
      <c r="R676" s="211">
        <v>45835</v>
      </c>
      <c r="S676" s="201" t="s">
        <v>2001</v>
      </c>
      <c r="T676" s="201" t="s">
        <v>728</v>
      </c>
      <c r="U676" s="377" t="s">
        <v>200</v>
      </c>
      <c r="V676" s="377" t="s">
        <v>1815</v>
      </c>
      <c r="W676" s="213">
        <f>M676</f>
        <v>46200</v>
      </c>
      <c r="X676" s="208" t="s">
        <v>865</v>
      </c>
      <c r="Y676" s="408">
        <v>3.9</v>
      </c>
      <c r="Z676" s="214"/>
      <c r="AA676" s="201">
        <v>72</v>
      </c>
      <c r="AB676" s="201"/>
      <c r="AC676" s="201">
        <v>92</v>
      </c>
      <c r="AD676" s="201"/>
      <c r="AE676" s="208" t="s">
        <v>423</v>
      </c>
      <c r="AF676" s="208">
        <v>38</v>
      </c>
      <c r="AG676" s="208">
        <v>55</v>
      </c>
      <c r="AH676" s="208">
        <v>1</v>
      </c>
      <c r="AI676" s="211"/>
      <c r="AJ676" s="208"/>
      <c r="AK676" s="208"/>
      <c r="AL676" s="201"/>
      <c r="AM676" s="237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  <c r="BI676" s="212"/>
      <c r="BJ676" s="212"/>
      <c r="BK676" s="212"/>
      <c r="BL676" s="212"/>
      <c r="BM676" s="212"/>
      <c r="BN676" s="212"/>
      <c r="BO676" s="212"/>
      <c r="BP676" s="212"/>
      <c r="BQ676" s="212"/>
      <c r="BR676" s="212"/>
      <c r="BS676" s="212"/>
      <c r="BT676" s="212"/>
      <c r="BU676" s="212"/>
      <c r="BV676" s="212"/>
      <c r="BW676" s="212"/>
      <c r="BX676" s="212"/>
      <c r="BY676" s="212"/>
      <c r="BZ676" s="212"/>
      <c r="CA676" s="212"/>
      <c r="CB676" s="212"/>
      <c r="CC676" s="212"/>
      <c r="CD676" s="212"/>
      <c r="CE676" s="212"/>
      <c r="CF676" s="212"/>
      <c r="CG676" s="212"/>
      <c r="CH676" s="212"/>
      <c r="CI676" s="212"/>
      <c r="CJ676" s="212"/>
      <c r="CK676" s="212"/>
      <c r="CL676" s="212"/>
    </row>
    <row r="677" spans="1:123" s="157" customFormat="1" ht="12.75" customHeight="1" x14ac:dyDescent="0.2">
      <c r="A677" s="110">
        <v>676</v>
      </c>
      <c r="B677" s="110" t="s">
        <v>428</v>
      </c>
      <c r="C677" s="111" t="s">
        <v>3165</v>
      </c>
      <c r="D677" s="110" t="s">
        <v>515</v>
      </c>
      <c r="E677" s="111" t="s">
        <v>487</v>
      </c>
      <c r="F677" s="111" t="s">
        <v>2987</v>
      </c>
      <c r="G677" s="112" t="s">
        <v>3166</v>
      </c>
      <c r="H677" s="389"/>
      <c r="I677" s="111" t="s">
        <v>71</v>
      </c>
      <c r="J677" s="110" t="s">
        <v>2825</v>
      </c>
      <c r="K677" s="121" t="s">
        <v>2980</v>
      </c>
      <c r="L677" s="115">
        <v>43962</v>
      </c>
      <c r="M677" s="87">
        <v>46056</v>
      </c>
      <c r="N677" s="117" t="s">
        <v>421</v>
      </c>
      <c r="O677" s="131">
        <f t="shared" ref="O677" si="156">M677</f>
        <v>46056</v>
      </c>
      <c r="P677" s="104">
        <v>20372</v>
      </c>
      <c r="Q677" s="104">
        <v>2020</v>
      </c>
      <c r="R677" s="105">
        <v>45325</v>
      </c>
      <c r="S677" s="121" t="s">
        <v>2069</v>
      </c>
      <c r="T677" s="121" t="s">
        <v>421</v>
      </c>
      <c r="U677" s="244" t="s">
        <v>3636</v>
      </c>
      <c r="V677" s="244" t="s">
        <v>1838</v>
      </c>
      <c r="W677" s="135">
        <f t="shared" si="155"/>
        <v>46056</v>
      </c>
      <c r="X677" s="162" t="s">
        <v>21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428</v>
      </c>
      <c r="C678" s="111" t="s">
        <v>885</v>
      </c>
      <c r="D678" s="111" t="s">
        <v>400</v>
      </c>
      <c r="E678" s="85" t="s">
        <v>3583</v>
      </c>
      <c r="F678" s="111" t="s">
        <v>61</v>
      </c>
      <c r="G678" s="112" t="s">
        <v>886</v>
      </c>
      <c r="H678" s="389" t="s">
        <v>61</v>
      </c>
      <c r="I678" s="111" t="s">
        <v>1228</v>
      </c>
      <c r="J678" s="111" t="s">
        <v>62</v>
      </c>
      <c r="K678" s="111" t="s">
        <v>887</v>
      </c>
      <c r="L678" s="115">
        <v>39882</v>
      </c>
      <c r="M678" s="116">
        <v>46050</v>
      </c>
      <c r="N678" s="117" t="s">
        <v>421</v>
      </c>
      <c r="O678" s="130">
        <f t="shared" si="149"/>
        <v>46050</v>
      </c>
      <c r="P678" s="118">
        <v>20179</v>
      </c>
      <c r="Q678" s="118">
        <v>2008</v>
      </c>
      <c r="R678" s="119">
        <v>45319</v>
      </c>
      <c r="S678" s="120" t="s">
        <v>168</v>
      </c>
      <c r="T678" s="121" t="s">
        <v>113</v>
      </c>
      <c r="U678" s="376" t="s">
        <v>5467</v>
      </c>
      <c r="V678" s="244" t="s">
        <v>5468</v>
      </c>
      <c r="W678" s="145">
        <f t="shared" si="155"/>
        <v>46050</v>
      </c>
      <c r="X678" s="357" t="s">
        <v>865</v>
      </c>
      <c r="Y678" s="407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57">
        <v>23</v>
      </c>
      <c r="AF678" s="357">
        <v>37</v>
      </c>
      <c r="AG678" s="357">
        <v>48</v>
      </c>
      <c r="AH678" s="357">
        <v>1</v>
      </c>
      <c r="AI678" s="119">
        <v>41197</v>
      </c>
      <c r="AJ678" s="357">
        <v>2012</v>
      </c>
      <c r="AK678" s="357" t="s">
        <v>420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427</v>
      </c>
      <c r="C679" s="111" t="s">
        <v>4277</v>
      </c>
      <c r="D679" s="111"/>
      <c r="E679" s="111" t="s">
        <v>3584</v>
      </c>
      <c r="F679" s="111"/>
      <c r="G679" s="112" t="s">
        <v>4278</v>
      </c>
      <c r="H679" s="389"/>
      <c r="I679" s="111" t="s">
        <v>2398</v>
      </c>
      <c r="J679" s="111"/>
      <c r="K679" s="111" t="s">
        <v>2537</v>
      </c>
      <c r="L679" s="115">
        <v>44699</v>
      </c>
      <c r="M679" s="87">
        <v>46116</v>
      </c>
      <c r="N679" s="117" t="s">
        <v>421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102</v>
      </c>
      <c r="T679" s="121" t="s">
        <v>421</v>
      </c>
      <c r="U679" s="244" t="s">
        <v>5724</v>
      </c>
      <c r="V679" s="244" t="s">
        <v>5724</v>
      </c>
      <c r="W679" s="135">
        <f>M679</f>
        <v>46116</v>
      </c>
      <c r="X679" s="162" t="s">
        <v>865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216" customFormat="1" ht="12.75" customHeight="1" x14ac:dyDescent="0.2">
      <c r="A680" s="200">
        <v>679</v>
      </c>
      <c r="B680" s="200" t="s">
        <v>427</v>
      </c>
      <c r="C680" s="202" t="s">
        <v>6499</v>
      </c>
      <c r="D680" s="202"/>
      <c r="E680" s="228" t="s">
        <v>1996</v>
      </c>
      <c r="F680" s="202"/>
      <c r="G680" s="227" t="s">
        <v>6536</v>
      </c>
      <c r="H680" s="392"/>
      <c r="I680" s="202" t="s">
        <v>631</v>
      </c>
      <c r="J680" s="202"/>
      <c r="K680" s="200" t="s">
        <v>6513</v>
      </c>
      <c r="L680" s="218">
        <v>45749</v>
      </c>
      <c r="M680" s="219">
        <v>46471</v>
      </c>
      <c r="N680" s="220" t="s">
        <v>421</v>
      </c>
      <c r="O680" s="221">
        <f>M680</f>
        <v>46471</v>
      </c>
      <c r="P680" s="222">
        <v>25181</v>
      </c>
      <c r="Q680" s="222">
        <v>2025</v>
      </c>
      <c r="R680" s="211">
        <v>45741</v>
      </c>
      <c r="S680" s="201" t="s">
        <v>2231</v>
      </c>
      <c r="T680" s="201" t="s">
        <v>728</v>
      </c>
      <c r="U680" s="377" t="s">
        <v>200</v>
      </c>
      <c r="V680" s="377" t="s">
        <v>200</v>
      </c>
      <c r="W680" s="213">
        <f>O680</f>
        <v>46471</v>
      </c>
      <c r="X680" s="208" t="s">
        <v>583</v>
      </c>
      <c r="Y680" s="408">
        <v>4.0999999999999996</v>
      </c>
      <c r="Z680" s="214"/>
      <c r="AA680" s="201">
        <v>80</v>
      </c>
      <c r="AB680" s="201"/>
      <c r="AC680" s="201">
        <v>100</v>
      </c>
      <c r="AD680" s="201"/>
      <c r="AE680" s="208" t="s">
        <v>423</v>
      </c>
      <c r="AF680" s="208" t="s">
        <v>423</v>
      </c>
      <c r="AG680" s="208" t="s">
        <v>423</v>
      </c>
      <c r="AH680" s="208">
        <v>1</v>
      </c>
      <c r="AI680" s="211"/>
      <c r="AJ680" s="208"/>
      <c r="AK680" s="208"/>
      <c r="AL680" s="201"/>
      <c r="AM680" s="237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  <c r="BZ680" s="212"/>
      <c r="CA680" s="212"/>
      <c r="CB680" s="212"/>
      <c r="CC680" s="212"/>
      <c r="CD680" s="212"/>
      <c r="CE680" s="212"/>
      <c r="CF680" s="212"/>
      <c r="CG680" s="212"/>
      <c r="CH680" s="212"/>
      <c r="CI680" s="212"/>
      <c r="CJ680" s="212"/>
      <c r="CK680" s="212"/>
      <c r="CL680" s="212"/>
    </row>
    <row r="681" spans="1:123" s="212" customFormat="1" ht="12.75" customHeight="1" x14ac:dyDescent="0.2">
      <c r="A681" s="200">
        <v>680</v>
      </c>
      <c r="B681" s="201" t="s">
        <v>427</v>
      </c>
      <c r="C681" s="201" t="s">
        <v>2325</v>
      </c>
      <c r="D681" s="201"/>
      <c r="E681" s="201" t="s">
        <v>654</v>
      </c>
      <c r="F681" s="201"/>
      <c r="G681" s="203" t="s">
        <v>3037</v>
      </c>
      <c r="H681" s="391"/>
      <c r="I681" s="202" t="s">
        <v>486</v>
      </c>
      <c r="J681" s="201"/>
      <c r="K681" s="201" t="s">
        <v>3038</v>
      </c>
      <c r="L681" s="206">
        <v>43878</v>
      </c>
      <c r="M681" s="207">
        <v>46103</v>
      </c>
      <c r="N681" s="220" t="s">
        <v>421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810</v>
      </c>
      <c r="T681" s="201" t="s">
        <v>421</v>
      </c>
      <c r="U681" s="377" t="s">
        <v>626</v>
      </c>
      <c r="V681" s="377" t="s">
        <v>626</v>
      </c>
      <c r="W681" s="213">
        <v>46103</v>
      </c>
      <c r="X681" s="208" t="s">
        <v>201</v>
      </c>
      <c r="Y681" s="408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423</v>
      </c>
      <c r="AF681" s="208" t="s">
        <v>423</v>
      </c>
      <c r="AG681" s="208" t="s">
        <v>423</v>
      </c>
      <c r="AH681" s="208">
        <v>1</v>
      </c>
      <c r="AI681" s="201"/>
      <c r="AJ681" s="208"/>
      <c r="AK681" s="208"/>
      <c r="AL681" s="201"/>
      <c r="AM681" s="237"/>
      <c r="CM681" s="428"/>
    </row>
    <row r="682" spans="1:123" s="157" customFormat="1" ht="12.75" customHeight="1" x14ac:dyDescent="0.2">
      <c r="A682" s="110">
        <v>681</v>
      </c>
      <c r="B682" s="121" t="s">
        <v>427</v>
      </c>
      <c r="C682" s="121" t="s">
        <v>3912</v>
      </c>
      <c r="D682" s="121"/>
      <c r="E682" s="121" t="s">
        <v>764</v>
      </c>
      <c r="F682" s="121"/>
      <c r="G682" s="129" t="s">
        <v>3913</v>
      </c>
      <c r="H682" s="390"/>
      <c r="I682" s="110" t="s">
        <v>255</v>
      </c>
      <c r="J682" s="121"/>
      <c r="K682" s="121" t="s">
        <v>3914</v>
      </c>
      <c r="L682" s="137">
        <v>44466</v>
      </c>
      <c r="M682" s="138">
        <v>45192</v>
      </c>
      <c r="N682" s="139" t="s">
        <v>421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691</v>
      </c>
      <c r="T682" s="121" t="s">
        <v>728</v>
      </c>
      <c r="U682" s="244" t="s">
        <v>200</v>
      </c>
      <c r="V682" s="244" t="s">
        <v>200</v>
      </c>
      <c r="W682" s="135">
        <f>M682</f>
        <v>45192</v>
      </c>
      <c r="X682" s="162" t="s">
        <v>201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423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427</v>
      </c>
      <c r="C683" s="111" t="s">
        <v>69</v>
      </c>
      <c r="D683" s="111"/>
      <c r="E683" s="111" t="s">
        <v>3187</v>
      </c>
      <c r="F683" s="111"/>
      <c r="G683" s="112" t="s">
        <v>70</v>
      </c>
      <c r="H683" s="389"/>
      <c r="I683" s="111" t="s">
        <v>71</v>
      </c>
      <c r="J683" s="111"/>
      <c r="K683" s="111" t="s">
        <v>3188</v>
      </c>
      <c r="L683" s="115">
        <v>39882</v>
      </c>
      <c r="M683" s="116">
        <v>45409</v>
      </c>
      <c r="N683" s="117" t="s">
        <v>421</v>
      </c>
      <c r="O683" s="130">
        <f t="shared" si="149"/>
        <v>45409</v>
      </c>
      <c r="P683" s="118">
        <v>20417</v>
      </c>
      <c r="Q683" s="118">
        <v>2009</v>
      </c>
      <c r="R683" s="119">
        <v>44678</v>
      </c>
      <c r="S683" s="120" t="s">
        <v>102</v>
      </c>
      <c r="T683" s="121" t="s">
        <v>420</v>
      </c>
      <c r="U683" s="376" t="s">
        <v>875</v>
      </c>
      <c r="V683" s="376" t="s">
        <v>4259</v>
      </c>
      <c r="W683" s="145">
        <f t="shared" ref="W683:W694" si="157">M683</f>
        <v>45409</v>
      </c>
      <c r="X683" s="357" t="s">
        <v>3189</v>
      </c>
      <c r="Y683" s="407">
        <v>6.9</v>
      </c>
      <c r="Z683" s="136"/>
      <c r="AA683" s="120">
        <v>97</v>
      </c>
      <c r="AB683" s="120"/>
      <c r="AC683" s="120">
        <v>107</v>
      </c>
      <c r="AD683" s="120"/>
      <c r="AE683" s="357" t="s">
        <v>423</v>
      </c>
      <c r="AF683" s="357" t="s">
        <v>423</v>
      </c>
      <c r="AG683" s="357" t="s">
        <v>423</v>
      </c>
      <c r="AH683" s="357">
        <v>1</v>
      </c>
      <c r="AI683" s="120"/>
      <c r="AJ683" s="357"/>
      <c r="AK683" s="357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428</v>
      </c>
      <c r="C684" s="121" t="s">
        <v>3623</v>
      </c>
      <c r="D684" s="111" t="s">
        <v>4028</v>
      </c>
      <c r="E684" s="111" t="s">
        <v>540</v>
      </c>
      <c r="F684" s="111" t="s">
        <v>4029</v>
      </c>
      <c r="G684" s="112" t="s">
        <v>3624</v>
      </c>
      <c r="H684" s="389" t="s">
        <v>4030</v>
      </c>
      <c r="I684" s="111" t="s">
        <v>1294</v>
      </c>
      <c r="J684" s="111" t="s">
        <v>823</v>
      </c>
      <c r="K684" s="111" t="s">
        <v>3625</v>
      </c>
      <c r="L684" s="115">
        <v>44295</v>
      </c>
      <c r="M684" s="87">
        <v>46464</v>
      </c>
      <c r="N684" s="117" t="s">
        <v>421</v>
      </c>
      <c r="O684" s="131">
        <f t="shared" si="149"/>
        <v>46464</v>
      </c>
      <c r="P684" s="104">
        <v>21167</v>
      </c>
      <c r="Q684" s="104">
        <v>2014</v>
      </c>
      <c r="R684" s="105">
        <v>45734</v>
      </c>
      <c r="S684" s="121" t="s">
        <v>596</v>
      </c>
      <c r="T684" s="121" t="s">
        <v>3005</v>
      </c>
      <c r="U684" s="244" t="s">
        <v>6508</v>
      </c>
      <c r="V684" s="244" t="s">
        <v>6509</v>
      </c>
      <c r="W684" s="135">
        <f>M684</f>
        <v>46464</v>
      </c>
      <c r="X684" s="162" t="s">
        <v>201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3487</v>
      </c>
      <c r="AF684" s="162" t="s">
        <v>210</v>
      </c>
      <c r="AG684" s="162" t="s">
        <v>3626</v>
      </c>
      <c r="AH684" s="162">
        <v>1</v>
      </c>
      <c r="AI684" s="105">
        <v>44595</v>
      </c>
      <c r="AJ684" s="162">
        <v>2010</v>
      </c>
      <c r="AK684" s="162" t="s">
        <v>421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428</v>
      </c>
      <c r="C685" s="121" t="s">
        <v>439</v>
      </c>
      <c r="D685" s="111" t="s">
        <v>1265</v>
      </c>
      <c r="E685" s="111" t="s">
        <v>541</v>
      </c>
      <c r="F685" s="111" t="s">
        <v>1266</v>
      </c>
      <c r="G685" s="112" t="s">
        <v>542</v>
      </c>
      <c r="H685" s="389" t="s">
        <v>1267</v>
      </c>
      <c r="I685" s="111" t="s">
        <v>1071</v>
      </c>
      <c r="J685" s="110" t="s">
        <v>823</v>
      </c>
      <c r="K685" s="111" t="s">
        <v>543</v>
      </c>
      <c r="L685" s="115">
        <v>41530</v>
      </c>
      <c r="M685" s="116">
        <v>46154</v>
      </c>
      <c r="N685" s="117" t="s">
        <v>421</v>
      </c>
      <c r="O685" s="130">
        <f t="shared" si="149"/>
        <v>46154</v>
      </c>
      <c r="P685" s="118">
        <v>21319</v>
      </c>
      <c r="Q685" s="118">
        <v>2013</v>
      </c>
      <c r="R685" s="119" t="s">
        <v>6648</v>
      </c>
      <c r="S685" s="120" t="s">
        <v>3129</v>
      </c>
      <c r="T685" s="121" t="s">
        <v>1870</v>
      </c>
      <c r="U685" s="376" t="s">
        <v>6649</v>
      </c>
      <c r="V685" s="376" t="s">
        <v>6650</v>
      </c>
      <c r="W685" s="145">
        <f t="shared" si="157"/>
        <v>46154</v>
      </c>
      <c r="X685" s="357" t="s">
        <v>865</v>
      </c>
      <c r="Y685" s="407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57">
        <v>22</v>
      </c>
      <c r="AF685" s="357">
        <v>38</v>
      </c>
      <c r="AG685" s="357">
        <v>52</v>
      </c>
      <c r="AH685" s="357">
        <v>1</v>
      </c>
      <c r="AI685" s="119">
        <v>42166</v>
      </c>
      <c r="AJ685" s="357">
        <v>2015</v>
      </c>
      <c r="AK685" s="357" t="s">
        <v>421</v>
      </c>
      <c r="AL685" s="120" t="s">
        <v>6642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427</v>
      </c>
      <c r="C686" s="201" t="s">
        <v>4240</v>
      </c>
      <c r="E686" s="212" t="s">
        <v>5147</v>
      </c>
      <c r="G686" s="374">
        <v>90440</v>
      </c>
      <c r="H686" s="401"/>
      <c r="I686" s="201" t="s">
        <v>631</v>
      </c>
      <c r="J686" s="223"/>
      <c r="K686" s="140" t="s">
        <v>6862</v>
      </c>
      <c r="L686" s="218">
        <v>45152</v>
      </c>
      <c r="M686" s="219">
        <v>45879</v>
      </c>
      <c r="N686" s="220" t="s">
        <v>421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2231</v>
      </c>
      <c r="T686" s="201" t="s">
        <v>728</v>
      </c>
      <c r="U686" s="377" t="s">
        <v>200</v>
      </c>
      <c r="V686" s="377" t="s">
        <v>1</v>
      </c>
      <c r="W686" s="213">
        <v>45879</v>
      </c>
      <c r="X686" s="208" t="s">
        <v>201</v>
      </c>
      <c r="Y686" s="408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423</v>
      </c>
      <c r="AF686" s="208" t="s">
        <v>423</v>
      </c>
      <c r="AG686" s="208" t="s">
        <v>423</v>
      </c>
      <c r="AH686" s="208">
        <v>1</v>
      </c>
      <c r="AI686" s="211"/>
      <c r="AJ686" s="208"/>
      <c r="AK686" s="208"/>
      <c r="AM686" s="428"/>
      <c r="CM686" s="428"/>
    </row>
    <row r="687" spans="1:123" s="212" customFormat="1" ht="12.75" customHeight="1" x14ac:dyDescent="0.2">
      <c r="A687" s="200">
        <v>686</v>
      </c>
      <c r="B687" s="200" t="s">
        <v>428</v>
      </c>
      <c r="C687" s="228" t="s">
        <v>1988</v>
      </c>
      <c r="D687" s="202" t="s">
        <v>1989</v>
      </c>
      <c r="E687" s="228" t="s">
        <v>1990</v>
      </c>
      <c r="F687" s="202" t="s">
        <v>1991</v>
      </c>
      <c r="G687" s="227" t="s">
        <v>1992</v>
      </c>
      <c r="H687" s="392" t="s">
        <v>1993</v>
      </c>
      <c r="I687" s="202" t="s">
        <v>1994</v>
      </c>
      <c r="J687" s="202" t="s">
        <v>1994</v>
      </c>
      <c r="K687" s="202" t="s">
        <v>6661</v>
      </c>
      <c r="L687" s="218">
        <v>42869</v>
      </c>
      <c r="M687" s="219">
        <v>46519</v>
      </c>
      <c r="N687" s="220" t="s">
        <v>421</v>
      </c>
      <c r="O687" s="431">
        <f t="shared" si="149"/>
        <v>46519</v>
      </c>
      <c r="P687" s="222">
        <v>17520</v>
      </c>
      <c r="Q687" s="222">
        <v>2015</v>
      </c>
      <c r="R687" s="211">
        <v>45789</v>
      </c>
      <c r="S687" s="201" t="s">
        <v>2069</v>
      </c>
      <c r="T687" s="201" t="s">
        <v>2559</v>
      </c>
      <c r="U687" s="377" t="s">
        <v>6662</v>
      </c>
      <c r="V687" s="377" t="s">
        <v>6663</v>
      </c>
      <c r="W687" s="213">
        <f t="shared" si="157"/>
        <v>46519</v>
      </c>
      <c r="X687" s="208" t="s">
        <v>1995</v>
      </c>
      <c r="Y687" s="408">
        <v>10.3</v>
      </c>
      <c r="Z687" s="214">
        <v>168</v>
      </c>
      <c r="AA687" s="201">
        <v>200</v>
      </c>
      <c r="AB687" s="201">
        <v>200</v>
      </c>
      <c r="AC687" s="201">
        <v>368</v>
      </c>
      <c r="AD687" s="201">
        <v>368</v>
      </c>
      <c r="AE687" s="208" t="s">
        <v>423</v>
      </c>
      <c r="AF687" s="208" t="s">
        <v>423</v>
      </c>
      <c r="AG687" s="208">
        <v>85</v>
      </c>
      <c r="AH687" s="208">
        <v>2</v>
      </c>
      <c r="AI687" s="211">
        <v>42869</v>
      </c>
      <c r="AJ687" s="208">
        <v>2015</v>
      </c>
      <c r="AK687" s="208" t="s">
        <v>421</v>
      </c>
      <c r="AL687" s="201"/>
      <c r="AM687" s="237"/>
      <c r="CM687" s="428"/>
    </row>
    <row r="688" spans="1:123" s="306" customFormat="1" ht="12.75" customHeight="1" x14ac:dyDescent="0.2">
      <c r="A688" s="298">
        <v>687</v>
      </c>
      <c r="B688" s="298" t="s">
        <v>6844</v>
      </c>
      <c r="C688" s="298"/>
      <c r="D688" s="97"/>
      <c r="E688" s="97" t="s">
        <v>1215</v>
      </c>
      <c r="F688" s="97"/>
      <c r="G688" s="453"/>
      <c r="H688" s="454"/>
      <c r="I688" s="301"/>
      <c r="J688" s="97"/>
      <c r="K688" s="97"/>
      <c r="L688" s="455"/>
      <c r="M688" s="456"/>
      <c r="N688" s="457"/>
      <c r="O688" s="307"/>
      <c r="P688" s="299"/>
      <c r="Q688" s="299"/>
      <c r="R688" s="300"/>
      <c r="S688" s="301"/>
      <c r="T688" s="301"/>
      <c r="U688" s="378"/>
      <c r="V688" s="378"/>
      <c r="W688" s="302"/>
      <c r="X688" s="338"/>
      <c r="Y688" s="416"/>
      <c r="Z688" s="303"/>
      <c r="AA688" s="301"/>
      <c r="AB688" s="301"/>
      <c r="AC688" s="301"/>
      <c r="AD688" s="301"/>
      <c r="AE688" s="338"/>
      <c r="AF688" s="338"/>
      <c r="AG688" s="338"/>
      <c r="AH688" s="338"/>
      <c r="AI688" s="300"/>
      <c r="AJ688" s="338"/>
      <c r="AK688" s="338"/>
      <c r="AL688" s="301"/>
      <c r="AM688" s="304"/>
      <c r="AN688" s="305"/>
      <c r="AO688" s="305"/>
      <c r="AP688" s="305"/>
      <c r="AQ688" s="305"/>
      <c r="AR688" s="305"/>
      <c r="AS688" s="305"/>
      <c r="AT688" s="305"/>
      <c r="AU688" s="305"/>
      <c r="AV688" s="305"/>
      <c r="AW688" s="305"/>
      <c r="AX688" s="305"/>
      <c r="AY688" s="305"/>
      <c r="AZ688" s="305"/>
      <c r="BA688" s="305"/>
      <c r="BB688" s="305"/>
      <c r="BC688" s="305"/>
      <c r="BD688" s="305"/>
      <c r="BE688" s="305"/>
      <c r="BF688" s="305"/>
      <c r="BG688" s="305"/>
      <c r="BH688" s="305"/>
      <c r="BI688" s="305"/>
      <c r="BJ688" s="305"/>
      <c r="BK688" s="305"/>
      <c r="BL688" s="305"/>
      <c r="BM688" s="305"/>
      <c r="BN688" s="305"/>
      <c r="BO688" s="305"/>
      <c r="BP688" s="305"/>
      <c r="BQ688" s="305"/>
      <c r="BR688" s="305"/>
      <c r="BS688" s="305"/>
      <c r="BT688" s="305"/>
      <c r="BU688" s="305"/>
      <c r="BV688" s="305"/>
      <c r="BW688" s="305"/>
      <c r="BX688" s="305"/>
      <c r="BY688" s="305"/>
      <c r="BZ688" s="305"/>
      <c r="CA688" s="305"/>
      <c r="CB688" s="305"/>
      <c r="CC688" s="305"/>
      <c r="CD688" s="305"/>
      <c r="CE688" s="305"/>
      <c r="CF688" s="305"/>
      <c r="CG688" s="305"/>
      <c r="CH688" s="305"/>
      <c r="CI688" s="305"/>
      <c r="CJ688" s="305"/>
      <c r="CK688" s="305"/>
      <c r="CL688" s="305"/>
    </row>
    <row r="689" spans="1:123" s="144" customFormat="1" ht="12.75" customHeight="1" x14ac:dyDescent="0.2">
      <c r="A689" s="110">
        <v>688</v>
      </c>
      <c r="B689" s="121" t="s">
        <v>427</v>
      </c>
      <c r="C689" s="121" t="s">
        <v>4276</v>
      </c>
      <c r="D689" s="121"/>
      <c r="E689" s="121" t="s">
        <v>1151</v>
      </c>
      <c r="F689" s="121"/>
      <c r="G689" s="129" t="s">
        <v>4275</v>
      </c>
      <c r="H689" s="390"/>
      <c r="I689" s="121" t="s">
        <v>71</v>
      </c>
      <c r="J689" s="121"/>
      <c r="K689" s="121" t="s">
        <v>3233</v>
      </c>
      <c r="L689" s="137">
        <v>44699</v>
      </c>
      <c r="M689" s="138">
        <v>45424</v>
      </c>
      <c r="N689" s="117" t="s">
        <v>421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102</v>
      </c>
      <c r="T689" s="121" t="s">
        <v>728</v>
      </c>
      <c r="U689" s="244" t="s">
        <v>200</v>
      </c>
      <c r="V689" s="244" t="s">
        <v>200</v>
      </c>
      <c r="W689" s="135">
        <f>M689</f>
        <v>45424</v>
      </c>
      <c r="X689" s="162" t="s">
        <v>583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427</v>
      </c>
      <c r="C690" s="469" t="s">
        <v>5156</v>
      </c>
      <c r="D690" s="202"/>
      <c r="E690" s="202" t="s">
        <v>1697</v>
      </c>
      <c r="F690" s="202"/>
      <c r="G690" s="227" t="s">
        <v>5157</v>
      </c>
      <c r="H690" s="392"/>
      <c r="I690" s="202" t="s">
        <v>631</v>
      </c>
      <c r="J690" s="202"/>
      <c r="K690" s="202" t="s">
        <v>3383</v>
      </c>
      <c r="L690" s="218">
        <v>45152</v>
      </c>
      <c r="M690" s="219">
        <v>45874</v>
      </c>
      <c r="N690" s="220" t="s">
        <v>421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2231</v>
      </c>
      <c r="T690" s="201" t="s">
        <v>728</v>
      </c>
      <c r="U690" s="377" t="s">
        <v>200</v>
      </c>
      <c r="V690" s="377" t="s">
        <v>200</v>
      </c>
      <c r="W690" s="213">
        <v>45143</v>
      </c>
      <c r="X690" s="208" t="s">
        <v>865</v>
      </c>
      <c r="Y690" s="408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423</v>
      </c>
      <c r="AF690" s="208" t="s">
        <v>423</v>
      </c>
      <c r="AG690" s="208" t="s">
        <v>423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427</v>
      </c>
      <c r="C691" s="111" t="s">
        <v>722</v>
      </c>
      <c r="D691" s="111"/>
      <c r="E691" s="111" t="s">
        <v>3944</v>
      </c>
      <c r="F691" s="111" t="s">
        <v>3457</v>
      </c>
      <c r="G691" s="112" t="s">
        <v>723</v>
      </c>
      <c r="H691" s="389"/>
      <c r="I691" s="111" t="s">
        <v>1071</v>
      </c>
      <c r="J691" s="111"/>
      <c r="K691" s="111" t="s">
        <v>4496</v>
      </c>
      <c r="L691" s="115">
        <v>40028</v>
      </c>
      <c r="M691" s="116">
        <v>46090</v>
      </c>
      <c r="N691" s="117" t="s">
        <v>421</v>
      </c>
      <c r="O691" s="130">
        <f t="shared" ref="O691:O696" si="158">M691</f>
        <v>46090</v>
      </c>
      <c r="P691" s="118">
        <v>22561</v>
      </c>
      <c r="Q691" s="118">
        <v>2008</v>
      </c>
      <c r="R691" s="119">
        <v>45360</v>
      </c>
      <c r="S691" s="120" t="s">
        <v>298</v>
      </c>
      <c r="T691" s="121" t="s">
        <v>421</v>
      </c>
      <c r="U691" s="376" t="s">
        <v>5650</v>
      </c>
      <c r="V691" s="244" t="s">
        <v>5398</v>
      </c>
      <c r="W691" s="145">
        <f t="shared" si="157"/>
        <v>46090</v>
      </c>
      <c r="X691" s="357" t="s">
        <v>423</v>
      </c>
      <c r="Y691" s="407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57">
        <v>23</v>
      </c>
      <c r="AF691" s="357">
        <v>37</v>
      </c>
      <c r="AG691" s="357">
        <v>48</v>
      </c>
      <c r="AH691" s="357">
        <v>2</v>
      </c>
      <c r="AI691" s="119"/>
      <c r="AJ691" s="357"/>
      <c r="AK691" s="357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427</v>
      </c>
      <c r="C692" s="121" t="s">
        <v>424</v>
      </c>
      <c r="D692" s="121"/>
      <c r="E692" s="121" t="s">
        <v>1875</v>
      </c>
      <c r="F692" s="121"/>
      <c r="G692" s="129" t="s">
        <v>1876</v>
      </c>
      <c r="H692" s="390"/>
      <c r="I692" s="121" t="s">
        <v>1071</v>
      </c>
      <c r="J692" s="121"/>
      <c r="K692" s="121" t="s">
        <v>1877</v>
      </c>
      <c r="L692" s="137">
        <v>42782</v>
      </c>
      <c r="M692" s="116">
        <v>46547</v>
      </c>
      <c r="N692" s="117" t="s">
        <v>421</v>
      </c>
      <c r="O692" s="130">
        <f t="shared" si="158"/>
        <v>46547</v>
      </c>
      <c r="P692" s="118">
        <v>17274</v>
      </c>
      <c r="Q692" s="118">
        <v>2013</v>
      </c>
      <c r="R692" s="119">
        <v>45817</v>
      </c>
      <c r="S692" s="120" t="s">
        <v>596</v>
      </c>
      <c r="T692" s="121" t="s">
        <v>421</v>
      </c>
      <c r="U692" s="376" t="s">
        <v>6716</v>
      </c>
      <c r="V692" s="376" t="s">
        <v>366</v>
      </c>
      <c r="W692" s="145">
        <f>O692</f>
        <v>46547</v>
      </c>
      <c r="X692" s="357" t="s">
        <v>865</v>
      </c>
      <c r="Y692" s="407">
        <v>5.6</v>
      </c>
      <c r="Z692" s="136"/>
      <c r="AA692" s="120">
        <v>80</v>
      </c>
      <c r="AB692" s="120"/>
      <c r="AC692" s="120">
        <v>105</v>
      </c>
      <c r="AD692" s="120"/>
      <c r="AE692" s="357">
        <v>22</v>
      </c>
      <c r="AF692" s="357">
        <v>38</v>
      </c>
      <c r="AG692" s="357">
        <v>57</v>
      </c>
      <c r="AH692" s="357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428</v>
      </c>
      <c r="C693" s="110" t="s">
        <v>4530</v>
      </c>
      <c r="D693" s="110"/>
      <c r="E693" s="111" t="s">
        <v>501</v>
      </c>
      <c r="F693" s="202"/>
      <c r="G693" s="112" t="s">
        <v>4532</v>
      </c>
      <c r="H693" s="389"/>
      <c r="I693" s="110" t="s">
        <v>625</v>
      </c>
      <c r="J693" s="110"/>
      <c r="K693" s="111" t="s">
        <v>6429</v>
      </c>
      <c r="L693" s="137">
        <v>44803</v>
      </c>
      <c r="M693" s="87">
        <v>45528</v>
      </c>
      <c r="N693" s="117" t="s">
        <v>421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379</v>
      </c>
      <c r="T693" s="121" t="s">
        <v>728</v>
      </c>
      <c r="U693" s="244" t="s">
        <v>200</v>
      </c>
      <c r="V693" s="244" t="s">
        <v>198</v>
      </c>
      <c r="W693" s="135">
        <f>M693</f>
        <v>45528</v>
      </c>
      <c r="X693" s="162" t="s">
        <v>21</v>
      </c>
      <c r="Y693" s="123">
        <v>4.2</v>
      </c>
      <c r="Z693" s="124"/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2396</v>
      </c>
      <c r="AG693" s="162">
        <v>75</v>
      </c>
      <c r="AH693" s="162">
        <v>1</v>
      </c>
      <c r="AI693" s="105"/>
      <c r="AJ693" s="162"/>
      <c r="AK693" s="162"/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427</v>
      </c>
      <c r="C694" s="110" t="s">
        <v>910</v>
      </c>
      <c r="D694" s="110"/>
      <c r="E694" s="111" t="s">
        <v>911</v>
      </c>
      <c r="F694" s="111"/>
      <c r="G694" s="112" t="s">
        <v>3050</v>
      </c>
      <c r="H694" s="389"/>
      <c r="I694" s="110" t="s">
        <v>174</v>
      </c>
      <c r="J694" s="110"/>
      <c r="K694" s="111" t="s">
        <v>1220</v>
      </c>
      <c r="L694" s="137">
        <v>41054</v>
      </c>
      <c r="M694" s="116">
        <v>46065</v>
      </c>
      <c r="N694" s="117" t="s">
        <v>421</v>
      </c>
      <c r="O694" s="130">
        <f t="shared" si="158"/>
        <v>46065</v>
      </c>
      <c r="P694" s="118">
        <v>18411</v>
      </c>
      <c r="Q694" s="118">
        <v>2010</v>
      </c>
      <c r="R694" s="119">
        <v>45334</v>
      </c>
      <c r="S694" s="120" t="s">
        <v>837</v>
      </c>
      <c r="T694" s="121" t="s">
        <v>421</v>
      </c>
      <c r="U694" s="376" t="s">
        <v>200</v>
      </c>
      <c r="V694" s="376" t="s">
        <v>5078</v>
      </c>
      <c r="W694" s="145">
        <f t="shared" si="157"/>
        <v>46065</v>
      </c>
      <c r="X694" s="357" t="s">
        <v>583</v>
      </c>
      <c r="Y694" s="407">
        <v>5.6</v>
      </c>
      <c r="Z694" s="136"/>
      <c r="AA694" s="120">
        <v>80</v>
      </c>
      <c r="AB694" s="120"/>
      <c r="AC694" s="120">
        <v>100</v>
      </c>
      <c r="AD694" s="120"/>
      <c r="AE694" s="357">
        <v>24</v>
      </c>
      <c r="AF694" s="357">
        <v>39</v>
      </c>
      <c r="AG694" s="357">
        <v>53</v>
      </c>
      <c r="AH694" s="357">
        <v>1</v>
      </c>
      <c r="AI694" s="120"/>
      <c r="AJ694" s="357"/>
      <c r="AK694" s="357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428</v>
      </c>
      <c r="C695" s="490" t="s">
        <v>888</v>
      </c>
      <c r="D695" s="201" t="s">
        <v>1686</v>
      </c>
      <c r="E695" s="201" t="s">
        <v>1687</v>
      </c>
      <c r="F695" s="201" t="s">
        <v>1688</v>
      </c>
      <c r="G695" s="203" t="s">
        <v>1689</v>
      </c>
      <c r="H695" s="391" t="s">
        <v>1690</v>
      </c>
      <c r="I695" s="202" t="s">
        <v>1071</v>
      </c>
      <c r="J695" s="202" t="s">
        <v>823</v>
      </c>
      <c r="K695" s="201" t="s">
        <v>3838</v>
      </c>
      <c r="L695" s="206">
        <v>41931</v>
      </c>
      <c r="M695" s="207">
        <v>45906</v>
      </c>
      <c r="N695" s="220" t="s">
        <v>421</v>
      </c>
      <c r="O695" s="221">
        <f t="shared" si="158"/>
        <v>45906</v>
      </c>
      <c r="P695" s="222">
        <v>16735</v>
      </c>
      <c r="Q695" s="222">
        <v>2010</v>
      </c>
      <c r="R695" s="211">
        <v>45175</v>
      </c>
      <c r="S695" s="201" t="s">
        <v>14</v>
      </c>
      <c r="T695" s="201" t="s">
        <v>113</v>
      </c>
      <c r="U695" s="377" t="s">
        <v>5226</v>
      </c>
      <c r="V695" s="377" t="s">
        <v>5227</v>
      </c>
      <c r="W695" s="213">
        <f t="shared" ref="W695:W700" si="159">M695</f>
        <v>45906</v>
      </c>
      <c r="X695" s="208" t="s">
        <v>583</v>
      </c>
      <c r="Y695" s="408">
        <v>6.4</v>
      </c>
      <c r="Z695" s="214" t="s">
        <v>1691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421</v>
      </c>
      <c r="AL695" s="201"/>
      <c r="AM695" s="237"/>
      <c r="CM695" s="428"/>
    </row>
    <row r="696" spans="1:123" s="144" customFormat="1" ht="12.75" customHeight="1" x14ac:dyDescent="0.2">
      <c r="A696" s="110">
        <v>695</v>
      </c>
      <c r="B696" s="121" t="s">
        <v>427</v>
      </c>
      <c r="C696" s="121" t="s">
        <v>3660</v>
      </c>
      <c r="D696" s="121"/>
      <c r="E696" s="121" t="s">
        <v>339</v>
      </c>
      <c r="F696" s="121"/>
      <c r="G696" s="129" t="s">
        <v>4050</v>
      </c>
      <c r="H696" s="390"/>
      <c r="I696" s="121" t="s">
        <v>800</v>
      </c>
      <c r="J696" s="121"/>
      <c r="K696" s="121" t="s">
        <v>3025</v>
      </c>
      <c r="L696" s="137">
        <v>44610</v>
      </c>
      <c r="M696" s="138">
        <v>46066</v>
      </c>
      <c r="N696" s="139" t="s">
        <v>421</v>
      </c>
      <c r="O696" s="131">
        <f t="shared" si="158"/>
        <v>46066</v>
      </c>
      <c r="P696" s="104">
        <v>22098</v>
      </c>
      <c r="Q696" s="104">
        <v>2021</v>
      </c>
      <c r="R696" s="105">
        <v>45335</v>
      </c>
      <c r="S696" s="121" t="s">
        <v>2231</v>
      </c>
      <c r="T696" s="121" t="s">
        <v>421</v>
      </c>
      <c r="U696" s="244" t="s">
        <v>313</v>
      </c>
      <c r="V696" s="244" t="s">
        <v>13</v>
      </c>
      <c r="W696" s="135">
        <f t="shared" si="159"/>
        <v>46066</v>
      </c>
      <c r="X696" s="162" t="s">
        <v>865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423</v>
      </c>
      <c r="AF696" s="162" t="s">
        <v>423</v>
      </c>
      <c r="AG696" s="162" t="s">
        <v>423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306" customFormat="1" ht="12.75" customHeight="1" x14ac:dyDescent="0.2">
      <c r="A697" s="298">
        <v>696</v>
      </c>
      <c r="B697" s="298" t="s">
        <v>6841</v>
      </c>
      <c r="C697" s="298"/>
      <c r="D697" s="97"/>
      <c r="E697" s="699" t="s">
        <v>1019</v>
      </c>
      <c r="F697" s="97"/>
      <c r="G697" s="453"/>
      <c r="H697" s="454"/>
      <c r="I697" s="97"/>
      <c r="J697" s="97"/>
      <c r="K697" s="97"/>
      <c r="L697" s="455"/>
      <c r="M697" s="456"/>
      <c r="N697" s="457"/>
      <c r="O697" s="307"/>
      <c r="P697" s="299"/>
      <c r="Q697" s="299"/>
      <c r="R697" s="300"/>
      <c r="S697" s="301"/>
      <c r="T697" s="301"/>
      <c r="U697" s="378"/>
      <c r="V697" s="378"/>
      <c r="W697" s="302"/>
      <c r="X697" s="338"/>
      <c r="Y697" s="416"/>
      <c r="Z697" s="303"/>
      <c r="AA697" s="301"/>
      <c r="AB697" s="301"/>
      <c r="AC697" s="301"/>
      <c r="AD697" s="301"/>
      <c r="AE697" s="338"/>
      <c r="AF697" s="338"/>
      <c r="AG697" s="338"/>
      <c r="AH697" s="338"/>
      <c r="AI697" s="301"/>
      <c r="AJ697" s="338"/>
      <c r="AK697" s="338"/>
      <c r="AL697" s="301"/>
      <c r="AM697" s="304"/>
      <c r="AN697" s="305"/>
      <c r="AO697" s="305"/>
      <c r="AP697" s="305"/>
      <c r="AQ697" s="305"/>
      <c r="AR697" s="305"/>
      <c r="AS697" s="305"/>
      <c r="AT697" s="305"/>
      <c r="AU697" s="305"/>
      <c r="AV697" s="305"/>
      <c r="AW697" s="305"/>
      <c r="AX697" s="305"/>
      <c r="AY697" s="305"/>
      <c r="AZ697" s="305"/>
      <c r="BA697" s="305"/>
      <c r="BB697" s="305"/>
      <c r="BC697" s="305"/>
      <c r="BD697" s="305"/>
      <c r="BE697" s="305"/>
      <c r="BF697" s="305"/>
      <c r="BG697" s="305"/>
      <c r="BH697" s="305"/>
      <c r="BI697" s="305"/>
      <c r="BJ697" s="305"/>
      <c r="BK697" s="305"/>
      <c r="BL697" s="305"/>
      <c r="BM697" s="305"/>
      <c r="BN697" s="305"/>
      <c r="BO697" s="305"/>
      <c r="BP697" s="305"/>
      <c r="BQ697" s="305"/>
      <c r="BR697" s="305"/>
      <c r="BS697" s="305"/>
      <c r="BT697" s="305"/>
      <c r="BU697" s="305"/>
      <c r="BV697" s="305"/>
      <c r="BW697" s="305"/>
      <c r="BX697" s="305"/>
      <c r="BY697" s="305"/>
      <c r="BZ697" s="305"/>
      <c r="CA697" s="305"/>
      <c r="CB697" s="305"/>
      <c r="CC697" s="305"/>
      <c r="CD697" s="305"/>
      <c r="CE697" s="305"/>
      <c r="CF697" s="305"/>
      <c r="CG697" s="305"/>
      <c r="CH697" s="305"/>
      <c r="CI697" s="305"/>
      <c r="CJ697" s="305"/>
      <c r="CK697" s="305"/>
      <c r="CL697" s="305"/>
    </row>
    <row r="698" spans="1:123" s="216" customFormat="1" ht="12.75" customHeight="1" x14ac:dyDescent="0.2">
      <c r="A698" s="200">
        <v>697</v>
      </c>
      <c r="B698" s="200" t="s">
        <v>427</v>
      </c>
      <c r="C698" s="200" t="s">
        <v>6439</v>
      </c>
      <c r="D698" s="201"/>
      <c r="E698" s="201" t="s">
        <v>2285</v>
      </c>
      <c r="F698" s="201"/>
      <c r="G698" s="203" t="s">
        <v>6440</v>
      </c>
      <c r="H698" s="391"/>
      <c r="I698" s="201" t="s">
        <v>1352</v>
      </c>
      <c r="J698" s="202"/>
      <c r="K698" s="200" t="s">
        <v>1340</v>
      </c>
      <c r="L698" s="218">
        <v>45722</v>
      </c>
      <c r="M698" s="219">
        <v>46443</v>
      </c>
      <c r="N698" s="220" t="s">
        <v>421</v>
      </c>
      <c r="O698" s="221">
        <f>M698</f>
        <v>46443</v>
      </c>
      <c r="P698" s="222">
        <v>25117</v>
      </c>
      <c r="Q698" s="222">
        <v>2025</v>
      </c>
      <c r="R698" s="211">
        <v>45713</v>
      </c>
      <c r="S698" s="201" t="s">
        <v>2069</v>
      </c>
      <c r="T698" s="201" t="s">
        <v>728</v>
      </c>
      <c r="U698" s="377" t="s">
        <v>200</v>
      </c>
      <c r="V698" s="377" t="s">
        <v>200</v>
      </c>
      <c r="W698" s="213">
        <v>46443</v>
      </c>
      <c r="X698" s="284" t="s">
        <v>865</v>
      </c>
      <c r="Y698" s="413">
        <v>5.5</v>
      </c>
      <c r="Z698" s="212"/>
      <c r="AA698" s="212">
        <v>88</v>
      </c>
      <c r="AB698" s="212"/>
      <c r="AC698" s="212">
        <v>108</v>
      </c>
      <c r="AD698" s="212"/>
      <c r="AE698" s="284" t="s">
        <v>423</v>
      </c>
      <c r="AF698" s="284" t="s">
        <v>423</v>
      </c>
      <c r="AG698" s="284" t="s">
        <v>423</v>
      </c>
      <c r="AH698" s="284">
        <v>1</v>
      </c>
      <c r="AI698" s="211"/>
      <c r="AJ698" s="208"/>
      <c r="AK698" s="208"/>
      <c r="AL698" s="201"/>
      <c r="AM698" s="237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  <c r="BZ698" s="212"/>
      <c r="CA698" s="212"/>
      <c r="CB698" s="212"/>
      <c r="CC698" s="212"/>
      <c r="CD698" s="212"/>
      <c r="CE698" s="212"/>
      <c r="CF698" s="212"/>
      <c r="CG698" s="212"/>
      <c r="CH698" s="212"/>
      <c r="CI698" s="212"/>
      <c r="CJ698" s="212"/>
      <c r="CK698" s="212"/>
      <c r="CL698" s="212"/>
    </row>
    <row r="699" spans="1:123" s="157" customFormat="1" ht="12.75" customHeight="1" x14ac:dyDescent="0.2">
      <c r="A699" s="110">
        <v>698</v>
      </c>
      <c r="B699" s="110" t="s">
        <v>427</v>
      </c>
      <c r="C699" s="85" t="s">
        <v>3378</v>
      </c>
      <c r="D699" s="111"/>
      <c r="E699" s="85" t="s">
        <v>2011</v>
      </c>
      <c r="F699" s="111"/>
      <c r="G699" s="113" t="s">
        <v>3915</v>
      </c>
      <c r="H699" s="389"/>
      <c r="I699" s="111" t="s">
        <v>255</v>
      </c>
      <c r="J699" s="111"/>
      <c r="K699" s="111" t="s">
        <v>3916</v>
      </c>
      <c r="L699" s="115">
        <v>44466</v>
      </c>
      <c r="M699" s="87">
        <v>45195</v>
      </c>
      <c r="N699" s="117" t="s">
        <v>421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691</v>
      </c>
      <c r="T699" s="121" t="s">
        <v>728</v>
      </c>
      <c r="U699" s="244" t="s">
        <v>200</v>
      </c>
      <c r="V699" s="244" t="s">
        <v>200</v>
      </c>
      <c r="W699" s="135">
        <f>M699</f>
        <v>45195</v>
      </c>
      <c r="X699" s="162" t="s">
        <v>700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423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427</v>
      </c>
      <c r="C700" s="121" t="s">
        <v>1900</v>
      </c>
      <c r="D700" s="121"/>
      <c r="E700" s="121" t="s">
        <v>1907</v>
      </c>
      <c r="F700" s="121"/>
      <c r="G700" s="129" t="s">
        <v>1908</v>
      </c>
      <c r="H700" s="390"/>
      <c r="I700" s="121" t="s">
        <v>265</v>
      </c>
      <c r="J700" s="121"/>
      <c r="K700" s="121" t="s">
        <v>2511</v>
      </c>
      <c r="L700" s="137">
        <v>42824</v>
      </c>
      <c r="M700" s="138">
        <v>45329</v>
      </c>
      <c r="N700" s="162" t="s">
        <v>421</v>
      </c>
      <c r="O700" s="131">
        <f t="shared" ref="O700:O713" si="160">M700</f>
        <v>45329</v>
      </c>
      <c r="P700" s="104">
        <v>18595</v>
      </c>
      <c r="Q700" s="104">
        <v>2012</v>
      </c>
      <c r="R700" s="119">
        <v>44599</v>
      </c>
      <c r="S700" s="121" t="s">
        <v>102</v>
      </c>
      <c r="T700" s="121" t="s">
        <v>421</v>
      </c>
      <c r="U700" s="244" t="s">
        <v>637</v>
      </c>
      <c r="V700" s="244" t="s">
        <v>3801</v>
      </c>
      <c r="W700" s="145">
        <f t="shared" si="159"/>
        <v>45329</v>
      </c>
      <c r="X700" s="162" t="s">
        <v>201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57"/>
      <c r="AK700" s="357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216" customFormat="1" ht="12.75" customHeight="1" x14ac:dyDescent="0.2">
      <c r="A701" s="200">
        <v>700</v>
      </c>
      <c r="B701" s="200" t="s">
        <v>427</v>
      </c>
      <c r="C701" s="200" t="s">
        <v>6224</v>
      </c>
      <c r="D701" s="200"/>
      <c r="E701" s="202" t="s">
        <v>838</v>
      </c>
      <c r="F701" s="202"/>
      <c r="G701" s="227" t="s">
        <v>6447</v>
      </c>
      <c r="H701" s="392"/>
      <c r="I701" s="200" t="s">
        <v>1352</v>
      </c>
      <c r="J701" s="200"/>
      <c r="K701" s="202" t="s">
        <v>1340</v>
      </c>
      <c r="L701" s="206">
        <v>45723</v>
      </c>
      <c r="M701" s="219">
        <v>46443</v>
      </c>
      <c r="N701" s="220" t="s">
        <v>421</v>
      </c>
      <c r="O701" s="221">
        <f>M701</f>
        <v>46443</v>
      </c>
      <c r="P701" s="222">
        <v>25122</v>
      </c>
      <c r="Q701" s="222">
        <v>2024</v>
      </c>
      <c r="R701" s="211">
        <v>45713</v>
      </c>
      <c r="S701" s="201" t="s">
        <v>2069</v>
      </c>
      <c r="T701" s="201" t="s">
        <v>728</v>
      </c>
      <c r="U701" s="377" t="s">
        <v>200</v>
      </c>
      <c r="V701" s="377" t="s">
        <v>200</v>
      </c>
      <c r="W701" s="213">
        <f>O701</f>
        <v>46443</v>
      </c>
      <c r="X701" s="208" t="s">
        <v>21</v>
      </c>
      <c r="Y701" s="408">
        <v>5.2</v>
      </c>
      <c r="Z701" s="214"/>
      <c r="AA701" s="201">
        <v>88</v>
      </c>
      <c r="AB701" s="201">
        <v>88</v>
      </c>
      <c r="AC701" s="201">
        <v>108</v>
      </c>
      <c r="AD701" s="201">
        <v>133</v>
      </c>
      <c r="AE701" s="208" t="s">
        <v>423</v>
      </c>
      <c r="AF701" s="208">
        <v>38</v>
      </c>
      <c r="AG701" s="208">
        <v>46</v>
      </c>
      <c r="AH701" s="208">
        <v>1</v>
      </c>
      <c r="AI701" s="201"/>
      <c r="AJ701" s="208"/>
      <c r="AK701" s="208"/>
      <c r="AL701" s="201"/>
      <c r="AM701" s="237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  <c r="BZ701" s="212"/>
      <c r="CA701" s="212"/>
      <c r="CB701" s="212"/>
      <c r="CC701" s="212"/>
      <c r="CD701" s="212"/>
      <c r="CE701" s="212"/>
      <c r="CF701" s="212"/>
      <c r="CG701" s="212"/>
      <c r="CH701" s="212"/>
      <c r="CI701" s="212"/>
      <c r="CJ701" s="212"/>
      <c r="CK701" s="212"/>
      <c r="CL701" s="212"/>
    </row>
    <row r="702" spans="1:123" s="157" customFormat="1" ht="12.75" customHeight="1" x14ac:dyDescent="0.2">
      <c r="A702" s="110">
        <v>701</v>
      </c>
      <c r="B702" s="110" t="s">
        <v>427</v>
      </c>
      <c r="C702" s="111" t="s">
        <v>4700</v>
      </c>
      <c r="D702" s="111"/>
      <c r="E702" s="85" t="s">
        <v>779</v>
      </c>
      <c r="F702" s="111"/>
      <c r="G702" s="112" t="s">
        <v>4701</v>
      </c>
      <c r="H702" s="389"/>
      <c r="I702" s="111" t="s">
        <v>174</v>
      </c>
      <c r="J702" s="111"/>
      <c r="K702" s="111" t="s">
        <v>774</v>
      </c>
      <c r="L702" s="115">
        <v>44943</v>
      </c>
      <c r="M702" s="87">
        <v>46500</v>
      </c>
      <c r="N702" s="117" t="s">
        <v>421</v>
      </c>
      <c r="O702" s="131">
        <f t="shared" si="160"/>
        <v>46500</v>
      </c>
      <c r="P702" s="104">
        <v>23016</v>
      </c>
      <c r="Q702" s="104">
        <v>2022</v>
      </c>
      <c r="R702" s="105">
        <v>45770</v>
      </c>
      <c r="S702" s="121" t="s">
        <v>727</v>
      </c>
      <c r="T702" s="121" t="s">
        <v>421</v>
      </c>
      <c r="U702" s="244" t="s">
        <v>4033</v>
      </c>
      <c r="V702" s="244" t="s">
        <v>4033</v>
      </c>
      <c r="W702" s="135">
        <f>M702</f>
        <v>46500</v>
      </c>
      <c r="X702" s="162" t="s">
        <v>583</v>
      </c>
      <c r="Y702" s="414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427</v>
      </c>
      <c r="C703" s="200" t="s">
        <v>5560</v>
      </c>
      <c r="D703" s="202"/>
      <c r="E703" s="202" t="s">
        <v>683</v>
      </c>
      <c r="F703" s="202"/>
      <c r="G703" s="227" t="s">
        <v>5561</v>
      </c>
      <c r="H703" s="392"/>
      <c r="I703" s="202" t="s">
        <v>631</v>
      </c>
      <c r="J703" s="202"/>
      <c r="K703" s="202" t="s">
        <v>5530</v>
      </c>
      <c r="L703" s="218">
        <v>45344</v>
      </c>
      <c r="M703" s="219">
        <v>46069</v>
      </c>
      <c r="N703" s="220" t="s">
        <v>421</v>
      </c>
      <c r="O703" s="221">
        <f t="shared" si="160"/>
        <v>46069</v>
      </c>
      <c r="P703" s="222">
        <v>24135</v>
      </c>
      <c r="Q703" s="222">
        <v>2023</v>
      </c>
      <c r="R703" s="211">
        <v>45338</v>
      </c>
      <c r="S703" s="201" t="s">
        <v>14</v>
      </c>
      <c r="T703" s="201" t="s">
        <v>728</v>
      </c>
      <c r="U703" s="377" t="s">
        <v>200</v>
      </c>
      <c r="V703" s="377" t="s">
        <v>387</v>
      </c>
      <c r="W703" s="213">
        <f>M703</f>
        <v>46069</v>
      </c>
      <c r="X703" s="208" t="s">
        <v>865</v>
      </c>
      <c r="Y703" s="408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423</v>
      </c>
      <c r="AF703" s="208" t="s">
        <v>423</v>
      </c>
      <c r="AG703" s="208" t="s">
        <v>423</v>
      </c>
      <c r="AH703" s="208">
        <v>1</v>
      </c>
      <c r="AI703" s="211"/>
      <c r="AJ703" s="208"/>
      <c r="AK703" s="208"/>
      <c r="AL703" s="201"/>
      <c r="AM703" s="545"/>
      <c r="CM703" s="428"/>
    </row>
    <row r="704" spans="1:123" s="156" customFormat="1" ht="12.75" customHeight="1" x14ac:dyDescent="0.2">
      <c r="A704" s="110">
        <v>703</v>
      </c>
      <c r="B704" s="121" t="s">
        <v>427</v>
      </c>
      <c r="C704" s="121" t="s">
        <v>640</v>
      </c>
      <c r="D704" s="121"/>
      <c r="E704" s="121" t="s">
        <v>641</v>
      </c>
      <c r="F704" s="121"/>
      <c r="G704" s="129" t="s">
        <v>1412</v>
      </c>
      <c r="H704" s="390"/>
      <c r="I704" s="121" t="s">
        <v>631</v>
      </c>
      <c r="J704" s="121"/>
      <c r="K704" s="121" t="s">
        <v>642</v>
      </c>
      <c r="L704" s="137">
        <v>41701</v>
      </c>
      <c r="M704" s="149">
        <v>45870</v>
      </c>
      <c r="N704" s="162" t="s">
        <v>421</v>
      </c>
      <c r="O704" s="168">
        <f t="shared" si="160"/>
        <v>45870</v>
      </c>
      <c r="P704" s="169">
        <v>14382</v>
      </c>
      <c r="Q704" s="169">
        <v>2012</v>
      </c>
      <c r="R704" s="119">
        <v>45139</v>
      </c>
      <c r="S704" s="156" t="s">
        <v>727</v>
      </c>
      <c r="T704" s="144" t="s">
        <v>421</v>
      </c>
      <c r="U704" s="244" t="s">
        <v>548</v>
      </c>
      <c r="V704" s="244" t="s">
        <v>334</v>
      </c>
      <c r="W704" s="145">
        <f>M704</f>
        <v>45870</v>
      </c>
      <c r="X704" s="357" t="s">
        <v>583</v>
      </c>
      <c r="Y704" s="407">
        <v>5.7</v>
      </c>
      <c r="Z704" s="136"/>
      <c r="AA704" s="120">
        <v>75</v>
      </c>
      <c r="AB704" s="120"/>
      <c r="AC704" s="120">
        <v>95</v>
      </c>
      <c r="AD704" s="120"/>
      <c r="AE704" s="357">
        <v>24</v>
      </c>
      <c r="AF704" s="357">
        <v>40</v>
      </c>
      <c r="AG704" s="357">
        <v>59</v>
      </c>
      <c r="AH704" s="357">
        <v>1</v>
      </c>
      <c r="AI704" s="120"/>
      <c r="AJ704" s="357"/>
      <c r="AK704" s="357"/>
      <c r="AL704" s="120"/>
      <c r="AM704" s="230"/>
      <c r="CM704" s="160"/>
    </row>
    <row r="705" spans="1:123" s="510" customFormat="1" ht="12.75" customHeight="1" x14ac:dyDescent="0.2">
      <c r="A705" s="653">
        <v>704</v>
      </c>
      <c r="B705" s="653"/>
      <c r="C705" s="653"/>
      <c r="D705" s="511"/>
      <c r="E705" s="511" t="s">
        <v>968</v>
      </c>
      <c r="F705" s="663"/>
      <c r="G705" s="647"/>
      <c r="H705" s="648"/>
      <c r="I705" s="511"/>
      <c r="J705" s="511"/>
      <c r="K705" s="511" t="s">
        <v>4662</v>
      </c>
      <c r="L705" s="654"/>
      <c r="M705" s="649"/>
      <c r="N705" s="650"/>
      <c r="O705" s="651"/>
      <c r="P705" s="652"/>
      <c r="Q705" s="652"/>
      <c r="R705" s="500"/>
      <c r="S705" s="492"/>
      <c r="T705" s="492"/>
      <c r="U705" s="502"/>
      <c r="V705" s="502"/>
      <c r="W705" s="503"/>
      <c r="X705" s="497"/>
      <c r="Y705" s="504"/>
      <c r="Z705" s="505"/>
      <c r="AA705" s="492"/>
      <c r="AB705" s="492"/>
      <c r="AC705" s="492"/>
      <c r="AD705" s="492"/>
      <c r="AE705" s="497"/>
      <c r="AF705" s="497"/>
      <c r="AG705" s="497"/>
      <c r="AH705" s="497"/>
      <c r="AI705" s="492"/>
      <c r="AJ705" s="497"/>
      <c r="AK705" s="497"/>
      <c r="AL705" s="492"/>
      <c r="AM705" s="508"/>
      <c r="AN705" s="501"/>
      <c r="AO705" s="501"/>
      <c r="AP705" s="501"/>
      <c r="AQ705" s="501"/>
      <c r="AR705" s="501"/>
      <c r="AS705" s="501"/>
      <c r="AT705" s="501"/>
      <c r="AU705" s="501"/>
      <c r="AV705" s="501"/>
      <c r="AW705" s="501"/>
      <c r="AX705" s="501"/>
      <c r="AY705" s="501"/>
      <c r="AZ705" s="501"/>
      <c r="BA705" s="501"/>
      <c r="BB705" s="501"/>
      <c r="BC705" s="501"/>
      <c r="BD705" s="501"/>
      <c r="BE705" s="501"/>
      <c r="BF705" s="501"/>
      <c r="BG705" s="501"/>
      <c r="BH705" s="501"/>
      <c r="BI705" s="501"/>
      <c r="BJ705" s="501"/>
      <c r="BK705" s="501"/>
      <c r="BL705" s="501"/>
      <c r="BM705" s="501"/>
      <c r="BN705" s="501"/>
      <c r="BO705" s="501"/>
      <c r="BP705" s="501"/>
      <c r="BQ705" s="501"/>
      <c r="BR705" s="501"/>
      <c r="BS705" s="501"/>
      <c r="BT705" s="501"/>
      <c r="BU705" s="501"/>
      <c r="BV705" s="501"/>
      <c r="BW705" s="501"/>
      <c r="BX705" s="501"/>
      <c r="BY705" s="501"/>
      <c r="BZ705" s="501"/>
      <c r="CA705" s="501"/>
      <c r="CB705" s="501"/>
      <c r="CC705" s="501"/>
      <c r="CD705" s="501"/>
      <c r="CE705" s="501"/>
      <c r="CF705" s="501"/>
      <c r="CG705" s="501"/>
      <c r="CH705" s="501"/>
      <c r="CI705" s="501"/>
      <c r="CJ705" s="501"/>
      <c r="CK705" s="501"/>
      <c r="CL705" s="501"/>
      <c r="CM705" s="509"/>
      <c r="CN705" s="509"/>
      <c r="CO705" s="509"/>
      <c r="CP705" s="509"/>
      <c r="CQ705" s="509"/>
      <c r="CR705" s="509"/>
      <c r="CS705" s="509"/>
      <c r="CT705" s="509"/>
      <c r="CU705" s="509"/>
      <c r="CV705" s="509"/>
      <c r="CW705" s="509"/>
      <c r="CX705" s="509"/>
      <c r="CY705" s="509"/>
      <c r="CZ705" s="509"/>
      <c r="DA705" s="509"/>
      <c r="DB705" s="509"/>
      <c r="DC705" s="509"/>
      <c r="DD705" s="509"/>
      <c r="DE705" s="509"/>
      <c r="DF705" s="509"/>
      <c r="DG705" s="509"/>
      <c r="DH705" s="509"/>
      <c r="DI705" s="509"/>
      <c r="DJ705" s="509"/>
      <c r="DK705" s="509"/>
      <c r="DL705" s="509"/>
      <c r="DM705" s="509"/>
      <c r="DN705" s="509"/>
      <c r="DO705" s="509"/>
      <c r="DP705" s="509"/>
      <c r="DQ705" s="509"/>
      <c r="DR705" s="509"/>
      <c r="DS705" s="509"/>
    </row>
    <row r="706" spans="1:123" s="157" customFormat="1" ht="12.75" customHeight="1" x14ac:dyDescent="0.2">
      <c r="A706" s="110">
        <v>705</v>
      </c>
      <c r="B706" s="110" t="s">
        <v>427</v>
      </c>
      <c r="C706" s="111" t="s">
        <v>2979</v>
      </c>
      <c r="D706" s="111"/>
      <c r="E706" s="111" t="s">
        <v>933</v>
      </c>
      <c r="F706" s="111"/>
      <c r="G706" s="112" t="s">
        <v>3996</v>
      </c>
      <c r="H706" s="389"/>
      <c r="I706" s="111" t="s">
        <v>71</v>
      </c>
      <c r="J706" s="111"/>
      <c r="K706" s="111" t="s">
        <v>1743</v>
      </c>
      <c r="L706" s="115">
        <v>43788</v>
      </c>
      <c r="M706" s="87">
        <v>45976</v>
      </c>
      <c r="N706" s="117" t="s">
        <v>421</v>
      </c>
      <c r="O706" s="131">
        <f t="shared" si="160"/>
        <v>45976</v>
      </c>
      <c r="P706" s="104">
        <v>19585</v>
      </c>
      <c r="Q706" s="104">
        <v>2019</v>
      </c>
      <c r="R706" s="105">
        <v>45245</v>
      </c>
      <c r="S706" s="121" t="s">
        <v>102</v>
      </c>
      <c r="T706" s="121" t="s">
        <v>421</v>
      </c>
      <c r="U706" s="244" t="s">
        <v>908</v>
      </c>
      <c r="V706" s="244" t="s">
        <v>5410</v>
      </c>
      <c r="W706" s="135">
        <v>45976</v>
      </c>
      <c r="X706" s="162" t="s">
        <v>583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427</v>
      </c>
      <c r="C707" s="212" t="s">
        <v>2922</v>
      </c>
      <c r="D707" s="201"/>
      <c r="E707" s="201" t="s">
        <v>484</v>
      </c>
      <c r="F707" s="201"/>
      <c r="G707" s="203" t="s">
        <v>5794</v>
      </c>
      <c r="H707" s="391"/>
      <c r="I707" s="201" t="s">
        <v>1071</v>
      </c>
      <c r="J707" s="201"/>
      <c r="K707" s="201" t="s">
        <v>5793</v>
      </c>
      <c r="L707" s="206">
        <v>45408</v>
      </c>
      <c r="M707" s="207">
        <v>46137</v>
      </c>
      <c r="N707" s="226" t="s">
        <v>421</v>
      </c>
      <c r="O707" s="221">
        <f t="shared" si="160"/>
        <v>46137</v>
      </c>
      <c r="P707" s="222">
        <v>24301</v>
      </c>
      <c r="Q707" s="222">
        <v>2024</v>
      </c>
      <c r="R707" s="211">
        <v>45407</v>
      </c>
      <c r="S707" s="201" t="s">
        <v>727</v>
      </c>
      <c r="T707" s="201" t="s">
        <v>728</v>
      </c>
      <c r="U707" s="377" t="s">
        <v>200</v>
      </c>
      <c r="V707" s="377" t="s">
        <v>491</v>
      </c>
      <c r="W707" s="213">
        <f>M707</f>
        <v>46137</v>
      </c>
      <c r="X707" s="208" t="s">
        <v>201</v>
      </c>
      <c r="Y707" s="408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423</v>
      </c>
      <c r="AF707" s="208" t="s">
        <v>423</v>
      </c>
      <c r="AG707" s="208" t="s">
        <v>423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428</v>
      </c>
      <c r="C708" s="111" t="s">
        <v>644</v>
      </c>
      <c r="D708" s="111" t="s">
        <v>645</v>
      </c>
      <c r="E708" s="85" t="s">
        <v>647</v>
      </c>
      <c r="F708" s="111" t="s">
        <v>37</v>
      </c>
      <c r="G708" s="112" t="s">
        <v>646</v>
      </c>
      <c r="H708" s="389" t="s">
        <v>169</v>
      </c>
      <c r="I708" s="85" t="s">
        <v>1071</v>
      </c>
      <c r="J708" s="111" t="s">
        <v>645</v>
      </c>
      <c r="K708" s="111" t="s">
        <v>648</v>
      </c>
      <c r="L708" s="115">
        <v>40660</v>
      </c>
      <c r="M708" s="116">
        <v>46064</v>
      </c>
      <c r="N708" s="117" t="s">
        <v>421</v>
      </c>
      <c r="O708" s="130">
        <f t="shared" si="160"/>
        <v>46064</v>
      </c>
      <c r="P708" s="118">
        <v>18145</v>
      </c>
      <c r="Q708" s="118">
        <v>2011</v>
      </c>
      <c r="R708" s="119">
        <v>45333</v>
      </c>
      <c r="S708" s="120" t="s">
        <v>168</v>
      </c>
      <c r="T708" s="121" t="s">
        <v>113</v>
      </c>
      <c r="U708" s="376" t="s">
        <v>5522</v>
      </c>
      <c r="V708" s="376" t="s">
        <v>5523</v>
      </c>
      <c r="W708" s="145">
        <f>M708</f>
        <v>46064</v>
      </c>
      <c r="X708" s="357" t="s">
        <v>423</v>
      </c>
      <c r="Y708" s="407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57">
        <v>24</v>
      </c>
      <c r="AF708" s="357">
        <v>38</v>
      </c>
      <c r="AG708" s="357">
        <v>52</v>
      </c>
      <c r="AH708" s="357">
        <v>1</v>
      </c>
      <c r="AI708" s="119">
        <v>40660</v>
      </c>
      <c r="AJ708" s="357">
        <v>2010</v>
      </c>
      <c r="AK708" s="357" t="s">
        <v>420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427</v>
      </c>
      <c r="C709" s="201" t="s">
        <v>3789</v>
      </c>
      <c r="D709" s="202"/>
      <c r="E709" s="202" t="s">
        <v>2034</v>
      </c>
      <c r="F709" s="202"/>
      <c r="G709" s="227" t="s">
        <v>5378</v>
      </c>
      <c r="H709" s="392"/>
      <c r="I709" s="228" t="s">
        <v>631</v>
      </c>
      <c r="J709" s="202"/>
      <c r="K709" s="202" t="s">
        <v>5371</v>
      </c>
      <c r="L709" s="218">
        <v>45272</v>
      </c>
      <c r="M709" s="219">
        <v>46000</v>
      </c>
      <c r="N709" s="220" t="s">
        <v>421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2231</v>
      </c>
      <c r="T709" s="201" t="s">
        <v>728</v>
      </c>
      <c r="U709" s="377" t="s">
        <v>200</v>
      </c>
      <c r="V709" s="377" t="s">
        <v>200</v>
      </c>
      <c r="W709" s="213">
        <v>46000</v>
      </c>
      <c r="X709" s="208" t="s">
        <v>201</v>
      </c>
      <c r="Y709" s="408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423</v>
      </c>
      <c r="AF709" s="208" t="s">
        <v>423</v>
      </c>
      <c r="AG709" s="208" t="s">
        <v>423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427</v>
      </c>
      <c r="C710" s="121" t="s">
        <v>1093</v>
      </c>
      <c r="D710" s="111"/>
      <c r="E710" s="111" t="s">
        <v>1094</v>
      </c>
      <c r="F710" s="111"/>
      <c r="G710" s="112" t="s">
        <v>1095</v>
      </c>
      <c r="H710" s="389"/>
      <c r="I710" s="111" t="s">
        <v>666</v>
      </c>
      <c r="J710" s="110"/>
      <c r="K710" s="144" t="s">
        <v>493</v>
      </c>
      <c r="L710" s="137">
        <v>42038</v>
      </c>
      <c r="M710" s="87">
        <v>46404</v>
      </c>
      <c r="N710" s="117" t="s">
        <v>421</v>
      </c>
      <c r="O710" s="130">
        <f t="shared" si="160"/>
        <v>46404</v>
      </c>
      <c r="P710" s="118">
        <v>20088</v>
      </c>
      <c r="Q710" s="118">
        <v>2012</v>
      </c>
      <c r="R710" s="119">
        <v>46404</v>
      </c>
      <c r="S710" s="120" t="s">
        <v>810</v>
      </c>
      <c r="T710" s="121" t="s">
        <v>421</v>
      </c>
      <c r="U710" s="376" t="s">
        <v>833</v>
      </c>
      <c r="V710" s="244" t="s">
        <v>983</v>
      </c>
      <c r="W710" s="145">
        <f>M710</f>
        <v>46404</v>
      </c>
      <c r="X710" s="357" t="s">
        <v>655</v>
      </c>
      <c r="Y710" s="407">
        <v>4.9000000000000004</v>
      </c>
      <c r="Z710" s="136"/>
      <c r="AA710" s="120">
        <v>70</v>
      </c>
      <c r="AB710" s="120"/>
      <c r="AC710" s="120">
        <v>120</v>
      </c>
      <c r="AD710" s="120"/>
      <c r="AE710" s="357" t="s">
        <v>423</v>
      </c>
      <c r="AF710" s="357" t="s">
        <v>423</v>
      </c>
      <c r="AG710" s="357" t="s">
        <v>423</v>
      </c>
      <c r="AH710" s="357">
        <v>1</v>
      </c>
      <c r="AI710" s="120"/>
      <c r="AJ710" s="357"/>
      <c r="AK710" s="357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427</v>
      </c>
      <c r="C711" s="110" t="s">
        <v>443</v>
      </c>
      <c r="D711" s="111"/>
      <c r="E711" s="121" t="s">
        <v>2302</v>
      </c>
      <c r="F711" s="121"/>
      <c r="G711" s="129" t="s">
        <v>2303</v>
      </c>
      <c r="H711" s="390"/>
      <c r="I711" s="85" t="s">
        <v>1071</v>
      </c>
      <c r="J711" s="111"/>
      <c r="K711" s="144" t="s">
        <v>1132</v>
      </c>
      <c r="L711" s="165">
        <v>43189</v>
      </c>
      <c r="M711" s="166">
        <v>46191</v>
      </c>
      <c r="N711" s="117" t="s">
        <v>421</v>
      </c>
      <c r="O711" s="131">
        <f t="shared" si="160"/>
        <v>46191</v>
      </c>
      <c r="P711" s="104">
        <v>18287</v>
      </c>
      <c r="Q711" s="104">
        <v>2011</v>
      </c>
      <c r="R711" s="119">
        <v>45461</v>
      </c>
      <c r="S711" s="121" t="s">
        <v>379</v>
      </c>
      <c r="T711" s="121" t="s">
        <v>421</v>
      </c>
      <c r="U711" s="244" t="s">
        <v>200</v>
      </c>
      <c r="V711" s="244" t="s">
        <v>432</v>
      </c>
      <c r="W711" s="135">
        <f>M711</f>
        <v>46191</v>
      </c>
      <c r="X711" s="162" t="s">
        <v>423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427</v>
      </c>
      <c r="C712" s="121" t="s">
        <v>3960</v>
      </c>
      <c r="D712" s="111"/>
      <c r="E712" s="121" t="s">
        <v>2553</v>
      </c>
      <c r="F712" s="121"/>
      <c r="G712" s="129" t="s">
        <v>4668</v>
      </c>
      <c r="H712" s="390"/>
      <c r="I712" s="111" t="s">
        <v>174</v>
      </c>
      <c r="J712" s="110"/>
      <c r="K712" s="121" t="s">
        <v>3154</v>
      </c>
      <c r="L712" s="137">
        <v>44894</v>
      </c>
      <c r="M712" s="138">
        <v>46305</v>
      </c>
      <c r="N712" s="117" t="s">
        <v>421</v>
      </c>
      <c r="O712" s="131">
        <f>M712</f>
        <v>46305</v>
      </c>
      <c r="P712" s="104">
        <v>22711</v>
      </c>
      <c r="Q712" s="104">
        <v>2022</v>
      </c>
      <c r="R712" s="105">
        <v>45575</v>
      </c>
      <c r="S712" s="121" t="s">
        <v>2001</v>
      </c>
      <c r="T712" s="121" t="s">
        <v>421</v>
      </c>
      <c r="U712" s="244" t="s">
        <v>472</v>
      </c>
      <c r="V712" s="244" t="s">
        <v>472</v>
      </c>
      <c r="W712" s="135">
        <f>M712</f>
        <v>46305</v>
      </c>
      <c r="X712" s="162" t="s">
        <v>865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427</v>
      </c>
      <c r="C713" s="110" t="s">
        <v>550</v>
      </c>
      <c r="D713" s="111"/>
      <c r="E713" s="111" t="s">
        <v>551</v>
      </c>
      <c r="F713" s="111"/>
      <c r="G713" s="112" t="s">
        <v>552</v>
      </c>
      <c r="H713" s="389"/>
      <c r="I713" s="111" t="s">
        <v>265</v>
      </c>
      <c r="J713" s="111"/>
      <c r="K713" s="111" t="s">
        <v>95</v>
      </c>
      <c r="L713" s="115">
        <v>41719</v>
      </c>
      <c r="M713" s="87">
        <v>45324</v>
      </c>
      <c r="N713" s="117" t="s">
        <v>421</v>
      </c>
      <c r="O713" s="131">
        <f t="shared" si="160"/>
        <v>45324</v>
      </c>
      <c r="P713" s="104">
        <v>20152</v>
      </c>
      <c r="Q713" s="104">
        <v>2013</v>
      </c>
      <c r="R713" s="105">
        <v>44594</v>
      </c>
      <c r="S713" s="121" t="s">
        <v>837</v>
      </c>
      <c r="T713" s="121" t="s">
        <v>421</v>
      </c>
      <c r="U713" s="244" t="s">
        <v>833</v>
      </c>
      <c r="V713" s="244" t="s">
        <v>981</v>
      </c>
      <c r="W713" s="135">
        <f t="shared" ref="W713:W717" si="161">M713</f>
        <v>45324</v>
      </c>
      <c r="X713" s="162" t="s">
        <v>865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423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501" customFormat="1" ht="12.75" customHeight="1" x14ac:dyDescent="0.2">
      <c r="A714" s="653">
        <v>713</v>
      </c>
      <c r="E714" s="501" t="s">
        <v>1021</v>
      </c>
      <c r="H714" s="664"/>
      <c r="I714" s="665"/>
      <c r="K714" s="501" t="s">
        <v>4662</v>
      </c>
      <c r="L714" s="507"/>
      <c r="M714" s="649"/>
      <c r="N714" s="506"/>
      <c r="O714" s="666"/>
      <c r="R714" s="507"/>
      <c r="U714" s="665"/>
      <c r="V714" s="665"/>
      <c r="W714" s="507"/>
      <c r="X714" s="506"/>
      <c r="Y714" s="667"/>
      <c r="AE714" s="506"/>
      <c r="AF714" s="506"/>
      <c r="AG714" s="506"/>
      <c r="AH714" s="506"/>
      <c r="AI714" s="507"/>
      <c r="AJ714" s="506"/>
      <c r="AK714" s="506"/>
      <c r="AL714" s="492"/>
      <c r="AM714" s="508"/>
      <c r="CM714" s="668"/>
    </row>
    <row r="715" spans="1:123" s="216" customFormat="1" ht="12.75" customHeight="1" x14ac:dyDescent="0.2">
      <c r="A715" s="200">
        <v>714</v>
      </c>
      <c r="B715" s="200" t="s">
        <v>427</v>
      </c>
      <c r="C715" s="202" t="s">
        <v>1365</v>
      </c>
      <c r="D715" s="202"/>
      <c r="E715" s="202" t="s">
        <v>2185</v>
      </c>
      <c r="F715" s="202"/>
      <c r="G715" s="227" t="s">
        <v>6505</v>
      </c>
      <c r="H715" s="392"/>
      <c r="I715" s="228" t="s">
        <v>265</v>
      </c>
      <c r="J715" s="202"/>
      <c r="K715" s="202" t="s">
        <v>5781</v>
      </c>
      <c r="L715" s="641">
        <v>45737</v>
      </c>
      <c r="M715" s="219">
        <v>46425</v>
      </c>
      <c r="N715" s="220" t="s">
        <v>421</v>
      </c>
      <c r="O715" s="221">
        <f>M715</f>
        <v>46425</v>
      </c>
      <c r="P715" s="222">
        <v>25160</v>
      </c>
      <c r="Q715" s="222">
        <v>2014</v>
      </c>
      <c r="R715" s="211">
        <v>45695</v>
      </c>
      <c r="S715" s="201" t="s">
        <v>3071</v>
      </c>
      <c r="T715" s="201" t="s">
        <v>728</v>
      </c>
      <c r="U715" s="377" t="s">
        <v>200</v>
      </c>
      <c r="V715" s="377" t="s">
        <v>533</v>
      </c>
      <c r="W715" s="213">
        <f>M715</f>
        <v>46425</v>
      </c>
      <c r="X715" s="208" t="s">
        <v>865</v>
      </c>
      <c r="Y715" s="408">
        <v>5.6</v>
      </c>
      <c r="Z715" s="214"/>
      <c r="AA715" s="201">
        <v>90</v>
      </c>
      <c r="AB715" s="201"/>
      <c r="AC715" s="201">
        <v>110</v>
      </c>
      <c r="AD715" s="201"/>
      <c r="AE715" s="208" t="s">
        <v>423</v>
      </c>
      <c r="AF715" s="208" t="s">
        <v>423</v>
      </c>
      <c r="AG715" s="208" t="s">
        <v>423</v>
      </c>
      <c r="AH715" s="208">
        <v>1</v>
      </c>
      <c r="AI715" s="201"/>
      <c r="AJ715" s="208"/>
      <c r="AK715" s="208"/>
      <c r="AL715" s="201"/>
      <c r="AM715" s="237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  <c r="BZ715" s="212"/>
      <c r="CA715" s="212"/>
      <c r="CB715" s="212"/>
      <c r="CC715" s="212"/>
      <c r="CD715" s="212"/>
      <c r="CE715" s="212"/>
      <c r="CF715" s="212"/>
      <c r="CG715" s="212"/>
      <c r="CH715" s="212"/>
      <c r="CI715" s="212"/>
      <c r="CJ715" s="212"/>
      <c r="CK715" s="212"/>
      <c r="CL715" s="212"/>
      <c r="CM715" s="215"/>
      <c r="CN715" s="215"/>
      <c r="CO715" s="215"/>
      <c r="CP715" s="215"/>
      <c r="CQ715" s="215"/>
      <c r="CR715" s="215"/>
      <c r="CS715" s="215"/>
      <c r="CT715" s="215"/>
      <c r="CU715" s="215"/>
      <c r="CV715" s="215"/>
      <c r="CW715" s="215"/>
      <c r="CX715" s="215"/>
      <c r="CY715" s="215"/>
      <c r="CZ715" s="215"/>
      <c r="DA715" s="215"/>
      <c r="DB715" s="215"/>
      <c r="DC715" s="215"/>
      <c r="DD715" s="215"/>
      <c r="DE715" s="215"/>
      <c r="DF715" s="215"/>
      <c r="DG715" s="215"/>
      <c r="DH715" s="215"/>
      <c r="DI715" s="215"/>
      <c r="DJ715" s="215"/>
      <c r="DK715" s="215"/>
      <c r="DL715" s="215"/>
      <c r="DM715" s="215"/>
      <c r="DN715" s="215"/>
      <c r="DO715" s="215"/>
      <c r="DP715" s="215"/>
      <c r="DQ715" s="215"/>
      <c r="DR715" s="215"/>
      <c r="DS715" s="215"/>
    </row>
    <row r="716" spans="1:123" s="157" customFormat="1" ht="12.75" customHeight="1" x14ac:dyDescent="0.2">
      <c r="A716" s="110">
        <v>715</v>
      </c>
      <c r="B716" s="144" t="s">
        <v>427</v>
      </c>
      <c r="C716" s="144" t="s">
        <v>3493</v>
      </c>
      <c r="D716" s="144"/>
      <c r="E716" s="144" t="s">
        <v>2898</v>
      </c>
      <c r="F716" s="144"/>
      <c r="G716" s="144" t="s">
        <v>3494</v>
      </c>
      <c r="H716" s="393"/>
      <c r="I716" s="144" t="s">
        <v>666</v>
      </c>
      <c r="J716" s="144"/>
      <c r="K716" s="144" t="s">
        <v>3492</v>
      </c>
      <c r="L716" s="161">
        <v>44165</v>
      </c>
      <c r="M716" s="165">
        <v>45612</v>
      </c>
      <c r="N716" s="175" t="s">
        <v>421</v>
      </c>
      <c r="O716" s="161">
        <f t="shared" ref="O716:O727" si="162">M716</f>
        <v>45612</v>
      </c>
      <c r="P716" s="144">
        <v>20748</v>
      </c>
      <c r="Q716" s="144">
        <v>2015</v>
      </c>
      <c r="R716" s="161">
        <v>44881</v>
      </c>
      <c r="S716" s="144" t="s">
        <v>19</v>
      </c>
      <c r="T716" s="144" t="s">
        <v>421</v>
      </c>
      <c r="U716" s="178">
        <v>23</v>
      </c>
      <c r="V716" s="178">
        <v>83</v>
      </c>
      <c r="W716" s="161">
        <f t="shared" si="161"/>
        <v>45612</v>
      </c>
      <c r="X716" s="175" t="s">
        <v>865</v>
      </c>
      <c r="Y716" s="406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423</v>
      </c>
      <c r="AF716" s="175" t="s">
        <v>423</v>
      </c>
      <c r="AG716" s="175" t="s">
        <v>423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427</v>
      </c>
      <c r="C717" s="121" t="s">
        <v>3011</v>
      </c>
      <c r="D717" s="121"/>
      <c r="E717" s="121" t="s">
        <v>152</v>
      </c>
      <c r="F717" s="121"/>
      <c r="G717" s="129" t="s">
        <v>3305</v>
      </c>
      <c r="H717" s="390"/>
      <c r="I717" s="111" t="s">
        <v>174</v>
      </c>
      <c r="J717" s="121"/>
      <c r="K717" s="121" t="s">
        <v>3085</v>
      </c>
      <c r="L717" s="137">
        <v>44063</v>
      </c>
      <c r="M717" s="138">
        <v>46274</v>
      </c>
      <c r="N717" s="117" t="s">
        <v>421</v>
      </c>
      <c r="O717" s="131">
        <f t="shared" si="162"/>
        <v>46274</v>
      </c>
      <c r="P717" s="104">
        <v>20600</v>
      </c>
      <c r="Q717" s="104">
        <v>2018</v>
      </c>
      <c r="R717" s="105">
        <v>45544</v>
      </c>
      <c r="S717" s="121" t="s">
        <v>14</v>
      </c>
      <c r="T717" s="121" t="s">
        <v>421</v>
      </c>
      <c r="U717" s="244" t="s">
        <v>548</v>
      </c>
      <c r="V717" s="244" t="s">
        <v>5440</v>
      </c>
      <c r="W717" s="135">
        <f t="shared" si="161"/>
        <v>46274</v>
      </c>
      <c r="X717" s="162" t="s">
        <v>865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423</v>
      </c>
      <c r="AF717" s="162" t="s">
        <v>423</v>
      </c>
      <c r="AG717" s="162" t="s">
        <v>423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216" customFormat="1" ht="12.75" customHeight="1" x14ac:dyDescent="0.2">
      <c r="A718" s="200">
        <v>717</v>
      </c>
      <c r="B718" s="200" t="s">
        <v>427</v>
      </c>
      <c r="C718" s="200" t="s">
        <v>6809</v>
      </c>
      <c r="D718" s="202"/>
      <c r="E718" s="228" t="s">
        <v>3650</v>
      </c>
      <c r="F718" s="202"/>
      <c r="G718" s="227" t="s">
        <v>6810</v>
      </c>
      <c r="H718" s="392"/>
      <c r="I718" s="202" t="s">
        <v>1352</v>
      </c>
      <c r="J718" s="202"/>
      <c r="K718" s="202" t="s">
        <v>6822</v>
      </c>
      <c r="L718" s="218">
        <v>45852</v>
      </c>
      <c r="M718" s="219">
        <v>46574</v>
      </c>
      <c r="N718" s="220" t="s">
        <v>421</v>
      </c>
      <c r="O718" s="221">
        <f>M718</f>
        <v>46574</v>
      </c>
      <c r="P718" s="222">
        <v>25418</v>
      </c>
      <c r="Q718" s="222">
        <v>2025</v>
      </c>
      <c r="R718" s="211">
        <v>45844</v>
      </c>
      <c r="S718" s="201" t="s">
        <v>2069</v>
      </c>
      <c r="T718" s="201" t="s">
        <v>728</v>
      </c>
      <c r="U718" s="377" t="s">
        <v>200</v>
      </c>
      <c r="V718" s="377" t="s">
        <v>200</v>
      </c>
      <c r="W718" s="213">
        <v>46574</v>
      </c>
      <c r="X718" s="208" t="s">
        <v>21</v>
      </c>
      <c r="Y718" s="408">
        <v>5.4</v>
      </c>
      <c r="Z718" s="214"/>
      <c r="AA718" s="201">
        <v>100</v>
      </c>
      <c r="AB718" s="201">
        <v>100</v>
      </c>
      <c r="AC718" s="201">
        <v>125</v>
      </c>
      <c r="AD718" s="201">
        <v>150</v>
      </c>
      <c r="AE718" s="208" t="s">
        <v>423</v>
      </c>
      <c r="AF718" s="208">
        <v>39</v>
      </c>
      <c r="AG718" s="208">
        <v>50</v>
      </c>
      <c r="AH718" s="208">
        <v>1</v>
      </c>
      <c r="AI718" s="211"/>
      <c r="AJ718" s="208"/>
      <c r="AK718" s="208"/>
      <c r="AL718" s="201"/>
      <c r="AM718" s="237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  <c r="BZ718" s="212"/>
      <c r="CA718" s="212"/>
      <c r="CB718" s="212"/>
      <c r="CC718" s="212"/>
      <c r="CD718" s="212"/>
      <c r="CE718" s="212"/>
      <c r="CF718" s="212"/>
      <c r="CG718" s="212"/>
      <c r="CH718" s="212"/>
      <c r="CI718" s="212"/>
      <c r="CJ718" s="212"/>
      <c r="CK718" s="212"/>
      <c r="CL718" s="212"/>
      <c r="CM718" s="215"/>
      <c r="CN718" s="215"/>
      <c r="CO718" s="215"/>
      <c r="CP718" s="215"/>
      <c r="CQ718" s="215"/>
      <c r="CR718" s="215"/>
      <c r="CS718" s="215"/>
      <c r="CT718" s="215"/>
      <c r="CU718" s="215"/>
      <c r="CV718" s="215"/>
      <c r="CW718" s="215"/>
      <c r="CX718" s="215"/>
      <c r="CY718" s="215"/>
      <c r="CZ718" s="215"/>
      <c r="DA718" s="215"/>
      <c r="DB718" s="215"/>
      <c r="DC718" s="215"/>
      <c r="DD718" s="215"/>
      <c r="DE718" s="215"/>
      <c r="DF718" s="215"/>
      <c r="DG718" s="215"/>
      <c r="DH718" s="215"/>
      <c r="DI718" s="215"/>
      <c r="DJ718" s="215"/>
      <c r="DK718" s="215"/>
      <c r="DL718" s="215"/>
      <c r="DM718" s="215"/>
      <c r="DN718" s="215"/>
      <c r="DO718" s="215"/>
      <c r="DP718" s="215"/>
      <c r="DQ718" s="215"/>
      <c r="DR718" s="215"/>
      <c r="DS718" s="215"/>
    </row>
    <row r="719" spans="1:123" s="157" customFormat="1" ht="12.75" customHeight="1" x14ac:dyDescent="0.2">
      <c r="A719" s="110">
        <v>718</v>
      </c>
      <c r="B719" s="110" t="s">
        <v>427</v>
      </c>
      <c r="C719" s="110" t="s">
        <v>1514</v>
      </c>
      <c r="D719" s="111"/>
      <c r="E719" s="85" t="s">
        <v>2198</v>
      </c>
      <c r="F719" s="111"/>
      <c r="G719" s="112" t="s">
        <v>2199</v>
      </c>
      <c r="H719" s="389"/>
      <c r="I719" s="85" t="s">
        <v>1071</v>
      </c>
      <c r="J719" s="111"/>
      <c r="K719" s="121" t="s">
        <v>1479</v>
      </c>
      <c r="L719" s="137">
        <v>43097</v>
      </c>
      <c r="M719" s="149">
        <v>46027</v>
      </c>
      <c r="N719" s="162" t="s">
        <v>421</v>
      </c>
      <c r="O719" s="168">
        <f t="shared" si="162"/>
        <v>46027</v>
      </c>
      <c r="P719" s="169">
        <v>171017</v>
      </c>
      <c r="Q719" s="169">
        <v>2017</v>
      </c>
      <c r="R719" s="119">
        <v>45296</v>
      </c>
      <c r="S719" s="121" t="s">
        <v>727</v>
      </c>
      <c r="T719" s="121" t="s">
        <v>421</v>
      </c>
      <c r="U719" s="244" t="s">
        <v>615</v>
      </c>
      <c r="V719" s="244" t="s">
        <v>3155</v>
      </c>
      <c r="W719" s="145">
        <f t="shared" ref="W719:W727" si="163">M719</f>
        <v>46027</v>
      </c>
      <c r="X719" s="357" t="s">
        <v>583</v>
      </c>
      <c r="Y719" s="407">
        <v>4.5</v>
      </c>
      <c r="Z719" s="136"/>
      <c r="AA719" s="120">
        <v>95</v>
      </c>
      <c r="AB719" s="120"/>
      <c r="AC719" s="120">
        <v>120</v>
      </c>
      <c r="AD719" s="120"/>
      <c r="AE719" s="357">
        <v>23</v>
      </c>
      <c r="AF719" s="357">
        <v>40</v>
      </c>
      <c r="AG719" s="365">
        <v>57</v>
      </c>
      <c r="AH719" s="365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216" customFormat="1" ht="12.75" customHeight="1" x14ac:dyDescent="0.2">
      <c r="A720" s="200">
        <v>719</v>
      </c>
      <c r="B720" s="200" t="s">
        <v>427</v>
      </c>
      <c r="C720" s="228" t="s">
        <v>6242</v>
      </c>
      <c r="D720" s="202"/>
      <c r="E720" s="228" t="s">
        <v>3526</v>
      </c>
      <c r="F720" s="202"/>
      <c r="G720" s="227" t="s">
        <v>6828</v>
      </c>
      <c r="H720" s="392"/>
      <c r="I720" s="202" t="s">
        <v>631</v>
      </c>
      <c r="J720" s="202"/>
      <c r="K720" s="202" t="s">
        <v>5149</v>
      </c>
      <c r="L720" s="218">
        <v>45853</v>
      </c>
      <c r="M720" s="219">
        <v>46569</v>
      </c>
      <c r="N720" s="220" t="s">
        <v>421</v>
      </c>
      <c r="O720" s="431">
        <f>M720</f>
        <v>46569</v>
      </c>
      <c r="P720" s="222">
        <v>25421</v>
      </c>
      <c r="Q720" s="222">
        <v>2024</v>
      </c>
      <c r="R720" s="211">
        <v>45839</v>
      </c>
      <c r="S720" s="201" t="s">
        <v>2231</v>
      </c>
      <c r="T720" s="201" t="s">
        <v>728</v>
      </c>
      <c r="U720" s="377" t="s">
        <v>200</v>
      </c>
      <c r="V720" s="377" t="s">
        <v>387</v>
      </c>
      <c r="W720" s="465">
        <v>46569</v>
      </c>
      <c r="X720" s="208" t="s">
        <v>865</v>
      </c>
      <c r="Y720" s="408">
        <v>4.0999999999999996</v>
      </c>
      <c r="Z720" s="214"/>
      <c r="AA720" s="201">
        <v>79</v>
      </c>
      <c r="AB720" s="201"/>
      <c r="AC720" s="201">
        <v>103</v>
      </c>
      <c r="AD720" s="201"/>
      <c r="AE720" s="208" t="s">
        <v>423</v>
      </c>
      <c r="AF720" s="208" t="s">
        <v>423</v>
      </c>
      <c r="AG720" s="208" t="s">
        <v>423</v>
      </c>
      <c r="AH720" s="208">
        <v>1</v>
      </c>
      <c r="AI720" s="211"/>
      <c r="AJ720" s="208"/>
      <c r="AK720" s="208"/>
      <c r="AL720" s="201"/>
      <c r="AM720" s="237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2"/>
      <c r="BN720" s="212"/>
      <c r="BO720" s="212"/>
      <c r="BP720" s="212"/>
      <c r="BQ720" s="212"/>
      <c r="BR720" s="212"/>
      <c r="BS720" s="212"/>
      <c r="BT720" s="212"/>
      <c r="BU720" s="212"/>
      <c r="BV720" s="212"/>
      <c r="BW720" s="212"/>
      <c r="BX720" s="212"/>
      <c r="BY720" s="212"/>
      <c r="BZ720" s="212"/>
      <c r="CA720" s="212"/>
      <c r="CB720" s="212"/>
      <c r="CC720" s="212"/>
      <c r="CD720" s="212"/>
      <c r="CE720" s="212"/>
      <c r="CF720" s="212"/>
      <c r="CG720" s="212"/>
      <c r="CH720" s="212"/>
      <c r="CI720" s="212"/>
      <c r="CJ720" s="212"/>
      <c r="CK720" s="212"/>
      <c r="CL720" s="212"/>
      <c r="CM720" s="215"/>
      <c r="CN720" s="215"/>
      <c r="CO720" s="215"/>
      <c r="CP720" s="215"/>
      <c r="CQ720" s="215"/>
      <c r="CR720" s="215"/>
      <c r="CS720" s="215"/>
      <c r="CT720" s="215"/>
      <c r="CU720" s="215"/>
      <c r="CV720" s="215"/>
      <c r="CW720" s="215"/>
      <c r="CX720" s="215"/>
      <c r="CY720" s="215"/>
      <c r="CZ720" s="215"/>
      <c r="DA720" s="215"/>
      <c r="DB720" s="215"/>
      <c r="DC720" s="215"/>
      <c r="DD720" s="215"/>
      <c r="DE720" s="215"/>
      <c r="DF720" s="215"/>
      <c r="DG720" s="215"/>
      <c r="DH720" s="215"/>
      <c r="DI720" s="215"/>
      <c r="DJ720" s="215"/>
      <c r="DK720" s="215"/>
      <c r="DL720" s="215"/>
      <c r="DM720" s="215"/>
      <c r="DN720" s="215"/>
      <c r="DO720" s="215"/>
      <c r="DP720" s="215"/>
      <c r="DQ720" s="215"/>
      <c r="DR720" s="215"/>
      <c r="DS720" s="215"/>
    </row>
    <row r="721" spans="1:123" ht="12.75" customHeight="1" x14ac:dyDescent="0.2">
      <c r="A721" s="110">
        <v>720</v>
      </c>
      <c r="B721" s="110" t="s">
        <v>427</v>
      </c>
      <c r="C721" s="110" t="s">
        <v>1182</v>
      </c>
      <c r="D721" s="111"/>
      <c r="E721" s="111" t="s">
        <v>1208</v>
      </c>
      <c r="F721" s="111"/>
      <c r="G721" s="112" t="s">
        <v>1209</v>
      </c>
      <c r="H721" s="389"/>
      <c r="I721" s="121" t="s">
        <v>546</v>
      </c>
      <c r="J721" s="111"/>
      <c r="K721" s="111" t="s">
        <v>3119</v>
      </c>
      <c r="L721" s="115">
        <v>42129</v>
      </c>
      <c r="M721" s="116">
        <v>46389</v>
      </c>
      <c r="N721" s="117" t="s">
        <v>421</v>
      </c>
      <c r="O721" s="132">
        <f t="shared" si="162"/>
        <v>46389</v>
      </c>
      <c r="P721" s="118">
        <v>21121</v>
      </c>
      <c r="Q721" s="118">
        <v>2015</v>
      </c>
      <c r="R721" s="119">
        <v>45659</v>
      </c>
      <c r="S721" s="121" t="s">
        <v>102</v>
      </c>
      <c r="T721" s="121" t="s">
        <v>421</v>
      </c>
      <c r="U721" s="376" t="s">
        <v>6449</v>
      </c>
      <c r="V721" s="376" t="s">
        <v>6450</v>
      </c>
      <c r="W721" s="145">
        <f t="shared" si="163"/>
        <v>46389</v>
      </c>
      <c r="X721" s="357" t="s">
        <v>201</v>
      </c>
      <c r="Y721" s="407">
        <v>5.4</v>
      </c>
      <c r="Z721" s="136"/>
      <c r="AA721" s="120">
        <v>75</v>
      </c>
      <c r="AB721" s="120"/>
      <c r="AC721" s="120">
        <v>95</v>
      </c>
      <c r="AD721" s="120"/>
      <c r="AE721" s="357">
        <v>22</v>
      </c>
      <c r="AF721" s="357">
        <v>38</v>
      </c>
      <c r="AG721" s="357">
        <v>49</v>
      </c>
      <c r="AH721" s="357">
        <v>1</v>
      </c>
      <c r="AI721" s="119"/>
      <c r="AJ721" s="357"/>
      <c r="AK721" s="357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427</v>
      </c>
      <c r="C722" s="110" t="s">
        <v>342</v>
      </c>
      <c r="D722" s="111"/>
      <c r="E722" s="111" t="s">
        <v>1204</v>
      </c>
      <c r="F722" s="111"/>
      <c r="G722" s="112" t="s">
        <v>1205</v>
      </c>
      <c r="H722" s="389"/>
      <c r="I722" s="85" t="s">
        <v>1071</v>
      </c>
      <c r="J722" s="111"/>
      <c r="K722" s="111" t="s">
        <v>1206</v>
      </c>
      <c r="L722" s="115">
        <v>42114</v>
      </c>
      <c r="M722" s="116">
        <v>46472</v>
      </c>
      <c r="N722" s="117" t="s">
        <v>421</v>
      </c>
      <c r="O722" s="132">
        <f t="shared" si="162"/>
        <v>46472</v>
      </c>
      <c r="P722" s="118">
        <v>23150</v>
      </c>
      <c r="Q722" s="118">
        <v>2015</v>
      </c>
      <c r="R722" s="119">
        <v>45742</v>
      </c>
      <c r="S722" s="120" t="s">
        <v>2001</v>
      </c>
      <c r="T722" s="121" t="s">
        <v>421</v>
      </c>
      <c r="U722" s="376" t="s">
        <v>6541</v>
      </c>
      <c r="V722" s="376" t="s">
        <v>6542</v>
      </c>
      <c r="W722" s="145">
        <f t="shared" si="163"/>
        <v>46472</v>
      </c>
      <c r="X722" s="360" t="s">
        <v>865</v>
      </c>
      <c r="Y722" s="407">
        <v>5.3</v>
      </c>
      <c r="Z722" s="120"/>
      <c r="AA722" s="360" t="s">
        <v>8</v>
      </c>
      <c r="AB722" s="119"/>
      <c r="AC722" s="120">
        <v>105</v>
      </c>
      <c r="AD722" s="120"/>
      <c r="AE722" s="357">
        <v>22</v>
      </c>
      <c r="AF722" s="357">
        <v>37</v>
      </c>
      <c r="AG722" s="357">
        <v>50</v>
      </c>
      <c r="AH722" s="357">
        <v>1</v>
      </c>
      <c r="AI722" s="119"/>
      <c r="AJ722" s="357"/>
      <c r="AK722" s="357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428</v>
      </c>
      <c r="C723" s="551" t="s">
        <v>3282</v>
      </c>
      <c r="D723" s="201" t="s">
        <v>6018</v>
      </c>
      <c r="E723" s="201" t="s">
        <v>2035</v>
      </c>
      <c r="F723" s="201" t="s">
        <v>5998</v>
      </c>
      <c r="G723" s="203" t="s">
        <v>6019</v>
      </c>
      <c r="H723" s="391" t="s">
        <v>6020</v>
      </c>
      <c r="I723" s="202" t="s">
        <v>12</v>
      </c>
      <c r="J723" s="201" t="s">
        <v>6021</v>
      </c>
      <c r="K723" s="201" t="s">
        <v>5999</v>
      </c>
      <c r="L723" s="206">
        <v>45481</v>
      </c>
      <c r="M723" s="207">
        <v>46195</v>
      </c>
      <c r="N723" s="220" t="s">
        <v>421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2069</v>
      </c>
      <c r="T723" s="201" t="s">
        <v>2193</v>
      </c>
      <c r="U723" s="377" t="s">
        <v>301</v>
      </c>
      <c r="V723" s="377" t="s">
        <v>301</v>
      </c>
      <c r="W723" s="213">
        <f>O723</f>
        <v>46195</v>
      </c>
      <c r="X723" s="208" t="s">
        <v>6022</v>
      </c>
      <c r="Y723" s="408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4556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421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427</v>
      </c>
      <c r="C724" s="111" t="s">
        <v>3306</v>
      </c>
      <c r="D724" s="111"/>
      <c r="E724" s="85" t="s">
        <v>207</v>
      </c>
      <c r="F724" s="111"/>
      <c r="G724" s="112" t="s">
        <v>3307</v>
      </c>
      <c r="H724" s="389"/>
      <c r="I724" s="111" t="s">
        <v>265</v>
      </c>
      <c r="J724" s="111"/>
      <c r="K724" s="111" t="s">
        <v>1332</v>
      </c>
      <c r="L724" s="115">
        <v>44063</v>
      </c>
      <c r="M724" s="87">
        <v>46431</v>
      </c>
      <c r="N724" s="117" t="s">
        <v>421</v>
      </c>
      <c r="O724" s="131">
        <f t="shared" si="162"/>
        <v>46431</v>
      </c>
      <c r="P724" s="104">
        <v>20601</v>
      </c>
      <c r="Q724" s="104">
        <v>2020</v>
      </c>
      <c r="R724" s="105">
        <v>45701</v>
      </c>
      <c r="S724" s="121" t="s">
        <v>2069</v>
      </c>
      <c r="T724" s="121" t="s">
        <v>421</v>
      </c>
      <c r="U724" s="244" t="s">
        <v>532</v>
      </c>
      <c r="V724" s="244" t="s">
        <v>912</v>
      </c>
      <c r="W724" s="135">
        <f t="shared" si="163"/>
        <v>46431</v>
      </c>
      <c r="X724" s="162" t="s">
        <v>21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423</v>
      </c>
      <c r="AF724" s="162" t="s">
        <v>423</v>
      </c>
      <c r="AG724" s="162" t="s">
        <v>423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427</v>
      </c>
      <c r="C725" s="121" t="s">
        <v>3243</v>
      </c>
      <c r="E725" s="144" t="s">
        <v>1048</v>
      </c>
      <c r="G725" s="164" t="s">
        <v>4051</v>
      </c>
      <c r="H725" s="393"/>
      <c r="I725" s="85" t="s">
        <v>631</v>
      </c>
      <c r="K725" s="144" t="s">
        <v>3460</v>
      </c>
      <c r="L725" s="165">
        <v>44610</v>
      </c>
      <c r="M725" s="165">
        <v>45333</v>
      </c>
      <c r="N725" s="117" t="s">
        <v>421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2231</v>
      </c>
      <c r="T725" s="121" t="s">
        <v>728</v>
      </c>
      <c r="U725" s="244" t="s">
        <v>200</v>
      </c>
      <c r="V725" s="244" t="s">
        <v>8</v>
      </c>
      <c r="W725" s="135">
        <f>M725</f>
        <v>45333</v>
      </c>
      <c r="X725" s="162" t="s">
        <v>583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423</v>
      </c>
      <c r="AF725" s="162" t="s">
        <v>423</v>
      </c>
      <c r="AG725" s="162" t="s">
        <v>423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216" customFormat="1" ht="12.75" customHeight="1" x14ac:dyDescent="0.2">
      <c r="A726" s="200">
        <v>725</v>
      </c>
      <c r="B726" s="200" t="s">
        <v>427</v>
      </c>
      <c r="C726" s="202" t="s">
        <v>3676</v>
      </c>
      <c r="D726" s="202"/>
      <c r="E726" s="228" t="s">
        <v>396</v>
      </c>
      <c r="F726" s="202"/>
      <c r="G726" s="227" t="s">
        <v>6430</v>
      </c>
      <c r="H726" s="392"/>
      <c r="I726" s="202" t="s">
        <v>56</v>
      </c>
      <c r="J726" s="202"/>
      <c r="K726" s="202" t="s">
        <v>6419</v>
      </c>
      <c r="L726" s="218">
        <v>45719</v>
      </c>
      <c r="M726" s="219">
        <v>46434</v>
      </c>
      <c r="N726" s="220" t="s">
        <v>421</v>
      </c>
      <c r="O726" s="221">
        <f>M726</f>
        <v>46434</v>
      </c>
      <c r="P726" s="222">
        <v>25107</v>
      </c>
      <c r="Q726" s="222">
        <v>2025</v>
      </c>
      <c r="R726" s="211">
        <v>45704</v>
      </c>
      <c r="S726" s="201" t="s">
        <v>727</v>
      </c>
      <c r="T726" s="201" t="s">
        <v>728</v>
      </c>
      <c r="U726" s="377" t="s">
        <v>200</v>
      </c>
      <c r="V726" s="377" t="s">
        <v>491</v>
      </c>
      <c r="W726" s="213">
        <f>M726</f>
        <v>46434</v>
      </c>
      <c r="X726" s="208" t="s">
        <v>201</v>
      </c>
      <c r="Y726" s="408">
        <v>4.9000000000000004</v>
      </c>
      <c r="Z726" s="214"/>
      <c r="AA726" s="201">
        <v>93</v>
      </c>
      <c r="AB726" s="201"/>
      <c r="AC726" s="201">
        <v>116</v>
      </c>
      <c r="AD726" s="201"/>
      <c r="AE726" s="208" t="s">
        <v>423</v>
      </c>
      <c r="AF726" s="208" t="s">
        <v>423</v>
      </c>
      <c r="AG726" s="208" t="s">
        <v>423</v>
      </c>
      <c r="AH726" s="208">
        <v>1</v>
      </c>
      <c r="AI726" s="211"/>
      <c r="AJ726" s="208"/>
      <c r="AK726" s="208"/>
      <c r="AL726" s="201"/>
      <c r="AM726" s="237"/>
      <c r="AN726" s="202"/>
      <c r="AO726" s="228"/>
      <c r="AP726" s="202"/>
      <c r="AQ726" s="227"/>
      <c r="AR726" s="217"/>
      <c r="AS726" s="202"/>
      <c r="AT726" s="202"/>
      <c r="AU726" s="202"/>
      <c r="AV726" s="468"/>
      <c r="AW726" s="218"/>
      <c r="AX726" s="219"/>
      <c r="AY726" s="220"/>
      <c r="AZ726" s="221"/>
      <c r="BA726" s="222"/>
      <c r="BB726" s="222"/>
      <c r="BC726" s="211"/>
      <c r="BD726" s="201"/>
      <c r="BE726" s="201"/>
      <c r="BF726" s="205"/>
      <c r="BG726" s="205"/>
      <c r="BH726" s="201"/>
      <c r="BI726" s="201"/>
      <c r="BJ726" s="205"/>
      <c r="BK726" s="211"/>
      <c r="BL726" s="201"/>
      <c r="BM726" s="201"/>
      <c r="BN726" s="214"/>
      <c r="BO726" s="201"/>
      <c r="BP726" s="201"/>
      <c r="BQ726" s="201"/>
      <c r="BR726" s="201"/>
      <c r="BS726" s="201"/>
      <c r="BT726" s="201"/>
      <c r="BU726" s="201"/>
      <c r="BV726" s="201"/>
      <c r="BW726" s="211"/>
      <c r="BX726" s="201"/>
      <c r="BY726" s="201"/>
      <c r="BZ726" s="201"/>
      <c r="CA726" s="201"/>
      <c r="CB726" s="212"/>
      <c r="CC726" s="212"/>
      <c r="CD726" s="212"/>
      <c r="CE726" s="212"/>
      <c r="CF726" s="212"/>
      <c r="CG726" s="212"/>
      <c r="CH726" s="212"/>
      <c r="CI726" s="212"/>
      <c r="CJ726" s="212"/>
      <c r="CK726" s="212"/>
      <c r="CL726" s="212"/>
      <c r="CM726" s="215"/>
      <c r="CN726" s="215"/>
      <c r="CO726" s="215"/>
      <c r="CP726" s="215"/>
      <c r="CQ726" s="215"/>
      <c r="CR726" s="215"/>
      <c r="CS726" s="215"/>
      <c r="CT726" s="215"/>
      <c r="CU726" s="215"/>
      <c r="CV726" s="215"/>
      <c r="CW726" s="215"/>
      <c r="CX726" s="215"/>
      <c r="CY726" s="215"/>
      <c r="CZ726" s="215"/>
      <c r="DA726" s="215"/>
      <c r="DB726" s="215"/>
      <c r="DC726" s="215"/>
      <c r="DD726" s="215"/>
      <c r="DE726" s="215"/>
      <c r="DF726" s="215"/>
      <c r="DG726" s="215"/>
      <c r="DH726" s="215"/>
      <c r="DI726" s="215"/>
      <c r="DJ726" s="215"/>
      <c r="DK726" s="215"/>
      <c r="DL726" s="215"/>
      <c r="DM726" s="215"/>
      <c r="DN726" s="215"/>
      <c r="DO726" s="215"/>
      <c r="DP726" s="215"/>
      <c r="DQ726" s="215"/>
      <c r="DR726" s="215"/>
      <c r="DS726" s="215"/>
    </row>
    <row r="727" spans="1:123" s="144" customFormat="1" ht="12.75" customHeight="1" x14ac:dyDescent="0.2">
      <c r="A727" s="110">
        <v>726</v>
      </c>
      <c r="B727" s="110" t="s">
        <v>428</v>
      </c>
      <c r="C727" s="110" t="s">
        <v>1293</v>
      </c>
      <c r="D727" s="121" t="s">
        <v>526</v>
      </c>
      <c r="E727" s="144" t="s">
        <v>684</v>
      </c>
      <c r="F727" s="121" t="s">
        <v>527</v>
      </c>
      <c r="G727" s="164" t="s">
        <v>1414</v>
      </c>
      <c r="H727" s="390" t="s">
        <v>528</v>
      </c>
      <c r="I727" s="85" t="s">
        <v>1071</v>
      </c>
      <c r="J727" s="121" t="s">
        <v>500</v>
      </c>
      <c r="K727" s="121" t="s">
        <v>185</v>
      </c>
      <c r="L727" s="137">
        <v>42269</v>
      </c>
      <c r="M727" s="149">
        <v>46452</v>
      </c>
      <c r="N727" s="162" t="s">
        <v>421</v>
      </c>
      <c r="O727" s="168">
        <f t="shared" si="162"/>
        <v>46452</v>
      </c>
      <c r="P727" s="104">
        <v>20137</v>
      </c>
      <c r="Q727" s="104">
        <v>2015</v>
      </c>
      <c r="R727" s="119">
        <v>45722</v>
      </c>
      <c r="S727" s="121" t="s">
        <v>2001</v>
      </c>
      <c r="T727" s="121" t="s">
        <v>1870</v>
      </c>
      <c r="U727" s="376" t="s">
        <v>6466</v>
      </c>
      <c r="V727" s="376" t="s">
        <v>6467</v>
      </c>
      <c r="W727" s="145">
        <f t="shared" si="163"/>
        <v>46452</v>
      </c>
      <c r="X727" s="357" t="s">
        <v>865</v>
      </c>
      <c r="Y727" s="407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57">
        <v>22</v>
      </c>
      <c r="AF727" s="357">
        <v>36</v>
      </c>
      <c r="AG727" s="162">
        <v>54</v>
      </c>
      <c r="AH727" s="162">
        <v>1</v>
      </c>
      <c r="AI727" s="172">
        <v>41692</v>
      </c>
      <c r="AJ727" s="365">
        <v>2008</v>
      </c>
      <c r="AK727" s="365" t="s">
        <v>421</v>
      </c>
      <c r="AL727" s="120" t="s">
        <v>5585</v>
      </c>
      <c r="AM727" s="231"/>
      <c r="CM727" s="167"/>
    </row>
    <row r="728" spans="1:123" s="216" customFormat="1" ht="12.75" customHeight="1" x14ac:dyDescent="0.2">
      <c r="A728" s="200">
        <v>727</v>
      </c>
      <c r="B728" s="201" t="s">
        <v>427</v>
      </c>
      <c r="C728" s="201" t="s">
        <v>6664</v>
      </c>
      <c r="D728" s="201"/>
      <c r="E728" s="201" t="s">
        <v>2051</v>
      </c>
      <c r="F728" s="201"/>
      <c r="G728" s="203" t="s">
        <v>6665</v>
      </c>
      <c r="H728" s="391"/>
      <c r="I728" s="514" t="s">
        <v>631</v>
      </c>
      <c r="J728" s="201"/>
      <c r="K728" s="201" t="s">
        <v>2534</v>
      </c>
      <c r="L728" s="206">
        <v>45799</v>
      </c>
      <c r="M728" s="207">
        <v>46515</v>
      </c>
      <c r="N728" s="220" t="s">
        <v>421</v>
      </c>
      <c r="O728" s="206">
        <f>M728</f>
        <v>46515</v>
      </c>
      <c r="P728" s="222">
        <v>25291</v>
      </c>
      <c r="Q728" s="222">
        <v>2025</v>
      </c>
      <c r="R728" s="211">
        <v>45785</v>
      </c>
      <c r="S728" s="201" t="s">
        <v>2616</v>
      </c>
      <c r="T728" s="201" t="s">
        <v>728</v>
      </c>
      <c r="U728" s="377" t="s">
        <v>200</v>
      </c>
      <c r="V728" s="377" t="s">
        <v>200</v>
      </c>
      <c r="W728" s="211">
        <v>46515</v>
      </c>
      <c r="X728" s="208" t="s">
        <v>6666</v>
      </c>
      <c r="Y728" s="408">
        <v>4.3499999999999996</v>
      </c>
      <c r="Z728" s="214"/>
      <c r="AA728" s="201">
        <v>80</v>
      </c>
      <c r="AB728" s="201"/>
      <c r="AC728" s="201">
        <v>100</v>
      </c>
      <c r="AD728" s="201"/>
      <c r="AE728" s="208" t="s">
        <v>423</v>
      </c>
      <c r="AF728" s="208" t="s">
        <v>423</v>
      </c>
      <c r="AG728" s="208" t="s">
        <v>423</v>
      </c>
      <c r="AH728" s="208">
        <v>1</v>
      </c>
      <c r="AI728" s="211"/>
      <c r="AJ728" s="208"/>
      <c r="AK728" s="208"/>
      <c r="AL728" s="201"/>
      <c r="AM728" s="237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  <c r="BZ728" s="212"/>
      <c r="CA728" s="212"/>
      <c r="CB728" s="212"/>
      <c r="CC728" s="212"/>
      <c r="CD728" s="212"/>
      <c r="CE728" s="212"/>
      <c r="CF728" s="212"/>
      <c r="CG728" s="212"/>
      <c r="CH728" s="212"/>
      <c r="CI728" s="212"/>
      <c r="CJ728" s="212"/>
      <c r="CK728" s="212"/>
      <c r="CL728" s="212"/>
      <c r="CM728" s="215"/>
      <c r="CN728" s="215"/>
      <c r="CO728" s="215"/>
      <c r="CP728" s="215"/>
      <c r="CQ728" s="215"/>
      <c r="CR728" s="215"/>
      <c r="CS728" s="215"/>
      <c r="CT728" s="215"/>
      <c r="CU728" s="215"/>
      <c r="CV728" s="215"/>
      <c r="CW728" s="215"/>
      <c r="CX728" s="215"/>
      <c r="CY728" s="215"/>
      <c r="CZ728" s="215"/>
      <c r="DA728" s="215"/>
      <c r="DB728" s="215"/>
      <c r="DC728" s="215"/>
      <c r="DD728" s="215"/>
      <c r="DE728" s="215"/>
      <c r="DF728" s="215"/>
      <c r="DG728" s="215"/>
      <c r="DH728" s="215"/>
      <c r="DI728" s="215"/>
      <c r="DJ728" s="215"/>
      <c r="DK728" s="215"/>
      <c r="DL728" s="215"/>
      <c r="DM728" s="215"/>
      <c r="DN728" s="215"/>
      <c r="DO728" s="215"/>
      <c r="DP728" s="215"/>
      <c r="DQ728" s="215"/>
      <c r="DR728" s="215"/>
      <c r="DS728" s="215"/>
    </row>
    <row r="729" spans="1:123" s="157" customFormat="1" ht="12.75" customHeight="1" x14ac:dyDescent="0.2">
      <c r="A729" s="110">
        <v>728</v>
      </c>
      <c r="B729" s="121" t="s">
        <v>427</v>
      </c>
      <c r="C729" s="121" t="s">
        <v>1365</v>
      </c>
      <c r="D729" s="121"/>
      <c r="E729" s="121" t="s">
        <v>1693</v>
      </c>
      <c r="F729" s="121"/>
      <c r="G729" s="129" t="s">
        <v>4327</v>
      </c>
      <c r="H729" s="390"/>
      <c r="I729" s="121" t="s">
        <v>265</v>
      </c>
      <c r="J729" s="121"/>
      <c r="K729" s="121" t="s">
        <v>4328</v>
      </c>
      <c r="L729" s="137">
        <v>44726</v>
      </c>
      <c r="M729" s="138">
        <v>45457</v>
      </c>
      <c r="N729" s="117" t="s">
        <v>421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2001</v>
      </c>
      <c r="T729" s="121" t="s">
        <v>728</v>
      </c>
      <c r="U729" s="244" t="s">
        <v>200</v>
      </c>
      <c r="V729" s="244" t="s">
        <v>229</v>
      </c>
      <c r="W729" s="135">
        <f t="shared" ref="W729:W733" si="164">M729</f>
        <v>45457</v>
      </c>
      <c r="X729" s="162" t="s">
        <v>865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423</v>
      </c>
      <c r="AF729" s="162" t="s">
        <v>423</v>
      </c>
      <c r="AG729" s="162" t="s">
        <v>423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427</v>
      </c>
      <c r="C730" s="111" t="s">
        <v>4359</v>
      </c>
      <c r="D730" s="111"/>
      <c r="E730" s="85" t="s">
        <v>582</v>
      </c>
      <c r="F730" s="111"/>
      <c r="G730" s="112" t="s">
        <v>4360</v>
      </c>
      <c r="H730" s="389"/>
      <c r="I730" s="111" t="s">
        <v>631</v>
      </c>
      <c r="J730" s="111"/>
      <c r="K730" s="111" t="s">
        <v>1300</v>
      </c>
      <c r="L730" s="115">
        <v>44739</v>
      </c>
      <c r="M730" s="87">
        <v>45440</v>
      </c>
      <c r="N730" s="117" t="s">
        <v>421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2231</v>
      </c>
      <c r="T730" s="121" t="s">
        <v>728</v>
      </c>
      <c r="U730" s="244" t="s">
        <v>200</v>
      </c>
      <c r="V730" s="244" t="s">
        <v>49</v>
      </c>
      <c r="W730" s="135">
        <f t="shared" si="164"/>
        <v>45440</v>
      </c>
      <c r="X730" s="162" t="s">
        <v>865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423</v>
      </c>
      <c r="AF730" s="162" t="s">
        <v>423</v>
      </c>
      <c r="AG730" s="162" t="s">
        <v>423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427</v>
      </c>
      <c r="C731" s="201" t="s">
        <v>2242</v>
      </c>
      <c r="D731" s="201"/>
      <c r="E731" s="201" t="s">
        <v>1878</v>
      </c>
      <c r="F731" s="201"/>
      <c r="G731" s="203" t="s">
        <v>6100</v>
      </c>
      <c r="H731" s="391"/>
      <c r="I731" s="201" t="s">
        <v>174</v>
      </c>
      <c r="J731" s="202"/>
      <c r="K731" s="202" t="s">
        <v>433</v>
      </c>
      <c r="L731" s="218">
        <v>45512</v>
      </c>
      <c r="M731" s="219">
        <v>46233</v>
      </c>
      <c r="N731" s="220" t="s">
        <v>421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102</v>
      </c>
      <c r="T731" s="201" t="s">
        <v>728</v>
      </c>
      <c r="U731" s="377" t="s">
        <v>200</v>
      </c>
      <c r="V731" s="377" t="s">
        <v>200</v>
      </c>
      <c r="W731" s="213">
        <f t="shared" si="164"/>
        <v>46233</v>
      </c>
      <c r="X731" s="284" t="s">
        <v>1768</v>
      </c>
      <c r="Y731" s="413">
        <v>5.9</v>
      </c>
      <c r="Z731" s="212"/>
      <c r="AA731" s="212">
        <v>95</v>
      </c>
      <c r="AB731" s="212"/>
      <c r="AC731" s="212">
        <v>115</v>
      </c>
      <c r="AD731" s="212"/>
      <c r="AE731" s="284" t="s">
        <v>423</v>
      </c>
      <c r="AF731" s="284" t="s">
        <v>423</v>
      </c>
      <c r="AG731" s="284" t="s">
        <v>423</v>
      </c>
      <c r="AH731" s="284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427</v>
      </c>
      <c r="C732" s="202" t="s">
        <v>2796</v>
      </c>
      <c r="D732" s="202"/>
      <c r="E732" s="228" t="s">
        <v>127</v>
      </c>
      <c r="F732" s="202"/>
      <c r="G732" s="227" t="s">
        <v>2797</v>
      </c>
      <c r="H732" s="392"/>
      <c r="I732" s="202" t="s">
        <v>174</v>
      </c>
      <c r="J732" s="202"/>
      <c r="K732" s="202" t="s">
        <v>1803</v>
      </c>
      <c r="L732" s="218">
        <v>43571</v>
      </c>
      <c r="M732" s="219">
        <v>46027</v>
      </c>
      <c r="N732" s="220" t="s">
        <v>421</v>
      </c>
      <c r="O732" s="221">
        <f t="shared" ref="O732:O735" si="165">M732</f>
        <v>46027</v>
      </c>
      <c r="P732" s="222">
        <v>19221</v>
      </c>
      <c r="Q732" s="222">
        <v>2019</v>
      </c>
      <c r="R732" s="211">
        <v>45296</v>
      </c>
      <c r="S732" s="201" t="s">
        <v>2001</v>
      </c>
      <c r="T732" s="201" t="s">
        <v>421</v>
      </c>
      <c r="U732" s="377" t="s">
        <v>1154</v>
      </c>
      <c r="V732" s="377" t="s">
        <v>66</v>
      </c>
      <c r="W732" s="213">
        <f t="shared" si="164"/>
        <v>46027</v>
      </c>
      <c r="X732" s="208" t="s">
        <v>865</v>
      </c>
      <c r="Y732" s="408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427</v>
      </c>
      <c r="C733" s="85" t="s">
        <v>3697</v>
      </c>
      <c r="D733" s="111"/>
      <c r="E733" s="85" t="s">
        <v>359</v>
      </c>
      <c r="F733" s="111"/>
      <c r="G733" s="112" t="s">
        <v>3698</v>
      </c>
      <c r="H733" s="389"/>
      <c r="I733" s="111" t="s">
        <v>631</v>
      </c>
      <c r="J733" s="111"/>
      <c r="K733" s="111" t="s">
        <v>3699</v>
      </c>
      <c r="L733" s="115">
        <v>44342</v>
      </c>
      <c r="M733" s="87">
        <v>46451</v>
      </c>
      <c r="N733" s="117" t="s">
        <v>421</v>
      </c>
      <c r="O733" s="131">
        <f>M733</f>
        <v>46451</v>
      </c>
      <c r="P733" s="104">
        <v>21266</v>
      </c>
      <c r="Q733" s="104">
        <v>2019</v>
      </c>
      <c r="R733" s="105">
        <v>45721</v>
      </c>
      <c r="S733" s="121" t="s">
        <v>2231</v>
      </c>
      <c r="T733" s="121" t="s">
        <v>421</v>
      </c>
      <c r="U733" s="244" t="s">
        <v>6470</v>
      </c>
      <c r="V733" s="244" t="s">
        <v>6469</v>
      </c>
      <c r="W733" s="135">
        <f t="shared" si="164"/>
        <v>46451</v>
      </c>
      <c r="X733" s="162" t="s">
        <v>865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423</v>
      </c>
      <c r="AF733" s="162" t="s">
        <v>423</v>
      </c>
      <c r="AG733" s="162" t="s">
        <v>423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428</v>
      </c>
      <c r="C734" s="85" t="s">
        <v>15</v>
      </c>
      <c r="D734" s="111" t="s">
        <v>2921</v>
      </c>
      <c r="E734" s="85" t="s">
        <v>383</v>
      </c>
      <c r="F734" s="111" t="s">
        <v>384</v>
      </c>
      <c r="G734" s="112" t="s">
        <v>385</v>
      </c>
      <c r="H734" s="389" t="s">
        <v>471</v>
      </c>
      <c r="I734" s="111" t="s">
        <v>768</v>
      </c>
      <c r="J734" s="111" t="s">
        <v>2919</v>
      </c>
      <c r="K734" s="111" t="s">
        <v>3609</v>
      </c>
      <c r="L734" s="115">
        <v>39547</v>
      </c>
      <c r="M734" s="116">
        <v>45188</v>
      </c>
      <c r="N734" s="117" t="s">
        <v>421</v>
      </c>
      <c r="O734" s="130">
        <f t="shared" si="165"/>
        <v>45188</v>
      </c>
      <c r="P734" s="118">
        <v>21535</v>
      </c>
      <c r="Q734" s="118">
        <v>2007</v>
      </c>
      <c r="R734" s="119">
        <v>44458</v>
      </c>
      <c r="S734" s="120" t="s">
        <v>298</v>
      </c>
      <c r="T734" s="121" t="s">
        <v>2559</v>
      </c>
      <c r="U734" s="376" t="s">
        <v>870</v>
      </c>
      <c r="V734" s="376" t="s">
        <v>3840</v>
      </c>
      <c r="W734" s="145">
        <f t="shared" ref="W734:W735" si="166">M734</f>
        <v>45188</v>
      </c>
      <c r="X734" s="357" t="s">
        <v>68</v>
      </c>
      <c r="Y734" s="407">
        <v>5.9</v>
      </c>
      <c r="Z734" s="136" t="s">
        <v>762</v>
      </c>
      <c r="AA734" s="120">
        <v>85</v>
      </c>
      <c r="AB734" s="120">
        <v>110</v>
      </c>
      <c r="AC734" s="120">
        <v>110</v>
      </c>
      <c r="AD734" s="120">
        <v>143</v>
      </c>
      <c r="AE734" s="357">
        <v>23</v>
      </c>
      <c r="AF734" s="357">
        <v>37</v>
      </c>
      <c r="AG734" s="357">
        <v>48</v>
      </c>
      <c r="AH734" s="357">
        <v>1</v>
      </c>
      <c r="AI734" s="120" t="s">
        <v>356</v>
      </c>
      <c r="AJ734" s="357">
        <v>2001</v>
      </c>
      <c r="AK734" s="357" t="s">
        <v>84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427</v>
      </c>
      <c r="C735" s="201" t="s">
        <v>4787</v>
      </c>
      <c r="D735" s="201"/>
      <c r="E735" s="201" t="s">
        <v>827</v>
      </c>
      <c r="F735" s="201"/>
      <c r="G735" s="203" t="s">
        <v>4781</v>
      </c>
      <c r="H735" s="391"/>
      <c r="I735" s="202" t="s">
        <v>4788</v>
      </c>
      <c r="J735" s="201"/>
      <c r="K735" s="201" t="s">
        <v>4782</v>
      </c>
      <c r="L735" s="206">
        <v>45015</v>
      </c>
      <c r="M735" s="207">
        <v>46462</v>
      </c>
      <c r="N735" s="220" t="s">
        <v>421</v>
      </c>
      <c r="O735" s="221">
        <f t="shared" si="165"/>
        <v>46462</v>
      </c>
      <c r="P735" s="222">
        <v>23149</v>
      </c>
      <c r="Q735" s="222">
        <v>2023</v>
      </c>
      <c r="R735" s="211">
        <v>45732</v>
      </c>
      <c r="S735" s="201" t="s">
        <v>787</v>
      </c>
      <c r="T735" s="201" t="s">
        <v>421</v>
      </c>
      <c r="U735" s="377" t="s">
        <v>6476</v>
      </c>
      <c r="V735" s="377" t="s">
        <v>6476</v>
      </c>
      <c r="W735" s="213">
        <f t="shared" si="166"/>
        <v>46462</v>
      </c>
      <c r="X735" s="208" t="s">
        <v>655</v>
      </c>
      <c r="Y735" s="408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423</v>
      </c>
      <c r="AF735" s="208" t="s">
        <v>423</v>
      </c>
      <c r="AG735" s="208" t="s">
        <v>423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428</v>
      </c>
      <c r="C736" s="111" t="s">
        <v>969</v>
      </c>
      <c r="D736" s="111" t="s">
        <v>927</v>
      </c>
      <c r="E736" s="111" t="s">
        <v>883</v>
      </c>
      <c r="F736" s="111" t="s">
        <v>38</v>
      </c>
      <c r="G736" s="112" t="s">
        <v>970</v>
      </c>
      <c r="H736" s="389" t="s">
        <v>884</v>
      </c>
      <c r="I736" s="111" t="s">
        <v>625</v>
      </c>
      <c r="J736" s="111" t="s">
        <v>768</v>
      </c>
      <c r="K736" s="111" t="s">
        <v>733</v>
      </c>
      <c r="L736" s="115">
        <v>41864</v>
      </c>
      <c r="M736" s="116">
        <v>46195</v>
      </c>
      <c r="N736" s="117" t="s">
        <v>421</v>
      </c>
      <c r="O736" s="130">
        <f t="shared" ref="O736:O739" si="167">M736</f>
        <v>46195</v>
      </c>
      <c r="P736" s="118">
        <v>20521</v>
      </c>
      <c r="Q736" s="118">
        <v>2014</v>
      </c>
      <c r="R736" s="119">
        <v>45465</v>
      </c>
      <c r="S736" s="120" t="s">
        <v>63</v>
      </c>
      <c r="T736" s="121" t="s">
        <v>1870</v>
      </c>
      <c r="U736" s="376" t="s">
        <v>5991</v>
      </c>
      <c r="V736" s="376" t="s">
        <v>5992</v>
      </c>
      <c r="W736" s="145">
        <f>O736</f>
        <v>46195</v>
      </c>
      <c r="X736" s="357" t="s">
        <v>583</v>
      </c>
      <c r="Y736" s="407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57">
        <v>23</v>
      </c>
      <c r="AF736" s="357">
        <v>37</v>
      </c>
      <c r="AG736" s="357">
        <v>62</v>
      </c>
      <c r="AH736" s="357">
        <v>1</v>
      </c>
      <c r="AI736" s="119">
        <v>39879</v>
      </c>
      <c r="AJ736" s="357">
        <v>2009</v>
      </c>
      <c r="AK736" s="357" t="s">
        <v>421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48" customFormat="1" ht="12.6" customHeight="1" x14ac:dyDescent="0.2">
      <c r="A737" s="556">
        <v>736</v>
      </c>
      <c r="B737" s="556" t="s">
        <v>428</v>
      </c>
      <c r="C737" s="556"/>
      <c r="D737" s="556" t="s">
        <v>382</v>
      </c>
      <c r="E737" s="556" t="s">
        <v>3759</v>
      </c>
      <c r="F737" s="556" t="s">
        <v>40</v>
      </c>
      <c r="G737" s="557"/>
      <c r="H737" s="558" t="s">
        <v>482</v>
      </c>
      <c r="I737" s="556"/>
      <c r="J737" s="556" t="s">
        <v>768</v>
      </c>
      <c r="K737" s="556" t="s">
        <v>3760</v>
      </c>
      <c r="L737" s="560">
        <v>38529</v>
      </c>
      <c r="M737" s="561">
        <v>44774</v>
      </c>
      <c r="N737" s="562" t="s">
        <v>421</v>
      </c>
      <c r="O737" s="563">
        <f t="shared" si="167"/>
        <v>44774</v>
      </c>
      <c r="P737" s="564">
        <v>17083</v>
      </c>
      <c r="Q737" s="564">
        <v>2004</v>
      </c>
      <c r="R737" s="565">
        <v>44044</v>
      </c>
      <c r="S737" s="566" t="s">
        <v>63</v>
      </c>
      <c r="T737" s="566" t="s">
        <v>113</v>
      </c>
      <c r="U737" s="567" t="s">
        <v>301</v>
      </c>
      <c r="V737" s="567" t="s">
        <v>2220</v>
      </c>
      <c r="W737" s="568">
        <f>O737</f>
        <v>44774</v>
      </c>
      <c r="X737" s="569" t="s">
        <v>68</v>
      </c>
      <c r="Y737" s="570">
        <v>6.6</v>
      </c>
      <c r="Z737" s="571">
        <v>27</v>
      </c>
      <c r="AA737" s="566">
        <v>90</v>
      </c>
      <c r="AB737" s="566">
        <v>117</v>
      </c>
      <c r="AC737" s="566">
        <v>123</v>
      </c>
      <c r="AD737" s="566">
        <v>160</v>
      </c>
      <c r="AE737" s="569">
        <v>24</v>
      </c>
      <c r="AF737" s="569">
        <v>38</v>
      </c>
      <c r="AG737" s="569">
        <v>60</v>
      </c>
      <c r="AH737" s="569">
        <v>1</v>
      </c>
      <c r="AI737" s="565">
        <v>38833</v>
      </c>
      <c r="AJ737" s="569">
        <v>2006</v>
      </c>
      <c r="AK737" s="569" t="s">
        <v>421</v>
      </c>
      <c r="AL737" s="566" t="s">
        <v>2221</v>
      </c>
      <c r="AM737" s="532"/>
      <c r="AN737" s="533"/>
      <c r="AO737" s="533"/>
      <c r="AP737" s="533"/>
      <c r="AQ737" s="533"/>
      <c r="AR737" s="533"/>
      <c r="AS737" s="533"/>
      <c r="AT737" s="533"/>
      <c r="AU737" s="533"/>
      <c r="AV737" s="533"/>
      <c r="AW737" s="533"/>
      <c r="AX737" s="533"/>
      <c r="AY737" s="533"/>
      <c r="AZ737" s="533"/>
      <c r="BA737" s="533"/>
      <c r="BB737" s="533"/>
      <c r="BC737" s="533"/>
      <c r="BD737" s="533"/>
      <c r="BE737" s="533"/>
      <c r="BF737" s="533"/>
      <c r="BG737" s="533"/>
      <c r="BH737" s="533"/>
      <c r="BI737" s="533"/>
      <c r="BJ737" s="533"/>
      <c r="BK737" s="533"/>
      <c r="BL737" s="533"/>
      <c r="BM737" s="533"/>
      <c r="BN737" s="533"/>
      <c r="BO737" s="533"/>
      <c r="BP737" s="533"/>
      <c r="BQ737" s="533"/>
      <c r="BR737" s="533"/>
      <c r="BS737" s="533"/>
      <c r="BT737" s="533"/>
      <c r="BU737" s="533"/>
      <c r="BV737" s="533"/>
      <c r="BW737" s="533"/>
      <c r="BX737" s="533"/>
      <c r="BY737" s="533"/>
      <c r="BZ737" s="533"/>
      <c r="CA737" s="533"/>
      <c r="CB737" s="533"/>
      <c r="CC737" s="533"/>
      <c r="CD737" s="533"/>
      <c r="CE737" s="533"/>
      <c r="CF737" s="533"/>
      <c r="CG737" s="533"/>
      <c r="CH737" s="533"/>
      <c r="CI737" s="533"/>
      <c r="CJ737" s="533"/>
      <c r="CK737" s="533"/>
      <c r="CL737" s="533"/>
      <c r="CM737" s="572"/>
      <c r="CN737" s="572"/>
      <c r="CO737" s="572"/>
      <c r="CP737" s="572"/>
      <c r="CQ737" s="572"/>
      <c r="CR737" s="572"/>
      <c r="CS737" s="572"/>
      <c r="CT737" s="572"/>
      <c r="CU737" s="572"/>
      <c r="CV737" s="572"/>
      <c r="CW737" s="572"/>
      <c r="CX737" s="572"/>
      <c r="CY737" s="572"/>
      <c r="CZ737" s="572"/>
      <c r="DA737" s="572"/>
      <c r="DB737" s="572"/>
      <c r="DC737" s="572"/>
      <c r="DD737" s="572"/>
      <c r="DE737" s="572"/>
      <c r="DF737" s="572"/>
      <c r="DG737" s="572"/>
      <c r="DH737" s="572"/>
      <c r="DI737" s="572"/>
      <c r="DJ737" s="572"/>
      <c r="DK737" s="572"/>
      <c r="DL737" s="572"/>
      <c r="DM737" s="572"/>
      <c r="DN737" s="572"/>
      <c r="DO737" s="572"/>
      <c r="DP737" s="572"/>
      <c r="DQ737" s="572"/>
      <c r="DR737" s="572"/>
      <c r="DS737" s="572"/>
    </row>
    <row r="738" spans="1:123" s="156" customFormat="1" ht="12.75" customHeight="1" x14ac:dyDescent="0.2">
      <c r="A738" s="110">
        <v>737</v>
      </c>
      <c r="B738" s="121" t="s">
        <v>428</v>
      </c>
      <c r="C738" s="121" t="s">
        <v>748</v>
      </c>
      <c r="D738" s="121" t="s">
        <v>2668</v>
      </c>
      <c r="E738" s="121" t="s">
        <v>749</v>
      </c>
      <c r="F738" s="121" t="s">
        <v>89</v>
      </c>
      <c r="G738" s="129" t="s">
        <v>750</v>
      </c>
      <c r="H738" s="390" t="s">
        <v>3053</v>
      </c>
      <c r="I738" s="121" t="s">
        <v>854</v>
      </c>
      <c r="J738" s="111" t="s">
        <v>768</v>
      </c>
      <c r="K738" s="111" t="s">
        <v>3052</v>
      </c>
      <c r="L738" s="137">
        <v>41328</v>
      </c>
      <c r="M738" s="149">
        <v>45338</v>
      </c>
      <c r="N738" s="162" t="s">
        <v>421</v>
      </c>
      <c r="O738" s="168">
        <f t="shared" si="167"/>
        <v>45338</v>
      </c>
      <c r="P738" s="169">
        <v>20154</v>
      </c>
      <c r="Q738" s="169">
        <v>2013</v>
      </c>
      <c r="R738" s="119">
        <v>44608</v>
      </c>
      <c r="S738" s="121" t="s">
        <v>63</v>
      </c>
      <c r="T738" s="121" t="s">
        <v>1870</v>
      </c>
      <c r="U738" s="244" t="s">
        <v>4118</v>
      </c>
      <c r="V738" s="244" t="s">
        <v>4117</v>
      </c>
      <c r="W738" s="135">
        <f t="shared" ref="W738:W744" si="168">M738</f>
        <v>45338</v>
      </c>
      <c r="X738" s="357" t="s">
        <v>583</v>
      </c>
      <c r="Y738" s="407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57">
        <v>23</v>
      </c>
      <c r="AF738" s="357">
        <v>37</v>
      </c>
      <c r="AG738" s="365">
        <v>62</v>
      </c>
      <c r="AH738" s="365">
        <v>1</v>
      </c>
      <c r="AI738" s="172">
        <v>43882</v>
      </c>
      <c r="AJ738" s="365">
        <v>2019</v>
      </c>
      <c r="AK738" s="365" t="s">
        <v>421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427</v>
      </c>
      <c r="C739" s="110" t="s">
        <v>342</v>
      </c>
      <c r="D739" s="111"/>
      <c r="E739" s="111" t="s">
        <v>316</v>
      </c>
      <c r="F739" s="111"/>
      <c r="G739" s="112" t="s">
        <v>1415</v>
      </c>
      <c r="H739" s="389"/>
      <c r="I739" s="111" t="s">
        <v>1071</v>
      </c>
      <c r="J739" s="111"/>
      <c r="K739" s="111" t="s">
        <v>1416</v>
      </c>
      <c r="L739" s="115">
        <v>42279</v>
      </c>
      <c r="M739" s="115">
        <v>45726</v>
      </c>
      <c r="N739" s="117" t="s">
        <v>421</v>
      </c>
      <c r="O739" s="131">
        <f t="shared" si="167"/>
        <v>45726</v>
      </c>
      <c r="P739" s="104">
        <v>21001</v>
      </c>
      <c r="Q739" s="104">
        <v>2014</v>
      </c>
      <c r="R739" s="119">
        <v>45726</v>
      </c>
      <c r="S739" s="121" t="s">
        <v>2001</v>
      </c>
      <c r="T739" s="121" t="s">
        <v>421</v>
      </c>
      <c r="U739" s="244" t="s">
        <v>200</v>
      </c>
      <c r="V739" s="244" t="s">
        <v>3167</v>
      </c>
      <c r="W739" s="135">
        <f t="shared" si="168"/>
        <v>45726</v>
      </c>
      <c r="X739" s="162" t="s">
        <v>865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427</v>
      </c>
      <c r="C740" s="202" t="s">
        <v>2325</v>
      </c>
      <c r="D740" s="202"/>
      <c r="E740" s="202" t="s">
        <v>795</v>
      </c>
      <c r="F740" s="202"/>
      <c r="G740" s="227" t="s">
        <v>4361</v>
      </c>
      <c r="H740" s="392"/>
      <c r="I740" s="202" t="s">
        <v>486</v>
      </c>
      <c r="J740" s="202"/>
      <c r="K740" s="202" t="s">
        <v>5236</v>
      </c>
      <c r="L740" s="218">
        <v>44739</v>
      </c>
      <c r="M740" s="219">
        <v>46218</v>
      </c>
      <c r="N740" s="220" t="s">
        <v>421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2231</v>
      </c>
      <c r="T740" s="201" t="s">
        <v>421</v>
      </c>
      <c r="U740" s="377" t="s">
        <v>313</v>
      </c>
      <c r="V740" s="377" t="s">
        <v>411</v>
      </c>
      <c r="W740" s="213">
        <f t="shared" si="168"/>
        <v>46218</v>
      </c>
      <c r="X740" s="208" t="s">
        <v>201</v>
      </c>
      <c r="Y740" s="408">
        <v>5.22</v>
      </c>
      <c r="Z740" s="491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423</v>
      </c>
      <c r="AF740" s="208" t="s">
        <v>423</v>
      </c>
      <c r="AG740" s="208" t="s">
        <v>423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212" customFormat="1" ht="12.75" customHeight="1" x14ac:dyDescent="0.2">
      <c r="A741" s="200">
        <v>740</v>
      </c>
      <c r="B741" s="212" t="s">
        <v>427</v>
      </c>
      <c r="C741" s="212" t="s">
        <v>6295</v>
      </c>
      <c r="E741" s="212" t="s">
        <v>1035</v>
      </c>
      <c r="G741" s="374" t="s">
        <v>6296</v>
      </c>
      <c r="H741" s="401"/>
      <c r="I741" s="212" t="s">
        <v>12</v>
      </c>
      <c r="K741" s="212" t="s">
        <v>3499</v>
      </c>
      <c r="L741" s="282">
        <v>45614</v>
      </c>
      <c r="M741" s="282">
        <v>46332</v>
      </c>
      <c r="N741" s="220" t="s">
        <v>421</v>
      </c>
      <c r="O741" s="221">
        <f>M741</f>
        <v>46332</v>
      </c>
      <c r="P741" s="222">
        <v>24682</v>
      </c>
      <c r="Q741" s="222">
        <v>2024</v>
      </c>
      <c r="R741" s="211">
        <v>45602</v>
      </c>
      <c r="S741" s="201" t="s">
        <v>2069</v>
      </c>
      <c r="T741" s="201" t="s">
        <v>728</v>
      </c>
      <c r="U741" s="377" t="s">
        <v>200</v>
      </c>
      <c r="V741" s="377" t="s">
        <v>200</v>
      </c>
      <c r="W741" s="213">
        <f t="shared" si="168"/>
        <v>46332</v>
      </c>
      <c r="X741" s="208" t="s">
        <v>6297</v>
      </c>
      <c r="Y741" s="408">
        <v>5</v>
      </c>
      <c r="Z741" s="214"/>
      <c r="AA741" s="201">
        <v>85</v>
      </c>
      <c r="AB741" s="201">
        <v>85</v>
      </c>
      <c r="AC741" s="201">
        <v>120</v>
      </c>
      <c r="AD741" s="201">
        <v>165</v>
      </c>
      <c r="AE741" s="208">
        <v>21</v>
      </c>
      <c r="AF741" s="208">
        <v>39</v>
      </c>
      <c r="AG741" s="208">
        <v>62</v>
      </c>
      <c r="AH741" s="208">
        <v>1</v>
      </c>
      <c r="AI741" s="201"/>
      <c r="AJ741" s="208"/>
      <c r="AK741" s="208"/>
      <c r="AL741" s="201"/>
      <c r="AM741" s="237"/>
      <c r="CM741" s="428"/>
    </row>
    <row r="742" spans="1:123" s="157" customFormat="1" ht="12.75" customHeight="1" x14ac:dyDescent="0.2">
      <c r="A742" s="110">
        <v>741</v>
      </c>
      <c r="B742" s="121" t="s">
        <v>427</v>
      </c>
      <c r="C742" s="121" t="s">
        <v>4588</v>
      </c>
      <c r="D742" s="121"/>
      <c r="E742" s="121" t="s">
        <v>438</v>
      </c>
      <c r="F742" s="121"/>
      <c r="G742" s="129" t="s">
        <v>4589</v>
      </c>
      <c r="H742" s="389"/>
      <c r="I742" s="111" t="s">
        <v>174</v>
      </c>
      <c r="J742" s="121"/>
      <c r="K742" s="121" t="s">
        <v>4590</v>
      </c>
      <c r="L742" s="137">
        <v>44831</v>
      </c>
      <c r="M742" s="138">
        <v>46277</v>
      </c>
      <c r="N742" s="117" t="s">
        <v>421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14</v>
      </c>
      <c r="T742" s="121" t="s">
        <v>421</v>
      </c>
      <c r="U742" s="244" t="s">
        <v>5630</v>
      </c>
      <c r="V742" s="244" t="s">
        <v>3155</v>
      </c>
      <c r="W742" s="135">
        <f t="shared" si="168"/>
        <v>46277</v>
      </c>
      <c r="X742" s="162" t="s">
        <v>865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423</v>
      </c>
      <c r="AF742" s="162" t="s">
        <v>423</v>
      </c>
      <c r="AG742" s="162" t="s">
        <v>423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427</v>
      </c>
      <c r="C743" s="121" t="s">
        <v>4727</v>
      </c>
      <c r="D743" s="121"/>
      <c r="E743" s="121" t="s">
        <v>292</v>
      </c>
      <c r="F743" s="121"/>
      <c r="G743" s="129" t="s">
        <v>4728</v>
      </c>
      <c r="H743" s="390"/>
      <c r="I743" s="121" t="s">
        <v>3896</v>
      </c>
      <c r="J743" s="121"/>
      <c r="K743" s="121" t="s">
        <v>3818</v>
      </c>
      <c r="L743" s="137">
        <v>44974</v>
      </c>
      <c r="M743" s="138">
        <v>45702</v>
      </c>
      <c r="N743" s="117" t="s">
        <v>421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727</v>
      </c>
      <c r="T743" s="121" t="s">
        <v>728</v>
      </c>
      <c r="U743" s="244" t="s">
        <v>200</v>
      </c>
      <c r="V743" s="244" t="s">
        <v>491</v>
      </c>
      <c r="W743" s="135">
        <f t="shared" si="168"/>
        <v>45702</v>
      </c>
      <c r="X743" s="162" t="s">
        <v>583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423</v>
      </c>
      <c r="AF743" s="162" t="s">
        <v>423</v>
      </c>
      <c r="AG743" s="162" t="s">
        <v>423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427</v>
      </c>
      <c r="C744" s="121" t="s">
        <v>1413</v>
      </c>
      <c r="D744" s="121"/>
      <c r="E744" s="121" t="s">
        <v>1933</v>
      </c>
      <c r="F744" s="121"/>
      <c r="G744" s="129" t="s">
        <v>4284</v>
      </c>
      <c r="H744" s="390"/>
      <c r="I744" s="111" t="s">
        <v>631</v>
      </c>
      <c r="J744" s="121"/>
      <c r="K744" s="121" t="s">
        <v>4285</v>
      </c>
      <c r="L744" s="137">
        <v>43873</v>
      </c>
      <c r="M744" s="138">
        <v>46204</v>
      </c>
      <c r="N744" s="117" t="s">
        <v>421</v>
      </c>
      <c r="O744" s="131">
        <f t="shared" ref="O744:O755" si="169">M744</f>
        <v>46204</v>
      </c>
      <c r="P744" s="104">
        <v>22386</v>
      </c>
      <c r="Q744" s="104">
        <v>2019</v>
      </c>
      <c r="R744" s="105">
        <v>45474</v>
      </c>
      <c r="S744" s="121" t="s">
        <v>727</v>
      </c>
      <c r="T744" s="121" t="s">
        <v>421</v>
      </c>
      <c r="U744" s="244" t="s">
        <v>103</v>
      </c>
      <c r="V744" s="244" t="s">
        <v>334</v>
      </c>
      <c r="W744" s="135">
        <f t="shared" si="168"/>
        <v>46204</v>
      </c>
      <c r="X744" s="162" t="s">
        <v>201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423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216" customFormat="1" ht="12.75" customHeight="1" x14ac:dyDescent="0.2">
      <c r="A745" s="200">
        <v>744</v>
      </c>
      <c r="B745" s="200" t="s">
        <v>427</v>
      </c>
      <c r="C745" s="212" t="s">
        <v>6308</v>
      </c>
      <c r="D745" s="202"/>
      <c r="E745" s="228" t="s">
        <v>1714</v>
      </c>
      <c r="F745" s="202"/>
      <c r="G745" s="227" t="s">
        <v>6309</v>
      </c>
      <c r="H745" s="392"/>
      <c r="I745" s="202" t="s">
        <v>800</v>
      </c>
      <c r="J745" s="202"/>
      <c r="K745" s="202" t="s">
        <v>6299</v>
      </c>
      <c r="L745" s="218">
        <v>45618</v>
      </c>
      <c r="M745" s="219">
        <v>46340</v>
      </c>
      <c r="N745" s="220" t="s">
        <v>421</v>
      </c>
      <c r="O745" s="221">
        <f>M745</f>
        <v>46340</v>
      </c>
      <c r="P745" s="222">
        <v>24686</v>
      </c>
      <c r="Q745" s="222">
        <v>2024</v>
      </c>
      <c r="R745" s="211">
        <v>45610</v>
      </c>
      <c r="S745" s="201" t="s">
        <v>2231</v>
      </c>
      <c r="T745" s="201" t="s">
        <v>728</v>
      </c>
      <c r="U745" s="512">
        <v>0</v>
      </c>
      <c r="V745" s="377" t="s">
        <v>200</v>
      </c>
      <c r="W745" s="213">
        <v>46340</v>
      </c>
      <c r="X745" s="208" t="s">
        <v>583</v>
      </c>
      <c r="Y745" s="408">
        <v>3.72</v>
      </c>
      <c r="Z745" s="214"/>
      <c r="AA745" s="201">
        <v>78</v>
      </c>
      <c r="AB745" s="201"/>
      <c r="AC745" s="201">
        <v>92</v>
      </c>
      <c r="AD745" s="201"/>
      <c r="AE745" s="208" t="s">
        <v>423</v>
      </c>
      <c r="AF745" s="208" t="s">
        <v>423</v>
      </c>
      <c r="AG745" s="208" t="s">
        <v>423</v>
      </c>
      <c r="AH745" s="208">
        <v>1</v>
      </c>
      <c r="AI745" s="211"/>
      <c r="AJ745" s="208"/>
      <c r="AK745" s="208"/>
      <c r="AL745" s="201"/>
      <c r="AM745" s="237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5"/>
      <c r="CN745" s="215"/>
      <c r="CO745" s="215"/>
      <c r="CP745" s="215"/>
      <c r="CQ745" s="215"/>
      <c r="CR745" s="215"/>
      <c r="CS745" s="215"/>
      <c r="CT745" s="215"/>
      <c r="CU745" s="215"/>
      <c r="CV745" s="215"/>
      <c r="CW745" s="215"/>
      <c r="CX745" s="215"/>
      <c r="CY745" s="215"/>
      <c r="CZ745" s="215"/>
      <c r="DA745" s="215"/>
      <c r="DB745" s="215"/>
      <c r="DC745" s="215"/>
      <c r="DD745" s="215"/>
      <c r="DE745" s="215"/>
      <c r="DF745" s="215"/>
      <c r="DG745" s="215"/>
      <c r="DH745" s="215"/>
      <c r="DI745" s="215"/>
      <c r="DJ745" s="215"/>
      <c r="DK745" s="215"/>
      <c r="DL745" s="215"/>
      <c r="DM745" s="215"/>
      <c r="DN745" s="215"/>
      <c r="DO745" s="215"/>
      <c r="DP745" s="215"/>
      <c r="DQ745" s="215"/>
      <c r="DR745" s="215"/>
      <c r="DS745" s="215"/>
    </row>
    <row r="746" spans="1:123" s="157" customFormat="1" ht="12.75" customHeight="1" x14ac:dyDescent="0.2">
      <c r="A746" s="110">
        <v>745</v>
      </c>
      <c r="B746" s="121" t="s">
        <v>427</v>
      </c>
      <c r="C746" s="121" t="s">
        <v>1413</v>
      </c>
      <c r="D746" s="121"/>
      <c r="E746" s="121" t="s">
        <v>465</v>
      </c>
      <c r="F746" s="121"/>
      <c r="G746" s="129" t="s">
        <v>3177</v>
      </c>
      <c r="H746" s="390"/>
      <c r="I746" s="110" t="s">
        <v>631</v>
      </c>
      <c r="J746" s="121"/>
      <c r="K746" s="144" t="s">
        <v>3384</v>
      </c>
      <c r="L746" s="137">
        <v>43966</v>
      </c>
      <c r="M746" s="138">
        <v>45329</v>
      </c>
      <c r="N746" s="139" t="s">
        <v>421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2231</v>
      </c>
      <c r="T746" s="121" t="s">
        <v>421</v>
      </c>
      <c r="U746" s="244" t="s">
        <v>964</v>
      </c>
      <c r="V746" s="244" t="s">
        <v>964</v>
      </c>
      <c r="W746" s="135">
        <f>M746</f>
        <v>45329</v>
      </c>
      <c r="X746" s="162" t="s">
        <v>201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423</v>
      </c>
      <c r="AF746" s="162" t="s">
        <v>423</v>
      </c>
      <c r="AG746" s="162" t="s">
        <v>423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427</v>
      </c>
      <c r="C747" s="228" t="s">
        <v>2746</v>
      </c>
      <c r="D747" s="202"/>
      <c r="E747" s="202" t="s">
        <v>958</v>
      </c>
      <c r="F747" s="202"/>
      <c r="G747" s="227" t="s">
        <v>3040</v>
      </c>
      <c r="H747" s="392"/>
      <c r="I747" s="228" t="s">
        <v>71</v>
      </c>
      <c r="J747" s="228"/>
      <c r="K747" s="202" t="s">
        <v>836</v>
      </c>
      <c r="L747" s="218">
        <v>43879</v>
      </c>
      <c r="M747" s="219">
        <v>45899</v>
      </c>
      <c r="N747" s="220" t="s">
        <v>421</v>
      </c>
      <c r="O747" s="221">
        <f t="shared" si="169"/>
        <v>45899</v>
      </c>
      <c r="P747" s="222">
        <v>20211</v>
      </c>
      <c r="Q747" s="222">
        <v>2020</v>
      </c>
      <c r="R747" s="211">
        <v>45168</v>
      </c>
      <c r="S747" s="201" t="s">
        <v>837</v>
      </c>
      <c r="T747" s="201" t="s">
        <v>5224</v>
      </c>
      <c r="U747" s="377" t="s">
        <v>1843</v>
      </c>
      <c r="V747" s="377" t="s">
        <v>4033</v>
      </c>
      <c r="W747" s="213">
        <f t="shared" ref="W747" si="170">M747</f>
        <v>45899</v>
      </c>
      <c r="X747" s="208" t="s">
        <v>583</v>
      </c>
      <c r="Y747" s="408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88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427</v>
      </c>
      <c r="C748" s="121" t="s">
        <v>1472</v>
      </c>
      <c r="D748" s="111"/>
      <c r="E748" s="121" t="s">
        <v>825</v>
      </c>
      <c r="F748" s="121"/>
      <c r="G748" s="129" t="s">
        <v>3135</v>
      </c>
      <c r="H748" s="390"/>
      <c r="I748" s="111" t="s">
        <v>265</v>
      </c>
      <c r="J748" s="111"/>
      <c r="K748" s="121" t="s">
        <v>3136</v>
      </c>
      <c r="L748" s="137">
        <v>43923</v>
      </c>
      <c r="M748" s="138">
        <v>45345</v>
      </c>
      <c r="N748" s="117" t="s">
        <v>421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102</v>
      </c>
      <c r="T748" s="121" t="s">
        <v>421</v>
      </c>
      <c r="U748" s="244" t="s">
        <v>637</v>
      </c>
      <c r="V748" s="244" t="s">
        <v>637</v>
      </c>
      <c r="W748" s="135">
        <f>M748</f>
        <v>45345</v>
      </c>
      <c r="X748" s="162" t="s">
        <v>865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216" customFormat="1" ht="12.75" customHeight="1" x14ac:dyDescent="0.2">
      <c r="A749" s="200">
        <v>748</v>
      </c>
      <c r="B749" s="200" t="s">
        <v>427</v>
      </c>
      <c r="C749" s="202" t="s">
        <v>6092</v>
      </c>
      <c r="D749" s="202"/>
      <c r="E749" s="202" t="s">
        <v>3690</v>
      </c>
      <c r="F749" s="202"/>
      <c r="G749" s="227" t="s">
        <v>6821</v>
      </c>
      <c r="H749" s="392"/>
      <c r="I749" s="202" t="s">
        <v>631</v>
      </c>
      <c r="J749" s="202"/>
      <c r="K749" s="202" t="s">
        <v>5723</v>
      </c>
      <c r="L749" s="218">
        <v>45852</v>
      </c>
      <c r="M749" s="219">
        <v>46576</v>
      </c>
      <c r="N749" s="220" t="s">
        <v>421</v>
      </c>
      <c r="O749" s="221">
        <f>M749</f>
        <v>46576</v>
      </c>
      <c r="P749" s="222">
        <v>25417</v>
      </c>
      <c r="Q749" s="222">
        <v>2025</v>
      </c>
      <c r="R749" s="211">
        <v>45846</v>
      </c>
      <c r="S749" s="201" t="s">
        <v>2231</v>
      </c>
      <c r="T749" s="201" t="s">
        <v>728</v>
      </c>
      <c r="U749" s="377" t="s">
        <v>200</v>
      </c>
      <c r="V749" s="377" t="s">
        <v>200</v>
      </c>
      <c r="W749" s="213">
        <v>46576</v>
      </c>
      <c r="X749" s="208" t="s">
        <v>865</v>
      </c>
      <c r="Y749" s="408">
        <v>3.35</v>
      </c>
      <c r="Z749" s="214"/>
      <c r="AA749" s="201">
        <v>65</v>
      </c>
      <c r="AB749" s="201"/>
      <c r="AC749" s="201">
        <v>85</v>
      </c>
      <c r="AD749" s="201"/>
      <c r="AE749" s="208" t="s">
        <v>423</v>
      </c>
      <c r="AF749" s="208" t="s">
        <v>423</v>
      </c>
      <c r="AG749" s="208" t="s">
        <v>423</v>
      </c>
      <c r="AH749" s="208">
        <v>1</v>
      </c>
      <c r="AI749" s="211"/>
      <c r="AJ749" s="208"/>
      <c r="AK749" s="208"/>
      <c r="AL749" s="201"/>
      <c r="AM749" s="237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  <c r="BI749" s="212"/>
      <c r="BJ749" s="212"/>
      <c r="BK749" s="212"/>
      <c r="BL749" s="212"/>
      <c r="BM749" s="212"/>
      <c r="BN749" s="212"/>
      <c r="BO749" s="212"/>
      <c r="BP749" s="212"/>
      <c r="BQ749" s="212"/>
      <c r="BR749" s="212"/>
      <c r="BS749" s="212"/>
      <c r="BT749" s="212"/>
      <c r="BU749" s="212"/>
      <c r="BV749" s="212"/>
      <c r="BW749" s="212"/>
      <c r="BX749" s="212"/>
      <c r="BY749" s="212"/>
      <c r="BZ749" s="212"/>
      <c r="CA749" s="212"/>
      <c r="CB749" s="212"/>
      <c r="CC749" s="212"/>
      <c r="CD749" s="212"/>
      <c r="CE749" s="212"/>
      <c r="CF749" s="212"/>
      <c r="CG749" s="212"/>
      <c r="CH749" s="212"/>
      <c r="CI749" s="212"/>
      <c r="CJ749" s="212"/>
      <c r="CK749" s="212"/>
      <c r="CL749" s="212"/>
      <c r="CM749" s="215"/>
      <c r="CN749" s="215"/>
      <c r="CO749" s="215"/>
      <c r="CP749" s="215"/>
      <c r="CQ749" s="215"/>
      <c r="CR749" s="215"/>
      <c r="CS749" s="215"/>
      <c r="CT749" s="215"/>
      <c r="CU749" s="215"/>
      <c r="CV749" s="215"/>
      <c r="CW749" s="215"/>
      <c r="CX749" s="215"/>
      <c r="CY749" s="215"/>
      <c r="CZ749" s="215"/>
      <c r="DA749" s="215"/>
      <c r="DB749" s="215"/>
      <c r="DC749" s="215"/>
      <c r="DD749" s="215"/>
      <c r="DE749" s="215"/>
      <c r="DF749" s="215"/>
      <c r="DG749" s="215"/>
      <c r="DH749" s="215"/>
      <c r="DI749" s="215"/>
      <c r="DJ749" s="215"/>
      <c r="DK749" s="215"/>
      <c r="DL749" s="215"/>
      <c r="DM749" s="215"/>
      <c r="DN749" s="215"/>
      <c r="DO749" s="215"/>
      <c r="DP749" s="215"/>
      <c r="DQ749" s="215"/>
      <c r="DR749" s="215"/>
      <c r="DS749" s="215"/>
    </row>
    <row r="750" spans="1:123" s="216" customFormat="1" ht="12.75" customHeight="1" x14ac:dyDescent="0.2">
      <c r="A750" s="200">
        <v>749</v>
      </c>
      <c r="B750" s="201" t="s">
        <v>427</v>
      </c>
      <c r="C750" s="201" t="s">
        <v>5154</v>
      </c>
      <c r="D750" s="201"/>
      <c r="E750" s="201" t="s">
        <v>1736</v>
      </c>
      <c r="F750" s="201"/>
      <c r="G750" s="203" t="s">
        <v>5155</v>
      </c>
      <c r="H750" s="391"/>
      <c r="I750" s="201" t="s">
        <v>800</v>
      </c>
      <c r="J750" s="201"/>
      <c r="K750" s="201" t="s">
        <v>5148</v>
      </c>
      <c r="L750" s="206">
        <v>45152</v>
      </c>
      <c r="M750" s="207">
        <v>45873</v>
      </c>
      <c r="N750" s="220" t="s">
        <v>421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2231</v>
      </c>
      <c r="T750" s="201" t="s">
        <v>728</v>
      </c>
      <c r="U750" s="377" t="s">
        <v>200</v>
      </c>
      <c r="V750" s="377" t="s">
        <v>387</v>
      </c>
      <c r="W750" s="213">
        <v>45873</v>
      </c>
      <c r="X750" s="208" t="s">
        <v>201</v>
      </c>
      <c r="Y750" s="408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423</v>
      </c>
      <c r="AF750" s="208" t="s">
        <v>423</v>
      </c>
      <c r="AG750" s="208" t="s">
        <v>423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427</v>
      </c>
      <c r="C751" s="201" t="s">
        <v>5373</v>
      </c>
      <c r="D751" s="201"/>
      <c r="E751" s="201" t="s">
        <v>170</v>
      </c>
      <c r="F751" s="201"/>
      <c r="G751" s="203" t="s">
        <v>5372</v>
      </c>
      <c r="H751" s="391"/>
      <c r="I751" s="202" t="s">
        <v>2822</v>
      </c>
      <c r="J751" s="201"/>
      <c r="K751" s="201" t="s">
        <v>4763</v>
      </c>
      <c r="L751" s="206">
        <v>45271</v>
      </c>
      <c r="M751" s="207">
        <v>45991</v>
      </c>
      <c r="N751" s="220" t="s">
        <v>421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2001</v>
      </c>
      <c r="T751" s="201" t="s">
        <v>728</v>
      </c>
      <c r="U751" s="377" t="s">
        <v>200</v>
      </c>
      <c r="V751" s="377" t="s">
        <v>532</v>
      </c>
      <c r="W751" s="213">
        <v>45991</v>
      </c>
      <c r="X751" s="208" t="s">
        <v>423</v>
      </c>
      <c r="Y751" s="408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3442</v>
      </c>
      <c r="AF751" s="208" t="s">
        <v>3484</v>
      </c>
      <c r="AG751" s="208" t="s">
        <v>3879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6" customHeight="1" x14ac:dyDescent="0.2">
      <c r="A752" s="110">
        <v>751</v>
      </c>
      <c r="B752" s="110" t="s">
        <v>428</v>
      </c>
      <c r="C752" s="111" t="s">
        <v>202</v>
      </c>
      <c r="D752" s="111" t="s">
        <v>419</v>
      </c>
      <c r="E752" s="85" t="s">
        <v>205</v>
      </c>
      <c r="F752" s="111" t="s">
        <v>1188</v>
      </c>
      <c r="G752" s="112" t="s">
        <v>203</v>
      </c>
      <c r="H752" s="389" t="s">
        <v>145</v>
      </c>
      <c r="I752" s="111" t="s">
        <v>157</v>
      </c>
      <c r="J752" s="111" t="s">
        <v>768</v>
      </c>
      <c r="K752" s="111" t="s">
        <v>156</v>
      </c>
      <c r="L752" s="115">
        <v>39109</v>
      </c>
      <c r="M752" s="116">
        <v>46253</v>
      </c>
      <c r="N752" s="117" t="s">
        <v>421</v>
      </c>
      <c r="O752" s="130">
        <f t="shared" si="169"/>
        <v>46253</v>
      </c>
      <c r="P752" s="118">
        <v>19345</v>
      </c>
      <c r="Q752" s="118">
        <v>2006</v>
      </c>
      <c r="R752" s="119" t="s">
        <v>6134</v>
      </c>
      <c r="S752" s="120" t="s">
        <v>3129</v>
      </c>
      <c r="T752" s="121" t="s">
        <v>1870</v>
      </c>
      <c r="U752" s="244" t="s">
        <v>6135</v>
      </c>
      <c r="V752" s="244" t="s">
        <v>6136</v>
      </c>
      <c r="W752" s="145">
        <f>M752</f>
        <v>46253</v>
      </c>
      <c r="X752" s="357" t="s">
        <v>68</v>
      </c>
      <c r="Y752" s="407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57">
        <v>23</v>
      </c>
      <c r="AF752" s="357">
        <v>37</v>
      </c>
      <c r="AG752" s="357">
        <v>48</v>
      </c>
      <c r="AH752" s="357">
        <v>1</v>
      </c>
      <c r="AI752" s="119">
        <v>42111</v>
      </c>
      <c r="AJ752" s="357">
        <v>2013</v>
      </c>
      <c r="AK752" s="357" t="s">
        <v>421</v>
      </c>
      <c r="AL752" s="121" t="s">
        <v>5026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216" customFormat="1" ht="12.75" customHeight="1" x14ac:dyDescent="0.2">
      <c r="A753" s="200">
        <v>752</v>
      </c>
      <c r="B753" s="201" t="s">
        <v>427</v>
      </c>
      <c r="C753" s="212" t="s">
        <v>6300</v>
      </c>
      <c r="D753" s="201"/>
      <c r="E753" s="201" t="s">
        <v>504</v>
      </c>
      <c r="F753" s="201"/>
      <c r="G753" s="203" t="s">
        <v>6301</v>
      </c>
      <c r="H753" s="391"/>
      <c r="I753" s="202" t="s">
        <v>1214</v>
      </c>
      <c r="J753" s="202"/>
      <c r="K753" s="201" t="s">
        <v>605</v>
      </c>
      <c r="L753" s="206">
        <v>42129</v>
      </c>
      <c r="M753" s="207">
        <v>46347</v>
      </c>
      <c r="N753" s="220" t="s">
        <v>421</v>
      </c>
      <c r="O753" s="221">
        <f>M753</f>
        <v>46347</v>
      </c>
      <c r="P753" s="222">
        <v>17878</v>
      </c>
      <c r="Q753" s="222">
        <v>2011</v>
      </c>
      <c r="R753" s="211">
        <v>45617</v>
      </c>
      <c r="S753" s="201" t="s">
        <v>14</v>
      </c>
      <c r="T753" s="201" t="s">
        <v>5224</v>
      </c>
      <c r="U753" s="377" t="s">
        <v>6302</v>
      </c>
      <c r="V753" s="377" t="s">
        <v>6303</v>
      </c>
      <c r="W753" s="213">
        <v>46347</v>
      </c>
      <c r="X753" s="208" t="s">
        <v>700</v>
      </c>
      <c r="Y753" s="408">
        <v>6.1</v>
      </c>
      <c r="Z753" s="214"/>
      <c r="AA753" s="201">
        <v>85</v>
      </c>
      <c r="AB753" s="201"/>
      <c r="AC753" s="201">
        <v>120</v>
      </c>
      <c r="AD753" s="201"/>
      <c r="AE753" s="208">
        <v>20</v>
      </c>
      <c r="AF753" s="208">
        <v>38</v>
      </c>
      <c r="AG753" s="208">
        <v>55</v>
      </c>
      <c r="AH753" s="208">
        <v>1</v>
      </c>
      <c r="AI753" s="211"/>
      <c r="AJ753" s="208"/>
      <c r="AK753" s="208"/>
      <c r="AL753" s="201"/>
      <c r="AM753" s="237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5"/>
      <c r="CN753" s="215"/>
      <c r="CO753" s="215"/>
      <c r="CP753" s="215"/>
      <c r="CQ753" s="215"/>
      <c r="CR753" s="215"/>
      <c r="CS753" s="215"/>
      <c r="CT753" s="215"/>
      <c r="CU753" s="215"/>
      <c r="CV753" s="215"/>
      <c r="CW753" s="215"/>
      <c r="CX753" s="215"/>
      <c r="CY753" s="215"/>
      <c r="CZ753" s="215"/>
      <c r="DA753" s="215"/>
      <c r="DB753" s="215"/>
      <c r="DC753" s="215"/>
      <c r="DD753" s="215"/>
      <c r="DE753" s="215"/>
      <c r="DF753" s="215"/>
      <c r="DG753" s="215"/>
      <c r="DH753" s="215"/>
      <c r="DI753" s="215"/>
      <c r="DJ753" s="215"/>
      <c r="DK753" s="215"/>
      <c r="DL753" s="215"/>
      <c r="DM753" s="215"/>
      <c r="DN753" s="215"/>
      <c r="DO753" s="215"/>
      <c r="DP753" s="215"/>
      <c r="DQ753" s="215"/>
      <c r="DR753" s="215"/>
      <c r="DS753" s="215"/>
    </row>
    <row r="754" spans="1:123" s="216" customFormat="1" ht="12.75" customHeight="1" x14ac:dyDescent="0.2">
      <c r="A754" s="200">
        <v>753</v>
      </c>
      <c r="B754" s="200" t="s">
        <v>427</v>
      </c>
      <c r="C754" s="228" t="s">
        <v>5163</v>
      </c>
      <c r="D754" s="202"/>
      <c r="E754" s="202" t="s">
        <v>1669</v>
      </c>
      <c r="F754" s="202"/>
      <c r="G754" s="227" t="s">
        <v>5164</v>
      </c>
      <c r="H754" s="392"/>
      <c r="I754" s="202" t="s">
        <v>56</v>
      </c>
      <c r="J754" s="202"/>
      <c r="K754" s="201" t="s">
        <v>4329</v>
      </c>
      <c r="L754" s="206">
        <v>45155</v>
      </c>
      <c r="M754" s="207">
        <v>46511</v>
      </c>
      <c r="N754" s="220" t="s">
        <v>421</v>
      </c>
      <c r="O754" s="221">
        <f>M754</f>
        <v>46511</v>
      </c>
      <c r="P754" s="222">
        <v>23459</v>
      </c>
      <c r="Q754" s="222">
        <v>2023</v>
      </c>
      <c r="R754" s="211">
        <v>45781</v>
      </c>
      <c r="S754" s="201" t="s">
        <v>727</v>
      </c>
      <c r="T754" s="201" t="s">
        <v>421</v>
      </c>
      <c r="U754" s="377" t="s">
        <v>3141</v>
      </c>
      <c r="V754" s="377" t="s">
        <v>532</v>
      </c>
      <c r="W754" s="213">
        <v>46511</v>
      </c>
      <c r="X754" s="208" t="s">
        <v>201</v>
      </c>
      <c r="Y754" s="408">
        <v>4</v>
      </c>
      <c r="Z754" s="214"/>
      <c r="AA754" s="201">
        <v>50</v>
      </c>
      <c r="AB754" s="201"/>
      <c r="AC754" s="201">
        <v>72</v>
      </c>
      <c r="AD754" s="201"/>
      <c r="AE754" s="208" t="s">
        <v>423</v>
      </c>
      <c r="AF754" s="208" t="s">
        <v>423</v>
      </c>
      <c r="AG754" s="208" t="s">
        <v>423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427</v>
      </c>
      <c r="C755" s="85" t="s">
        <v>2328</v>
      </c>
      <c r="D755" s="111"/>
      <c r="E755" s="111" t="s">
        <v>3691</v>
      </c>
      <c r="F755" s="111"/>
      <c r="G755" s="112" t="s">
        <v>4533</v>
      </c>
      <c r="H755" s="389"/>
      <c r="I755" s="111" t="s">
        <v>486</v>
      </c>
      <c r="J755" s="111"/>
      <c r="K755" s="111" t="s">
        <v>4534</v>
      </c>
      <c r="L755" s="115">
        <v>44804</v>
      </c>
      <c r="M755" s="87">
        <v>46231</v>
      </c>
      <c r="N755" s="117" t="s">
        <v>421</v>
      </c>
      <c r="O755" s="131">
        <f t="shared" si="169"/>
        <v>46231</v>
      </c>
      <c r="P755" s="104">
        <v>22590</v>
      </c>
      <c r="Q755" s="104">
        <v>2022</v>
      </c>
      <c r="R755" s="105">
        <v>45501</v>
      </c>
      <c r="S755" s="121" t="s">
        <v>2231</v>
      </c>
      <c r="T755" s="121" t="s">
        <v>421</v>
      </c>
      <c r="U755" s="244" t="s">
        <v>629</v>
      </c>
      <c r="V755" s="244" t="s">
        <v>760</v>
      </c>
      <c r="W755" s="135">
        <f>M755</f>
        <v>46231</v>
      </c>
      <c r="X755" s="162" t="s">
        <v>201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423</v>
      </c>
      <c r="AF755" s="162" t="s">
        <v>423</v>
      </c>
      <c r="AG755" s="162" t="s">
        <v>423</v>
      </c>
      <c r="AH755" s="162">
        <v>1</v>
      </c>
      <c r="AI755" s="105"/>
      <c r="AJ755" s="388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428</v>
      </c>
      <c r="C756" s="212" t="s">
        <v>342</v>
      </c>
      <c r="D756" s="212" t="s">
        <v>890</v>
      </c>
      <c r="E756" s="212" t="s">
        <v>1036</v>
      </c>
      <c r="F756" s="212" t="s">
        <v>2990</v>
      </c>
      <c r="G756" s="374" t="s">
        <v>2957</v>
      </c>
      <c r="H756" s="401" t="s">
        <v>111</v>
      </c>
      <c r="I756" s="212" t="s">
        <v>1071</v>
      </c>
      <c r="J756" s="212" t="s">
        <v>891</v>
      </c>
      <c r="K756" s="212" t="s">
        <v>2958</v>
      </c>
      <c r="L756" s="282">
        <v>43731</v>
      </c>
      <c r="M756" s="282">
        <v>45886</v>
      </c>
      <c r="N756" s="220" t="s">
        <v>421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596</v>
      </c>
      <c r="T756" s="201" t="s">
        <v>1870</v>
      </c>
      <c r="U756" s="377" t="s">
        <v>4037</v>
      </c>
      <c r="V756" s="377" t="s">
        <v>5187</v>
      </c>
      <c r="W756" s="213">
        <f>M756</f>
        <v>45886</v>
      </c>
      <c r="X756" s="208" t="s">
        <v>865</v>
      </c>
      <c r="Y756" s="408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420</v>
      </c>
      <c r="AL756" s="201" t="s">
        <v>2991</v>
      </c>
      <c r="AM756" s="237"/>
      <c r="CM756" s="428"/>
    </row>
    <row r="757" spans="1:123" s="157" customFormat="1" ht="12.75" customHeight="1" x14ac:dyDescent="0.2">
      <c r="A757" s="110">
        <v>756</v>
      </c>
      <c r="B757" s="110" t="s">
        <v>427</v>
      </c>
      <c r="C757" s="85" t="s">
        <v>3676</v>
      </c>
      <c r="D757" s="111"/>
      <c r="E757" s="111" t="s">
        <v>3692</v>
      </c>
      <c r="F757" s="111"/>
      <c r="G757" s="112" t="s">
        <v>4363</v>
      </c>
      <c r="H757" s="389"/>
      <c r="I757" s="111" t="s">
        <v>3896</v>
      </c>
      <c r="J757" s="111"/>
      <c r="K757" s="111" t="s">
        <v>4364</v>
      </c>
      <c r="L757" s="115">
        <v>44739</v>
      </c>
      <c r="M757" s="87">
        <v>45467</v>
      </c>
      <c r="N757" s="117" t="s">
        <v>421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727</v>
      </c>
      <c r="T757" s="121" t="s">
        <v>728</v>
      </c>
      <c r="U757" s="244" t="s">
        <v>200</v>
      </c>
      <c r="V757" s="244" t="s">
        <v>491</v>
      </c>
      <c r="W757" s="135">
        <f>M757</f>
        <v>45467</v>
      </c>
      <c r="X757" s="162" t="s">
        <v>201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423</v>
      </c>
      <c r="AF757" s="162" t="s">
        <v>423</v>
      </c>
      <c r="AG757" s="162" t="s">
        <v>423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428</v>
      </c>
      <c r="C758" s="111" t="s">
        <v>806</v>
      </c>
      <c r="D758" s="111" t="s">
        <v>807</v>
      </c>
      <c r="E758" s="111" t="s">
        <v>3693</v>
      </c>
      <c r="F758" s="111" t="s">
        <v>672</v>
      </c>
      <c r="G758" s="112" t="s">
        <v>808</v>
      </c>
      <c r="H758" s="389" t="s">
        <v>672</v>
      </c>
      <c r="I758" s="111" t="s">
        <v>56</v>
      </c>
      <c r="J758" s="111" t="s">
        <v>809</v>
      </c>
      <c r="K758" s="111" t="s">
        <v>744</v>
      </c>
      <c r="L758" s="115">
        <v>40086</v>
      </c>
      <c r="M758" s="116">
        <v>46232</v>
      </c>
      <c r="N758" s="117" t="s">
        <v>421</v>
      </c>
      <c r="O758" s="130">
        <f t="shared" ref="O758:O773" si="171">M758</f>
        <v>46232</v>
      </c>
      <c r="P758" s="118">
        <v>18545</v>
      </c>
      <c r="Q758" s="118">
        <v>2009</v>
      </c>
      <c r="R758" s="119">
        <v>45502</v>
      </c>
      <c r="S758" s="120" t="s">
        <v>379</v>
      </c>
      <c r="T758" s="121" t="s">
        <v>1870</v>
      </c>
      <c r="U758" s="376" t="s">
        <v>6088</v>
      </c>
      <c r="V758" s="376" t="s">
        <v>6089</v>
      </c>
      <c r="W758" s="145">
        <f t="shared" ref="W758:W762" si="172">M758</f>
        <v>46232</v>
      </c>
      <c r="X758" s="357" t="s">
        <v>799</v>
      </c>
      <c r="Y758" s="407">
        <v>5.6</v>
      </c>
      <c r="Z758" s="136" t="s">
        <v>743</v>
      </c>
      <c r="AA758" s="120">
        <v>105</v>
      </c>
      <c r="AB758" s="120">
        <v>136</v>
      </c>
      <c r="AC758" s="120">
        <v>130</v>
      </c>
      <c r="AD758" s="120">
        <v>169</v>
      </c>
      <c r="AE758" s="357">
        <v>24</v>
      </c>
      <c r="AF758" s="357">
        <v>38</v>
      </c>
      <c r="AG758" s="357">
        <v>52</v>
      </c>
      <c r="AH758" s="357">
        <v>1</v>
      </c>
      <c r="AI758" s="119">
        <v>40077</v>
      </c>
      <c r="AJ758" s="357">
        <v>2003</v>
      </c>
      <c r="AK758" s="357" t="s">
        <v>420</v>
      </c>
      <c r="AL758" s="140" t="s">
        <v>6866</v>
      </c>
      <c r="AM758" s="449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428</v>
      </c>
      <c r="C759" s="85" t="s">
        <v>3283</v>
      </c>
      <c r="D759" s="111"/>
      <c r="E759" s="85" t="s">
        <v>3131</v>
      </c>
      <c r="F759" s="111"/>
      <c r="G759" s="112" t="s">
        <v>3284</v>
      </c>
      <c r="H759" s="389"/>
      <c r="I759" s="111" t="s">
        <v>725</v>
      </c>
      <c r="J759" s="111"/>
      <c r="K759" s="111" t="s">
        <v>6064</v>
      </c>
      <c r="L759" s="115">
        <v>41741</v>
      </c>
      <c r="M759" s="87">
        <v>46225</v>
      </c>
      <c r="N759" s="117" t="s">
        <v>421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2069</v>
      </c>
      <c r="T759" s="121" t="s">
        <v>692</v>
      </c>
      <c r="U759" s="244" t="s">
        <v>1855</v>
      </c>
      <c r="V759" s="244" t="s">
        <v>980</v>
      </c>
      <c r="W759" s="135">
        <f>M759</f>
        <v>46225</v>
      </c>
      <c r="X759" s="162" t="s">
        <v>583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428</v>
      </c>
      <c r="C760" s="201" t="s">
        <v>613</v>
      </c>
      <c r="D760" s="202" t="s">
        <v>497</v>
      </c>
      <c r="E760" s="201" t="s">
        <v>614</v>
      </c>
      <c r="F760" s="201" t="s">
        <v>39</v>
      </c>
      <c r="G760" s="203" t="s">
        <v>403</v>
      </c>
      <c r="H760" s="392" t="s">
        <v>39</v>
      </c>
      <c r="I760" s="201" t="s">
        <v>725</v>
      </c>
      <c r="J760" s="202" t="s">
        <v>456</v>
      </c>
      <c r="K760" s="202" t="s">
        <v>744</v>
      </c>
      <c r="L760" s="206">
        <v>41480</v>
      </c>
      <c r="M760" s="207">
        <v>45859</v>
      </c>
      <c r="N760" s="220" t="s">
        <v>421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4667</v>
      </c>
      <c r="T760" s="201" t="s">
        <v>113</v>
      </c>
      <c r="U760" s="377" t="s">
        <v>5140</v>
      </c>
      <c r="V760" s="377" t="s">
        <v>5139</v>
      </c>
      <c r="W760" s="213">
        <f t="shared" si="172"/>
        <v>45859</v>
      </c>
      <c r="X760" s="208" t="s">
        <v>423</v>
      </c>
      <c r="Y760" s="408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421</v>
      </c>
      <c r="AL760" s="201" t="s">
        <v>5141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427</v>
      </c>
      <c r="C761" s="121" t="s">
        <v>3378</v>
      </c>
      <c r="D761" s="111"/>
      <c r="E761" s="85" t="s">
        <v>2038</v>
      </c>
      <c r="F761" s="111"/>
      <c r="G761" s="112" t="s">
        <v>3917</v>
      </c>
      <c r="H761" s="389"/>
      <c r="I761" s="111" t="s">
        <v>255</v>
      </c>
      <c r="J761" s="111"/>
      <c r="K761" s="85" t="s">
        <v>3918</v>
      </c>
      <c r="L761" s="115">
        <v>44466</v>
      </c>
      <c r="M761" s="87">
        <v>45919</v>
      </c>
      <c r="N761" s="117" t="s">
        <v>421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691</v>
      </c>
      <c r="T761" s="121" t="s">
        <v>421</v>
      </c>
      <c r="U761" s="244" t="s">
        <v>266</v>
      </c>
      <c r="V761" s="244" t="s">
        <v>266</v>
      </c>
      <c r="W761" s="135">
        <f>M761</f>
        <v>45919</v>
      </c>
      <c r="X761" s="162" t="s">
        <v>700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423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428</v>
      </c>
      <c r="C762" s="85" t="s">
        <v>225</v>
      </c>
      <c r="D762" s="111" t="s">
        <v>130</v>
      </c>
      <c r="E762" s="85" t="s">
        <v>3694</v>
      </c>
      <c r="F762" s="111" t="s">
        <v>132</v>
      </c>
      <c r="G762" s="112" t="s">
        <v>131</v>
      </c>
      <c r="H762" s="389" t="s">
        <v>133</v>
      </c>
      <c r="I762" s="111" t="s">
        <v>122</v>
      </c>
      <c r="J762" s="111" t="s">
        <v>134</v>
      </c>
      <c r="K762" s="111" t="s">
        <v>135</v>
      </c>
      <c r="L762" s="115">
        <v>39560</v>
      </c>
      <c r="M762" s="116">
        <v>46050</v>
      </c>
      <c r="N762" s="117" t="s">
        <v>421</v>
      </c>
      <c r="O762" s="130">
        <f t="shared" si="171"/>
        <v>46050</v>
      </c>
      <c r="P762" s="118">
        <v>18291</v>
      </c>
      <c r="Q762" s="118">
        <v>2006</v>
      </c>
      <c r="R762" s="119">
        <v>45319</v>
      </c>
      <c r="S762" s="120" t="s">
        <v>168</v>
      </c>
      <c r="T762" s="121" t="s">
        <v>113</v>
      </c>
      <c r="U762" s="376" t="s">
        <v>5463</v>
      </c>
      <c r="V762" s="376" t="s">
        <v>5464</v>
      </c>
      <c r="W762" s="145">
        <f t="shared" si="172"/>
        <v>46050</v>
      </c>
      <c r="X762" s="357" t="s">
        <v>423</v>
      </c>
      <c r="Y762" s="407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57">
        <v>25</v>
      </c>
      <c r="AF762" s="357">
        <v>36</v>
      </c>
      <c r="AG762" s="357">
        <v>55</v>
      </c>
      <c r="AH762" s="357">
        <v>2</v>
      </c>
      <c r="AI762" s="119">
        <v>39560</v>
      </c>
      <c r="AJ762" s="357">
        <v>2006</v>
      </c>
      <c r="AK762" s="357" t="s">
        <v>420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427</v>
      </c>
      <c r="C763" s="202" t="s">
        <v>789</v>
      </c>
      <c r="D763" s="202"/>
      <c r="E763" s="228" t="s">
        <v>3695</v>
      </c>
      <c r="F763" s="202"/>
      <c r="G763" s="227" t="s">
        <v>5562</v>
      </c>
      <c r="H763" s="392"/>
      <c r="I763" s="202" t="s">
        <v>265</v>
      </c>
      <c r="J763" s="202"/>
      <c r="K763" s="202" t="s">
        <v>3863</v>
      </c>
      <c r="L763" s="218">
        <v>45344</v>
      </c>
      <c r="M763" s="219">
        <v>46069</v>
      </c>
      <c r="N763" s="220" t="s">
        <v>421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596</v>
      </c>
      <c r="T763" s="201" t="s">
        <v>728</v>
      </c>
      <c r="U763" s="377" t="s">
        <v>200</v>
      </c>
      <c r="V763" s="377" t="s">
        <v>632</v>
      </c>
      <c r="W763" s="213">
        <f>M763</f>
        <v>46069</v>
      </c>
      <c r="X763" s="208" t="s">
        <v>865</v>
      </c>
      <c r="Y763" s="408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423</v>
      </c>
      <c r="AF763" s="208" t="s">
        <v>423</v>
      </c>
      <c r="AG763" s="208" t="s">
        <v>423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427</v>
      </c>
      <c r="C764" s="121" t="s">
        <v>1647</v>
      </c>
      <c r="D764" s="121"/>
      <c r="E764" s="121" t="s">
        <v>2555</v>
      </c>
      <c r="F764" s="121"/>
      <c r="G764" s="129" t="s">
        <v>2556</v>
      </c>
      <c r="H764" s="390"/>
      <c r="I764" s="121" t="s">
        <v>265</v>
      </c>
      <c r="J764" s="121"/>
      <c r="K764" s="121" t="s">
        <v>3800</v>
      </c>
      <c r="L764" s="137">
        <v>43389</v>
      </c>
      <c r="M764" s="138">
        <v>46307</v>
      </c>
      <c r="N764" s="117" t="s">
        <v>421</v>
      </c>
      <c r="O764" s="131">
        <f t="shared" si="171"/>
        <v>46307</v>
      </c>
      <c r="P764" s="104">
        <v>18628</v>
      </c>
      <c r="Q764" s="104">
        <v>2018</v>
      </c>
      <c r="R764" s="105">
        <v>45577</v>
      </c>
      <c r="S764" s="121" t="s">
        <v>14</v>
      </c>
      <c r="T764" s="121" t="s">
        <v>421</v>
      </c>
      <c r="U764" s="244" t="s">
        <v>350</v>
      </c>
      <c r="V764" s="244" t="s">
        <v>736</v>
      </c>
      <c r="W764" s="135">
        <f>M764</f>
        <v>46307</v>
      </c>
      <c r="X764" s="162" t="s">
        <v>865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216" customFormat="1" ht="12.75" customHeight="1" x14ac:dyDescent="0.2">
      <c r="A765" s="200">
        <v>764</v>
      </c>
      <c r="B765" s="201" t="s">
        <v>427</v>
      </c>
      <c r="C765" s="201" t="s">
        <v>1406</v>
      </c>
      <c r="D765" s="201"/>
      <c r="E765" s="201" t="s">
        <v>1889</v>
      </c>
      <c r="F765" s="201"/>
      <c r="G765" s="203" t="s">
        <v>6823</v>
      </c>
      <c r="H765" s="391"/>
      <c r="I765" s="201" t="s">
        <v>631</v>
      </c>
      <c r="J765" s="201"/>
      <c r="K765" s="201" t="s">
        <v>6803</v>
      </c>
      <c r="L765" s="206">
        <v>45852</v>
      </c>
      <c r="M765" s="207">
        <v>46568</v>
      </c>
      <c r="N765" s="208" t="s">
        <v>421</v>
      </c>
      <c r="O765" s="209">
        <f>M765</f>
        <v>46568</v>
      </c>
      <c r="P765" s="210">
        <v>25419</v>
      </c>
      <c r="Q765" s="210">
        <v>2020</v>
      </c>
      <c r="R765" s="211">
        <v>45838</v>
      </c>
      <c r="S765" s="212" t="s">
        <v>2231</v>
      </c>
      <c r="T765" s="212" t="s">
        <v>728</v>
      </c>
      <c r="U765" s="377" t="s">
        <v>200</v>
      </c>
      <c r="V765" s="377" t="s">
        <v>164</v>
      </c>
      <c r="W765" s="213">
        <v>46568</v>
      </c>
      <c r="X765" s="208" t="s">
        <v>201</v>
      </c>
      <c r="Y765" s="408">
        <v>4.75</v>
      </c>
      <c r="Z765" s="214"/>
      <c r="AA765" s="201">
        <v>70</v>
      </c>
      <c r="AB765" s="201"/>
      <c r="AC765" s="201">
        <v>95</v>
      </c>
      <c r="AD765" s="201"/>
      <c r="AE765" s="208" t="s">
        <v>423</v>
      </c>
      <c r="AF765" s="208" t="s">
        <v>423</v>
      </c>
      <c r="AG765" s="284" t="s">
        <v>423</v>
      </c>
      <c r="AH765" s="284">
        <v>1</v>
      </c>
      <c r="AI765" s="201"/>
      <c r="AJ765" s="208"/>
      <c r="AK765" s="208"/>
      <c r="AL765" s="201"/>
      <c r="AM765" s="237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2"/>
      <c r="BN765" s="212"/>
      <c r="BO765" s="212"/>
      <c r="BP765" s="212"/>
      <c r="BQ765" s="212"/>
      <c r="BR765" s="212"/>
      <c r="BS765" s="212"/>
      <c r="BT765" s="212"/>
      <c r="BU765" s="212"/>
      <c r="BV765" s="212"/>
      <c r="BW765" s="212"/>
      <c r="BX765" s="212"/>
      <c r="BY765" s="212"/>
      <c r="BZ765" s="212"/>
      <c r="CA765" s="212"/>
      <c r="CB765" s="212"/>
      <c r="CC765" s="212"/>
      <c r="CD765" s="212"/>
      <c r="CE765" s="212"/>
      <c r="CF765" s="212"/>
      <c r="CG765" s="212"/>
      <c r="CH765" s="212"/>
      <c r="CI765" s="212"/>
      <c r="CJ765" s="212"/>
      <c r="CK765" s="212"/>
      <c r="CL765" s="212"/>
      <c r="CM765" s="215"/>
      <c r="CN765" s="215"/>
      <c r="CO765" s="215"/>
      <c r="CP765" s="215"/>
      <c r="CQ765" s="215"/>
      <c r="CR765" s="215"/>
      <c r="CS765" s="215"/>
      <c r="CT765" s="215"/>
      <c r="CU765" s="215"/>
      <c r="CV765" s="215"/>
      <c r="CW765" s="215"/>
      <c r="CX765" s="215"/>
      <c r="CY765" s="215"/>
      <c r="CZ765" s="215"/>
      <c r="DA765" s="215"/>
      <c r="DB765" s="215"/>
      <c r="DC765" s="215"/>
      <c r="DD765" s="215"/>
      <c r="DE765" s="215"/>
      <c r="DF765" s="215"/>
      <c r="DG765" s="215"/>
      <c r="DH765" s="215"/>
      <c r="DI765" s="215"/>
      <c r="DJ765" s="215"/>
      <c r="DK765" s="215"/>
      <c r="DL765" s="215"/>
      <c r="DM765" s="215"/>
      <c r="DN765" s="215"/>
      <c r="DO765" s="215"/>
      <c r="DP765" s="215"/>
      <c r="DQ765" s="215"/>
      <c r="DR765" s="215"/>
      <c r="DS765" s="215"/>
    </row>
    <row r="766" spans="1:123" s="216" customFormat="1" ht="12.75" customHeight="1" x14ac:dyDescent="0.2">
      <c r="A766" s="200">
        <v>765</v>
      </c>
      <c r="B766" s="201" t="s">
        <v>427</v>
      </c>
      <c r="C766" s="201" t="s">
        <v>4814</v>
      </c>
      <c r="D766" s="201"/>
      <c r="E766" s="201" t="s">
        <v>176</v>
      </c>
      <c r="F766" s="201"/>
      <c r="G766" s="203" t="s">
        <v>6131</v>
      </c>
      <c r="H766" s="391"/>
      <c r="I766" s="201" t="s">
        <v>71</v>
      </c>
      <c r="J766" s="201"/>
      <c r="K766" s="201" t="s">
        <v>3249</v>
      </c>
      <c r="L766" s="206">
        <v>45513</v>
      </c>
      <c r="M766" s="207">
        <v>46243</v>
      </c>
      <c r="N766" s="220" t="s">
        <v>421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14</v>
      </c>
      <c r="T766" s="201" t="s">
        <v>728</v>
      </c>
      <c r="U766" s="377" t="s">
        <v>200</v>
      </c>
      <c r="V766" s="377" t="s">
        <v>200</v>
      </c>
      <c r="W766" s="213">
        <v>46242</v>
      </c>
      <c r="X766" s="208" t="s">
        <v>583</v>
      </c>
      <c r="Y766" s="408">
        <v>4.5</v>
      </c>
      <c r="Z766" s="214"/>
      <c r="AA766" s="201">
        <v>70</v>
      </c>
      <c r="AB766" s="201"/>
      <c r="AC766" s="201">
        <v>90</v>
      </c>
      <c r="AD766" s="201"/>
      <c r="AE766" s="208" t="s">
        <v>423</v>
      </c>
      <c r="AF766" s="208" t="s">
        <v>423</v>
      </c>
      <c r="AG766" s="208" t="s">
        <v>423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427</v>
      </c>
      <c r="C767" s="121" t="s">
        <v>4302</v>
      </c>
      <c r="D767" s="121"/>
      <c r="E767" s="121" t="s">
        <v>369</v>
      </c>
      <c r="F767" s="121"/>
      <c r="G767" s="129" t="s">
        <v>4537</v>
      </c>
      <c r="H767" s="390"/>
      <c r="I767" s="111" t="s">
        <v>174</v>
      </c>
      <c r="J767" s="111"/>
      <c r="K767" s="121" t="s">
        <v>2852</v>
      </c>
      <c r="L767" s="137">
        <v>44804</v>
      </c>
      <c r="M767" s="138">
        <v>46249</v>
      </c>
      <c r="N767" s="117" t="s">
        <v>421</v>
      </c>
      <c r="O767" s="131">
        <f t="shared" si="171"/>
        <v>46249</v>
      </c>
      <c r="P767" s="104">
        <v>22592</v>
      </c>
      <c r="Q767" s="104">
        <v>2022</v>
      </c>
      <c r="R767" s="105">
        <v>45519</v>
      </c>
      <c r="S767" s="121" t="s">
        <v>3538</v>
      </c>
      <c r="T767" s="121" t="s">
        <v>421</v>
      </c>
      <c r="U767" s="244" t="s">
        <v>6142</v>
      </c>
      <c r="V767" s="244" t="s">
        <v>6142</v>
      </c>
      <c r="W767" s="135">
        <f>M767</f>
        <v>46249</v>
      </c>
      <c r="X767" s="162" t="s">
        <v>655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427</v>
      </c>
      <c r="C768" s="110" t="s">
        <v>1610</v>
      </c>
      <c r="D768" s="111"/>
      <c r="E768" s="121" t="s">
        <v>2194</v>
      </c>
      <c r="F768" s="111"/>
      <c r="G768" s="112" t="s">
        <v>2195</v>
      </c>
      <c r="H768" s="389"/>
      <c r="I768" s="111" t="s">
        <v>1071</v>
      </c>
      <c r="J768" s="111"/>
      <c r="K768" s="111" t="s">
        <v>249</v>
      </c>
      <c r="L768" s="115">
        <v>43084</v>
      </c>
      <c r="M768" s="116">
        <v>45277</v>
      </c>
      <c r="N768" s="117" t="s">
        <v>421</v>
      </c>
      <c r="O768" s="130">
        <f t="shared" si="171"/>
        <v>45277</v>
      </c>
      <c r="P768" s="118">
        <v>171014</v>
      </c>
      <c r="Q768" s="118">
        <v>2017</v>
      </c>
      <c r="R768" s="119">
        <v>44547</v>
      </c>
      <c r="S768" s="120" t="s">
        <v>727</v>
      </c>
      <c r="T768" s="121" t="s">
        <v>421</v>
      </c>
      <c r="U768" s="244" t="s">
        <v>632</v>
      </c>
      <c r="V768" s="244" t="s">
        <v>908</v>
      </c>
      <c r="W768" s="145">
        <f>M768</f>
        <v>45277</v>
      </c>
      <c r="X768" s="357" t="s">
        <v>583</v>
      </c>
      <c r="Y768" s="407">
        <v>5.7</v>
      </c>
      <c r="Z768" s="136"/>
      <c r="AA768" s="120">
        <v>80</v>
      </c>
      <c r="AB768" s="120"/>
      <c r="AC768" s="120">
        <v>105</v>
      </c>
      <c r="AD768" s="120"/>
      <c r="AE768" s="357">
        <v>23</v>
      </c>
      <c r="AF768" s="357">
        <v>40</v>
      </c>
      <c r="AG768" s="357">
        <v>57</v>
      </c>
      <c r="AH768" s="357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427</v>
      </c>
      <c r="C769" s="111" t="s">
        <v>4463</v>
      </c>
      <c r="D769" s="111"/>
      <c r="E769" s="85" t="s">
        <v>4393</v>
      </c>
      <c r="F769" s="111"/>
      <c r="G769" s="112" t="s">
        <v>4407</v>
      </c>
      <c r="H769" s="389"/>
      <c r="I769" s="111" t="s">
        <v>255</v>
      </c>
      <c r="J769" s="110"/>
      <c r="K769" s="111" t="s">
        <v>6054</v>
      </c>
      <c r="L769" s="115">
        <v>45139</v>
      </c>
      <c r="M769" s="87">
        <v>46210</v>
      </c>
      <c r="N769" s="117" t="s">
        <v>421</v>
      </c>
      <c r="O769" s="131">
        <f t="shared" si="171"/>
        <v>46210</v>
      </c>
      <c r="P769" s="104">
        <v>23432</v>
      </c>
      <c r="Q769" s="104">
        <v>2022</v>
      </c>
      <c r="R769" s="105">
        <v>45480</v>
      </c>
      <c r="S769" s="121" t="s">
        <v>5909</v>
      </c>
      <c r="T769" s="121" t="s">
        <v>421</v>
      </c>
      <c r="U769" s="244" t="s">
        <v>13</v>
      </c>
      <c r="V769" s="244" t="s">
        <v>13</v>
      </c>
      <c r="W769" s="135">
        <f>M769</f>
        <v>46210</v>
      </c>
      <c r="X769" s="162" t="s">
        <v>2776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423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427</v>
      </c>
      <c r="C770" s="121" t="s">
        <v>370</v>
      </c>
      <c r="D770" s="121"/>
      <c r="E770" s="121" t="s">
        <v>1107</v>
      </c>
      <c r="F770" s="121"/>
      <c r="G770" s="129" t="s">
        <v>1108</v>
      </c>
      <c r="H770" s="390"/>
      <c r="I770" s="121" t="s">
        <v>174</v>
      </c>
      <c r="J770" s="110"/>
      <c r="K770" s="121" t="s">
        <v>1418</v>
      </c>
      <c r="L770" s="137">
        <v>42056</v>
      </c>
      <c r="M770" s="138">
        <v>46115</v>
      </c>
      <c r="N770" s="117" t="s">
        <v>421</v>
      </c>
      <c r="O770" s="131">
        <f t="shared" si="171"/>
        <v>46115</v>
      </c>
      <c r="P770" s="104">
        <v>22253</v>
      </c>
      <c r="Q770" s="104">
        <v>2014</v>
      </c>
      <c r="R770" s="119">
        <v>45385</v>
      </c>
      <c r="S770" s="121" t="s">
        <v>837</v>
      </c>
      <c r="T770" s="121" t="s">
        <v>421</v>
      </c>
      <c r="U770" s="244" t="s">
        <v>442</v>
      </c>
      <c r="V770" s="244" t="s">
        <v>5720</v>
      </c>
      <c r="W770" s="135">
        <f t="shared" ref="W770:W773" si="173">M770</f>
        <v>46115</v>
      </c>
      <c r="X770" s="162" t="s">
        <v>865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427</v>
      </c>
      <c r="C771" s="110" t="s">
        <v>1951</v>
      </c>
      <c r="D771" s="121"/>
      <c r="E771" s="121" t="s">
        <v>2403</v>
      </c>
      <c r="F771" s="121"/>
      <c r="G771" s="129" t="s">
        <v>4538</v>
      </c>
      <c r="H771" s="390"/>
      <c r="I771" s="197" t="s">
        <v>1071</v>
      </c>
      <c r="J771" s="110"/>
      <c r="K771" s="121" t="s">
        <v>4539</v>
      </c>
      <c r="L771" s="137">
        <v>44804</v>
      </c>
      <c r="M771" s="138">
        <v>45518</v>
      </c>
      <c r="N771" s="117" t="s">
        <v>421</v>
      </c>
      <c r="O771" s="131">
        <f t="shared" si="171"/>
        <v>45518</v>
      </c>
      <c r="P771" s="104">
        <v>22593</v>
      </c>
      <c r="Q771" s="104">
        <v>2022</v>
      </c>
      <c r="R771" s="105">
        <v>44787</v>
      </c>
      <c r="S771" s="121" t="s">
        <v>727</v>
      </c>
      <c r="T771" s="121" t="s">
        <v>728</v>
      </c>
      <c r="U771" s="244" t="s">
        <v>200</v>
      </c>
      <c r="V771" s="244" t="s">
        <v>491</v>
      </c>
      <c r="W771" s="135">
        <f t="shared" si="173"/>
        <v>45518</v>
      </c>
      <c r="X771" s="162" t="s">
        <v>865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423</v>
      </c>
      <c r="AF771" s="162" t="s">
        <v>423</v>
      </c>
      <c r="AG771" s="162" t="s">
        <v>423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428</v>
      </c>
      <c r="C772" s="202" t="s">
        <v>5552</v>
      </c>
      <c r="D772" s="202"/>
      <c r="E772" s="228" t="s">
        <v>5417</v>
      </c>
      <c r="F772" s="202"/>
      <c r="G772" s="227" t="s">
        <v>5553</v>
      </c>
      <c r="H772" s="392"/>
      <c r="I772" s="202" t="s">
        <v>174</v>
      </c>
      <c r="J772" s="202"/>
      <c r="K772" s="202" t="s">
        <v>3567</v>
      </c>
      <c r="L772" s="218">
        <v>45343</v>
      </c>
      <c r="M772" s="219">
        <v>46065</v>
      </c>
      <c r="N772" s="220" t="s">
        <v>421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2001</v>
      </c>
      <c r="T772" s="201" t="s">
        <v>728</v>
      </c>
      <c r="U772" s="377" t="s">
        <v>200</v>
      </c>
      <c r="V772" s="377" t="s">
        <v>532</v>
      </c>
      <c r="W772" s="213">
        <f>M772</f>
        <v>46065</v>
      </c>
      <c r="X772" s="208" t="s">
        <v>21</v>
      </c>
      <c r="Y772" s="408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423</v>
      </c>
      <c r="AF772" s="208" t="s">
        <v>423</v>
      </c>
      <c r="AG772" s="208" t="s">
        <v>423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428</v>
      </c>
      <c r="C773" s="144" t="s">
        <v>1440</v>
      </c>
      <c r="D773" s="121" t="s">
        <v>419</v>
      </c>
      <c r="E773" s="121" t="s">
        <v>863</v>
      </c>
      <c r="F773" s="121" t="s">
        <v>864</v>
      </c>
      <c r="G773" s="129" t="s">
        <v>3170</v>
      </c>
      <c r="H773" s="390" t="s">
        <v>404</v>
      </c>
      <c r="I773" s="121" t="s">
        <v>1294</v>
      </c>
      <c r="J773" s="121" t="s">
        <v>500</v>
      </c>
      <c r="K773" s="121" t="s">
        <v>3146</v>
      </c>
      <c r="L773" s="137">
        <v>43963</v>
      </c>
      <c r="M773" s="149">
        <v>46163</v>
      </c>
      <c r="N773" s="117" t="s">
        <v>421</v>
      </c>
      <c r="O773" s="130">
        <f t="shared" si="171"/>
        <v>46163</v>
      </c>
      <c r="P773" s="118">
        <v>20382</v>
      </c>
      <c r="Q773" s="118">
        <v>2019</v>
      </c>
      <c r="R773" s="119">
        <v>45433</v>
      </c>
      <c r="S773" s="120" t="s">
        <v>379</v>
      </c>
      <c r="T773" s="121" t="s">
        <v>113</v>
      </c>
      <c r="U773" s="376" t="s">
        <v>5892</v>
      </c>
      <c r="V773" s="376" t="s">
        <v>5893</v>
      </c>
      <c r="W773" s="145">
        <f t="shared" si="173"/>
        <v>46163</v>
      </c>
      <c r="X773" s="357" t="s">
        <v>865</v>
      </c>
      <c r="Y773" s="407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57">
        <v>24</v>
      </c>
      <c r="AF773" s="357">
        <v>38</v>
      </c>
      <c r="AG773" s="357">
        <v>60</v>
      </c>
      <c r="AH773" s="357">
        <v>1</v>
      </c>
      <c r="AI773" s="119">
        <v>39993</v>
      </c>
      <c r="AJ773" s="357">
        <v>2005</v>
      </c>
      <c r="AK773" s="357" t="s">
        <v>421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427</v>
      </c>
      <c r="C774" s="110" t="s">
        <v>257</v>
      </c>
      <c r="D774" s="111"/>
      <c r="E774" s="85" t="s">
        <v>3420</v>
      </c>
      <c r="F774" s="111"/>
      <c r="G774" s="112" t="s">
        <v>3421</v>
      </c>
      <c r="H774" s="389"/>
      <c r="I774" s="111" t="s">
        <v>666</v>
      </c>
      <c r="J774" s="111"/>
      <c r="K774" s="111" t="s">
        <v>2617</v>
      </c>
      <c r="L774" s="115">
        <v>44095</v>
      </c>
      <c r="M774" s="87">
        <v>46305</v>
      </c>
      <c r="N774" s="117" t="s">
        <v>421</v>
      </c>
      <c r="O774" s="131">
        <f>M774</f>
        <v>46305</v>
      </c>
      <c r="P774" s="104">
        <v>20666</v>
      </c>
      <c r="Q774" s="104">
        <v>2008</v>
      </c>
      <c r="R774" s="105">
        <v>45575</v>
      </c>
      <c r="S774" s="121" t="s">
        <v>2616</v>
      </c>
      <c r="T774" s="121" t="s">
        <v>421</v>
      </c>
      <c r="U774" s="244" t="s">
        <v>200</v>
      </c>
      <c r="V774" s="244" t="s">
        <v>833</v>
      </c>
      <c r="W774" s="135">
        <v>46305</v>
      </c>
      <c r="X774" s="162" t="s">
        <v>583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427</v>
      </c>
      <c r="C775" s="200" t="s">
        <v>6129</v>
      </c>
      <c r="D775" s="202"/>
      <c r="E775" s="201" t="s">
        <v>1024</v>
      </c>
      <c r="F775" s="201"/>
      <c r="G775" s="203" t="s">
        <v>6130</v>
      </c>
      <c r="H775" s="391"/>
      <c r="I775" s="201" t="s">
        <v>1071</v>
      </c>
      <c r="J775" s="200"/>
      <c r="K775" s="201" t="s">
        <v>6109</v>
      </c>
      <c r="L775" s="206">
        <v>45526</v>
      </c>
      <c r="M775" s="207">
        <v>46235</v>
      </c>
      <c r="N775" s="220" t="s">
        <v>421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5004</v>
      </c>
      <c r="T775" s="201" t="s">
        <v>728</v>
      </c>
      <c r="U775" s="377" t="s">
        <v>200</v>
      </c>
      <c r="V775" s="377" t="s">
        <v>200</v>
      </c>
      <c r="W775" s="213">
        <f>O775</f>
        <v>46235</v>
      </c>
      <c r="X775" s="208" t="s">
        <v>865</v>
      </c>
      <c r="Y775" s="408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423</v>
      </c>
      <c r="AF775" s="208" t="s">
        <v>423</v>
      </c>
      <c r="AG775" s="208" t="s">
        <v>423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427</v>
      </c>
      <c r="C776" s="110" t="s">
        <v>1162</v>
      </c>
      <c r="D776" s="110"/>
      <c r="E776" s="111" t="s">
        <v>2557</v>
      </c>
      <c r="F776" s="111"/>
      <c r="G776" s="112" t="s">
        <v>2558</v>
      </c>
      <c r="H776" s="389"/>
      <c r="I776" s="110" t="s">
        <v>265</v>
      </c>
      <c r="J776" s="110"/>
      <c r="K776" s="111" t="s">
        <v>3042</v>
      </c>
      <c r="L776" s="137">
        <v>43389</v>
      </c>
      <c r="M776" s="87">
        <v>46025</v>
      </c>
      <c r="N776" s="117" t="s">
        <v>421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102</v>
      </c>
      <c r="T776" s="121" t="s">
        <v>421</v>
      </c>
      <c r="U776" s="244" t="s">
        <v>948</v>
      </c>
      <c r="V776" s="244" t="s">
        <v>5419</v>
      </c>
      <c r="W776" s="135">
        <f>M776:M777</f>
        <v>46025</v>
      </c>
      <c r="X776" s="162" t="s">
        <v>865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427</v>
      </c>
      <c r="C777" s="212" t="s">
        <v>2746</v>
      </c>
      <c r="D777" s="212"/>
      <c r="E777" s="212" t="s">
        <v>2406</v>
      </c>
      <c r="F777" s="212"/>
      <c r="G777" s="284" t="s">
        <v>2747</v>
      </c>
      <c r="H777" s="401"/>
      <c r="I777" s="212" t="s">
        <v>71</v>
      </c>
      <c r="J777" s="212"/>
      <c r="K777" s="212" t="s">
        <v>23</v>
      </c>
      <c r="L777" s="282">
        <v>43571</v>
      </c>
      <c r="M777" s="282">
        <v>46524</v>
      </c>
      <c r="N777" s="284" t="s">
        <v>421</v>
      </c>
      <c r="O777" s="282">
        <f>M777</f>
        <v>46524</v>
      </c>
      <c r="P777" s="212">
        <v>19175</v>
      </c>
      <c r="Q777" s="212">
        <v>2019</v>
      </c>
      <c r="R777" s="223">
        <v>45794</v>
      </c>
      <c r="S777" s="212" t="s">
        <v>5004</v>
      </c>
      <c r="T777" s="212" t="s">
        <v>421</v>
      </c>
      <c r="U777" s="285">
        <v>60.5</v>
      </c>
      <c r="V777" s="285">
        <v>186.5</v>
      </c>
      <c r="W777" s="223">
        <f>M777</f>
        <v>46524</v>
      </c>
      <c r="X777" s="284" t="s">
        <v>583</v>
      </c>
      <c r="Y777" s="413">
        <v>5</v>
      </c>
      <c r="Z777" s="212"/>
      <c r="AA777" s="212">
        <v>90</v>
      </c>
      <c r="AB777" s="212"/>
      <c r="AC777" s="212">
        <v>110</v>
      </c>
      <c r="AD777" s="212"/>
      <c r="AE777" s="284">
        <v>25</v>
      </c>
      <c r="AF777" s="284">
        <v>39</v>
      </c>
      <c r="AG777" s="284">
        <v>56</v>
      </c>
      <c r="AH777" s="284">
        <v>1</v>
      </c>
      <c r="AI777" s="212"/>
      <c r="AJ777" s="284"/>
      <c r="AK777" s="284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427</v>
      </c>
      <c r="C778" s="111" t="s">
        <v>4368</v>
      </c>
      <c r="D778" s="111"/>
      <c r="E778" s="85" t="s">
        <v>555</v>
      </c>
      <c r="F778" s="111"/>
      <c r="G778" s="112" t="s">
        <v>4369</v>
      </c>
      <c r="H778" s="389"/>
      <c r="I778" s="111" t="s">
        <v>174</v>
      </c>
      <c r="J778" s="111"/>
      <c r="K778" s="111" t="s">
        <v>1302</v>
      </c>
      <c r="L778" s="115">
        <v>44741</v>
      </c>
      <c r="M778" s="87">
        <v>46201</v>
      </c>
      <c r="N778" s="117" t="s">
        <v>421</v>
      </c>
      <c r="O778" s="133">
        <f>M778</f>
        <v>46201</v>
      </c>
      <c r="P778" s="340">
        <v>22470</v>
      </c>
      <c r="Q778" s="341">
        <v>2022</v>
      </c>
      <c r="R778" s="105">
        <v>45471</v>
      </c>
      <c r="S778" s="85" t="s">
        <v>727</v>
      </c>
      <c r="T778" s="111" t="s">
        <v>421</v>
      </c>
      <c r="U778" s="114" t="s">
        <v>6036</v>
      </c>
      <c r="V778" s="114" t="s">
        <v>6036</v>
      </c>
      <c r="W778" s="100">
        <f>M778</f>
        <v>46201</v>
      </c>
      <c r="X778" s="115" t="s">
        <v>655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2819</v>
      </c>
      <c r="C779" s="121" t="s">
        <v>2820</v>
      </c>
      <c r="D779" s="121" t="s">
        <v>2824</v>
      </c>
      <c r="E779" s="121" t="s">
        <v>2767</v>
      </c>
      <c r="F779" s="121" t="s">
        <v>2823</v>
      </c>
      <c r="G779" s="129" t="s">
        <v>2821</v>
      </c>
      <c r="H779" s="390" t="s">
        <v>2823</v>
      </c>
      <c r="I779" s="121" t="s">
        <v>2822</v>
      </c>
      <c r="J779" s="121" t="s">
        <v>2825</v>
      </c>
      <c r="K779" s="121" t="s">
        <v>2826</v>
      </c>
      <c r="L779" s="137">
        <v>41804</v>
      </c>
      <c r="M779" s="149">
        <v>45709</v>
      </c>
      <c r="N779" s="162" t="s">
        <v>421</v>
      </c>
      <c r="O779" s="168">
        <f t="shared" ref="O779:O780" si="174">M779</f>
        <v>45709</v>
      </c>
      <c r="P779" s="169">
        <v>19275</v>
      </c>
      <c r="Q779" s="169">
        <v>2012</v>
      </c>
      <c r="R779" s="119" t="s">
        <v>6452</v>
      </c>
      <c r="S779" s="156" t="s">
        <v>2069</v>
      </c>
      <c r="T779" s="144" t="s">
        <v>1870</v>
      </c>
      <c r="U779" s="376" t="s">
        <v>6453</v>
      </c>
      <c r="V779" s="376" t="s">
        <v>6454</v>
      </c>
      <c r="W779" s="145">
        <f t="shared" ref="W779:W780" si="175">M779</f>
        <v>45709</v>
      </c>
      <c r="X779" s="357" t="s">
        <v>583</v>
      </c>
      <c r="Y779" s="407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57">
        <v>23</v>
      </c>
      <c r="AF779" s="357">
        <v>41</v>
      </c>
      <c r="AG779" s="365">
        <v>55</v>
      </c>
      <c r="AH779" s="365">
        <v>1</v>
      </c>
      <c r="AI779" s="172">
        <v>43615</v>
      </c>
      <c r="AJ779" s="365">
        <v>2011</v>
      </c>
      <c r="AK779" s="365" t="s">
        <v>421</v>
      </c>
      <c r="AL779" s="201" t="s">
        <v>6455</v>
      </c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427</v>
      </c>
      <c r="C780" s="201" t="s">
        <v>2645</v>
      </c>
      <c r="D780" s="201"/>
      <c r="E780" s="201" t="s">
        <v>2646</v>
      </c>
      <c r="F780" s="201"/>
      <c r="G780" s="203" t="s">
        <v>2647</v>
      </c>
      <c r="H780" s="391"/>
      <c r="I780" s="201" t="s">
        <v>265</v>
      </c>
      <c r="J780" s="201"/>
      <c r="K780" s="201" t="s">
        <v>4323</v>
      </c>
      <c r="L780" s="206">
        <v>43523</v>
      </c>
      <c r="M780" s="373">
        <v>45418</v>
      </c>
      <c r="N780" s="208" t="s">
        <v>421</v>
      </c>
      <c r="O780" s="209">
        <f t="shared" si="174"/>
        <v>45418</v>
      </c>
      <c r="P780" s="210">
        <v>22429</v>
      </c>
      <c r="Q780" s="210">
        <v>2009</v>
      </c>
      <c r="R780" s="223">
        <v>44687</v>
      </c>
      <c r="S780" s="212" t="s">
        <v>102</v>
      </c>
      <c r="T780" s="212" t="s">
        <v>692</v>
      </c>
      <c r="U780" s="377" t="s">
        <v>548</v>
      </c>
      <c r="V780" s="377" t="s">
        <v>909</v>
      </c>
      <c r="W780" s="213">
        <f t="shared" si="175"/>
        <v>45418</v>
      </c>
      <c r="X780" s="208" t="s">
        <v>573</v>
      </c>
      <c r="Y780" s="408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4">
        <v>46</v>
      </c>
      <c r="AH780" s="284">
        <v>1</v>
      </c>
      <c r="AJ780" s="284"/>
      <c r="AK780" s="284"/>
      <c r="AL780" s="201"/>
      <c r="AM780" s="237"/>
    </row>
    <row r="781" spans="1:123" s="157" customFormat="1" ht="12.75" customHeight="1" x14ac:dyDescent="0.2">
      <c r="A781" s="110">
        <v>780</v>
      </c>
      <c r="B781" s="287" t="s">
        <v>427</v>
      </c>
      <c r="C781" s="288" t="s">
        <v>3794</v>
      </c>
      <c r="D781" s="288"/>
      <c r="E781" s="288" t="s">
        <v>1998</v>
      </c>
      <c r="F781" s="288"/>
      <c r="G781" s="289" t="s">
        <v>3795</v>
      </c>
      <c r="H781" s="389"/>
      <c r="I781" s="197" t="s">
        <v>2398</v>
      </c>
      <c r="J781" s="288"/>
      <c r="K781" s="288" t="s">
        <v>4619</v>
      </c>
      <c r="L781" s="290">
        <v>44397</v>
      </c>
      <c r="M781" s="291">
        <v>46477</v>
      </c>
      <c r="N781" s="292" t="s">
        <v>421</v>
      </c>
      <c r="O781" s="293">
        <f>M781</f>
        <v>46477</v>
      </c>
      <c r="P781" s="294">
        <v>22669</v>
      </c>
      <c r="Q781" s="294">
        <v>2020</v>
      </c>
      <c r="R781" s="295">
        <v>45747</v>
      </c>
      <c r="S781" s="294" t="s">
        <v>102</v>
      </c>
      <c r="T781" s="294" t="s">
        <v>421</v>
      </c>
      <c r="U781" s="382" t="s">
        <v>6555</v>
      </c>
      <c r="V781" s="382" t="s">
        <v>6556</v>
      </c>
      <c r="W781" s="296">
        <f>M781</f>
        <v>46477</v>
      </c>
      <c r="X781" s="361" t="s">
        <v>865</v>
      </c>
      <c r="Y781" s="415">
        <v>5.15</v>
      </c>
      <c r="Z781" s="297"/>
      <c r="AA781" s="294">
        <v>83</v>
      </c>
      <c r="AB781" s="294"/>
      <c r="AC781" s="294">
        <v>103</v>
      </c>
      <c r="AD781" s="294"/>
      <c r="AE781" s="361" t="s">
        <v>423</v>
      </c>
      <c r="AF781" s="361" t="s">
        <v>423</v>
      </c>
      <c r="AG781" s="361" t="s">
        <v>423</v>
      </c>
      <c r="AH781" s="361">
        <v>1</v>
      </c>
      <c r="AI781" s="295"/>
      <c r="AJ781" s="361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428</v>
      </c>
      <c r="C782" s="111" t="s">
        <v>4290</v>
      </c>
      <c r="D782" s="111" t="s">
        <v>1275</v>
      </c>
      <c r="E782" s="121" t="s">
        <v>490</v>
      </c>
      <c r="F782" s="111" t="s">
        <v>4383</v>
      </c>
      <c r="G782" s="112" t="s">
        <v>4384</v>
      </c>
      <c r="H782" s="389">
        <v>1911001</v>
      </c>
      <c r="I782" s="121" t="s">
        <v>625</v>
      </c>
      <c r="J782" s="111" t="s">
        <v>768</v>
      </c>
      <c r="K782" s="111" t="s">
        <v>733</v>
      </c>
      <c r="L782" s="115">
        <v>44753</v>
      </c>
      <c r="M782" s="87">
        <v>46195</v>
      </c>
      <c r="N782" s="117" t="s">
        <v>421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63</v>
      </c>
      <c r="T782" s="121" t="s">
        <v>1870</v>
      </c>
      <c r="U782" s="244" t="s">
        <v>5994</v>
      </c>
      <c r="V782" s="244" t="s">
        <v>5995</v>
      </c>
      <c r="W782" s="135">
        <f>M782</f>
        <v>46195</v>
      </c>
      <c r="X782" s="162" t="s">
        <v>583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4385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421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427</v>
      </c>
      <c r="C783" s="201" t="s">
        <v>6537</v>
      </c>
      <c r="D783" s="201"/>
      <c r="E783" s="201" t="s">
        <v>2000</v>
      </c>
      <c r="F783" s="201"/>
      <c r="G783" s="203" t="s">
        <v>6538</v>
      </c>
      <c r="H783" s="391"/>
      <c r="I783" s="202" t="s">
        <v>631</v>
      </c>
      <c r="J783" s="201"/>
      <c r="K783" s="201" t="s">
        <v>5045</v>
      </c>
      <c r="L783" s="206">
        <v>45749</v>
      </c>
      <c r="M783" s="207">
        <v>46470</v>
      </c>
      <c r="N783" s="220" t="s">
        <v>421</v>
      </c>
      <c r="O783" s="207">
        <f>M783</f>
        <v>46470</v>
      </c>
      <c r="P783" s="222">
        <v>25182</v>
      </c>
      <c r="Q783" s="222">
        <v>2025</v>
      </c>
      <c r="R783" s="211">
        <v>45740</v>
      </c>
      <c r="S783" s="201" t="s">
        <v>2231</v>
      </c>
      <c r="T783" s="201" t="s">
        <v>728</v>
      </c>
      <c r="U783" s="377" t="s">
        <v>200</v>
      </c>
      <c r="V783" s="377" t="s">
        <v>387</v>
      </c>
      <c r="W783" s="213">
        <v>46470</v>
      </c>
      <c r="X783" s="208" t="s">
        <v>865</v>
      </c>
      <c r="Y783" s="408">
        <v>3.8</v>
      </c>
      <c r="Z783" s="214"/>
      <c r="AA783" s="201">
        <v>90</v>
      </c>
      <c r="AB783" s="201"/>
      <c r="AC783" s="201">
        <v>112</v>
      </c>
      <c r="AD783" s="201"/>
      <c r="AE783" s="208" t="s">
        <v>423</v>
      </c>
      <c r="AF783" s="208" t="s">
        <v>423</v>
      </c>
      <c r="AG783" s="208" t="s">
        <v>423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428</v>
      </c>
      <c r="C784" s="201" t="s">
        <v>3646</v>
      </c>
      <c r="D784" s="201"/>
      <c r="E784" s="201" t="s">
        <v>2286</v>
      </c>
      <c r="F784" s="201"/>
      <c r="G784" s="203" t="s">
        <v>5830</v>
      </c>
      <c r="H784" s="391"/>
      <c r="I784" s="201" t="s">
        <v>1294</v>
      </c>
      <c r="J784" s="201"/>
      <c r="K784" s="201" t="s">
        <v>5812</v>
      </c>
      <c r="L784" s="206">
        <v>45422</v>
      </c>
      <c r="M784" s="207">
        <v>46143</v>
      </c>
      <c r="N784" s="220" t="s">
        <v>421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379</v>
      </c>
      <c r="T784" s="201" t="s">
        <v>728</v>
      </c>
      <c r="U784" s="377" t="s">
        <v>200</v>
      </c>
      <c r="V784" s="377" t="s">
        <v>5831</v>
      </c>
      <c r="W784" s="213">
        <f>M784</f>
        <v>46143</v>
      </c>
      <c r="X784" s="208" t="s">
        <v>21</v>
      </c>
      <c r="Y784" s="408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3630</v>
      </c>
      <c r="AF784" s="208" t="s">
        <v>3631</v>
      </c>
      <c r="AG784" s="208" t="s">
        <v>3632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427</v>
      </c>
      <c r="C785" s="110" t="s">
        <v>3372</v>
      </c>
      <c r="D785" s="121"/>
      <c r="E785" s="121" t="s">
        <v>2241</v>
      </c>
      <c r="F785" s="121"/>
      <c r="G785" s="129" t="s">
        <v>4371</v>
      </c>
      <c r="H785" s="390"/>
      <c r="I785" s="197" t="s">
        <v>255</v>
      </c>
      <c r="J785" s="121"/>
      <c r="K785" s="111" t="s">
        <v>4372</v>
      </c>
      <c r="L785" s="137">
        <v>44748</v>
      </c>
      <c r="M785" s="87">
        <v>46190</v>
      </c>
      <c r="N785" s="117" t="s">
        <v>421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691</v>
      </c>
      <c r="T785" s="121" t="s">
        <v>421</v>
      </c>
      <c r="U785" s="244" t="s">
        <v>5949</v>
      </c>
      <c r="V785" s="244" t="s">
        <v>5949</v>
      </c>
      <c r="W785" s="135">
        <f>M785</f>
        <v>46190</v>
      </c>
      <c r="X785" s="162" t="s">
        <v>1346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423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427</v>
      </c>
      <c r="C786" s="121" t="s">
        <v>192</v>
      </c>
      <c r="D786" s="121"/>
      <c r="E786" s="121" t="s">
        <v>1670</v>
      </c>
      <c r="F786" s="121"/>
      <c r="G786" s="129" t="s">
        <v>4542</v>
      </c>
      <c r="H786" s="259"/>
      <c r="I786" s="121" t="s">
        <v>666</v>
      </c>
      <c r="J786" s="121"/>
      <c r="K786" s="121" t="s">
        <v>4543</v>
      </c>
      <c r="L786" s="137">
        <v>42480</v>
      </c>
      <c r="M786" s="138">
        <v>46258</v>
      </c>
      <c r="N786" s="162" t="s">
        <v>421</v>
      </c>
      <c r="O786" s="163">
        <f t="shared" ref="O786" si="176">M786</f>
        <v>46258</v>
      </c>
      <c r="P786" s="174">
        <v>22597</v>
      </c>
      <c r="Q786" s="174">
        <v>2016</v>
      </c>
      <c r="R786" s="105">
        <v>45528</v>
      </c>
      <c r="S786" s="144" t="s">
        <v>2231</v>
      </c>
      <c r="T786" s="144" t="s">
        <v>421</v>
      </c>
      <c r="U786" s="101" t="s">
        <v>318</v>
      </c>
      <c r="V786" s="101" t="s">
        <v>1278</v>
      </c>
      <c r="W786" s="135">
        <f t="shared" ref="W786" si="177">M786</f>
        <v>46258</v>
      </c>
      <c r="X786" s="162" t="s">
        <v>201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423</v>
      </c>
      <c r="AF786" s="162" t="s">
        <v>423</v>
      </c>
      <c r="AG786" s="175" t="s">
        <v>423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428</v>
      </c>
      <c r="C787" s="202" t="s">
        <v>5709</v>
      </c>
      <c r="D787" s="202"/>
      <c r="E787" s="202" t="s">
        <v>610</v>
      </c>
      <c r="F787" s="202"/>
      <c r="G787" s="227" t="s">
        <v>5710</v>
      </c>
      <c r="H787" s="392"/>
      <c r="I787" s="202" t="s">
        <v>800</v>
      </c>
      <c r="J787" s="202"/>
      <c r="K787" s="202" t="s">
        <v>4672</v>
      </c>
      <c r="L787" s="218">
        <v>45386</v>
      </c>
      <c r="M787" s="219">
        <v>46115</v>
      </c>
      <c r="N787" s="220" t="s">
        <v>421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5066</v>
      </c>
      <c r="T787" s="201" t="s">
        <v>728</v>
      </c>
      <c r="U787" s="377" t="s">
        <v>200</v>
      </c>
      <c r="V787" s="377" t="s">
        <v>200</v>
      </c>
      <c r="W787" s="213">
        <f>M787</f>
        <v>46115</v>
      </c>
      <c r="X787" s="208" t="s">
        <v>201</v>
      </c>
      <c r="Y787" s="408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423</v>
      </c>
      <c r="AF787" s="208" t="s">
        <v>423</v>
      </c>
      <c r="AG787" s="208" t="s">
        <v>423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427</v>
      </c>
      <c r="C788" s="144" t="s">
        <v>2839</v>
      </c>
      <c r="D788" s="121"/>
      <c r="E788" s="121" t="s">
        <v>317</v>
      </c>
      <c r="F788" s="121"/>
      <c r="G788" s="129" t="s">
        <v>2840</v>
      </c>
      <c r="H788" s="390"/>
      <c r="I788" s="121" t="s">
        <v>1294</v>
      </c>
      <c r="J788" s="121"/>
      <c r="K788" s="121" t="s">
        <v>1304</v>
      </c>
      <c r="L788" s="137">
        <v>43634</v>
      </c>
      <c r="M788" s="138">
        <v>45838</v>
      </c>
      <c r="N788" s="117" t="s">
        <v>421</v>
      </c>
      <c r="O788" s="131">
        <f t="shared" ref="O788:O795" si="178">M788</f>
        <v>45838</v>
      </c>
      <c r="P788" s="104">
        <v>19324</v>
      </c>
      <c r="Q788" s="104">
        <v>2017</v>
      </c>
      <c r="R788" s="105">
        <v>45107</v>
      </c>
      <c r="S788" s="121" t="s">
        <v>727</v>
      </c>
      <c r="T788" s="121" t="s">
        <v>421</v>
      </c>
      <c r="U788" s="244" t="s">
        <v>1855</v>
      </c>
      <c r="V788" s="244" t="s">
        <v>5826</v>
      </c>
      <c r="W788" s="135">
        <f t="shared" ref="W788:W795" si="179">M788</f>
        <v>45838</v>
      </c>
      <c r="X788" s="162" t="s">
        <v>583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428</v>
      </c>
      <c r="C789" s="121" t="s">
        <v>2633</v>
      </c>
      <c r="D789" s="111" t="s">
        <v>1063</v>
      </c>
      <c r="E789" s="111" t="s">
        <v>1419</v>
      </c>
      <c r="F789" s="111" t="s">
        <v>3368</v>
      </c>
      <c r="G789" s="112" t="s">
        <v>3369</v>
      </c>
      <c r="H789" s="389" t="s">
        <v>3371</v>
      </c>
      <c r="I789" s="121" t="s">
        <v>1352</v>
      </c>
      <c r="J789" s="111" t="s">
        <v>823</v>
      </c>
      <c r="K789" s="111" t="s">
        <v>3370</v>
      </c>
      <c r="L789" s="115">
        <v>44067</v>
      </c>
      <c r="M789" s="116">
        <v>46248</v>
      </c>
      <c r="N789" s="117" t="s">
        <v>421</v>
      </c>
      <c r="O789" s="130">
        <f t="shared" si="178"/>
        <v>46248</v>
      </c>
      <c r="P789" s="118">
        <v>20611</v>
      </c>
      <c r="Q789" s="118">
        <v>2018</v>
      </c>
      <c r="R789" s="119">
        <v>45518</v>
      </c>
      <c r="S789" s="120" t="s">
        <v>2069</v>
      </c>
      <c r="T789" s="121" t="s">
        <v>1870</v>
      </c>
      <c r="U789" s="376" t="s">
        <v>6125</v>
      </c>
      <c r="V789" s="376" t="s">
        <v>6126</v>
      </c>
      <c r="W789" s="145">
        <f>O789</f>
        <v>46248</v>
      </c>
      <c r="X789" s="357" t="s">
        <v>865</v>
      </c>
      <c r="Y789" s="407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57" t="s">
        <v>423</v>
      </c>
      <c r="AF789" s="357">
        <v>40</v>
      </c>
      <c r="AG789" s="357">
        <v>50</v>
      </c>
      <c r="AH789" s="357">
        <v>1</v>
      </c>
      <c r="AI789" s="119">
        <v>42574</v>
      </c>
      <c r="AJ789" s="357">
        <v>2016</v>
      </c>
      <c r="AK789" s="357" t="s">
        <v>421</v>
      </c>
      <c r="AL789" s="121"/>
      <c r="AM789" s="231"/>
      <c r="AN789" s="121"/>
      <c r="AO789" s="121"/>
      <c r="AP789" s="129"/>
      <c r="AQ789" s="259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428</v>
      </c>
      <c r="C790" s="111" t="s">
        <v>342</v>
      </c>
      <c r="D790" s="201" t="s">
        <v>1536</v>
      </c>
      <c r="E790" s="111" t="s">
        <v>96</v>
      </c>
      <c r="F790" s="111" t="s">
        <v>1541</v>
      </c>
      <c r="G790" s="112" t="s">
        <v>710</v>
      </c>
      <c r="H790" s="391" t="s">
        <v>853</v>
      </c>
      <c r="I790" s="111" t="s">
        <v>1071</v>
      </c>
      <c r="J790" s="201" t="s">
        <v>712</v>
      </c>
      <c r="K790" s="111" t="s">
        <v>510</v>
      </c>
      <c r="L790" s="115">
        <v>40384</v>
      </c>
      <c r="M790" s="116">
        <v>46140</v>
      </c>
      <c r="N790" s="117" t="s">
        <v>421</v>
      </c>
      <c r="O790" s="130">
        <f t="shared" si="178"/>
        <v>46140</v>
      </c>
      <c r="P790" s="118">
        <v>22370</v>
      </c>
      <c r="Q790" s="118">
        <v>2009</v>
      </c>
      <c r="R790" s="119">
        <v>45410</v>
      </c>
      <c r="S790" s="120" t="s">
        <v>168</v>
      </c>
      <c r="T790" s="121" t="s">
        <v>421</v>
      </c>
      <c r="U790" s="376" t="s">
        <v>5824</v>
      </c>
      <c r="V790" s="376" t="s">
        <v>5825</v>
      </c>
      <c r="W790" s="145">
        <f t="shared" si="179"/>
        <v>46140</v>
      </c>
      <c r="X790" s="357" t="s">
        <v>865</v>
      </c>
      <c r="Y790" s="407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57">
        <v>22</v>
      </c>
      <c r="AF790" s="357">
        <v>37</v>
      </c>
      <c r="AG790" s="357">
        <v>50</v>
      </c>
      <c r="AH790" s="357">
        <v>1</v>
      </c>
      <c r="AI790" s="223">
        <v>42477</v>
      </c>
      <c r="AJ790" s="284">
        <v>2015</v>
      </c>
      <c r="AK790" s="284" t="s">
        <v>612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427</v>
      </c>
      <c r="C791" s="134" t="s">
        <v>2922</v>
      </c>
      <c r="D791" s="111"/>
      <c r="E791" s="85" t="s">
        <v>1918</v>
      </c>
      <c r="F791" s="111"/>
      <c r="G791" s="112" t="s">
        <v>3962</v>
      </c>
      <c r="H791" s="389"/>
      <c r="I791" s="111" t="s">
        <v>1071</v>
      </c>
      <c r="J791" s="111"/>
      <c r="K791" s="111" t="s">
        <v>6839</v>
      </c>
      <c r="L791" s="115">
        <v>44515</v>
      </c>
      <c r="M791" s="87">
        <v>46579</v>
      </c>
      <c r="N791" s="117" t="s">
        <v>421</v>
      </c>
      <c r="O791" s="131">
        <f>M791</f>
        <v>46579</v>
      </c>
      <c r="P791" s="104">
        <v>21607</v>
      </c>
      <c r="Q791" s="104">
        <v>2021</v>
      </c>
      <c r="R791" s="105">
        <v>45849</v>
      </c>
      <c r="S791" s="121" t="s">
        <v>2001</v>
      </c>
      <c r="T791" s="121" t="s">
        <v>5224</v>
      </c>
      <c r="U791" s="244" t="s">
        <v>313</v>
      </c>
      <c r="V791" s="244" t="s">
        <v>313</v>
      </c>
      <c r="W791" s="135">
        <f>M791</f>
        <v>46579</v>
      </c>
      <c r="X791" s="162" t="s">
        <v>201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423</v>
      </c>
      <c r="AF791" s="162" t="s">
        <v>423</v>
      </c>
      <c r="AG791" s="162" t="s">
        <v>423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427</v>
      </c>
      <c r="C792" s="200" t="s">
        <v>5590</v>
      </c>
      <c r="D792" s="202"/>
      <c r="E792" s="228" t="s">
        <v>1859</v>
      </c>
      <c r="F792" s="202"/>
      <c r="G792" s="217" t="s">
        <v>5832</v>
      </c>
      <c r="H792" s="392"/>
      <c r="I792" s="202" t="s">
        <v>734</v>
      </c>
      <c r="J792" s="202"/>
      <c r="K792" s="200" t="s">
        <v>5816</v>
      </c>
      <c r="L792" s="206">
        <v>45422</v>
      </c>
      <c r="M792" s="207">
        <v>46141</v>
      </c>
      <c r="N792" s="226" t="s">
        <v>421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2069</v>
      </c>
      <c r="T792" s="201" t="s">
        <v>728</v>
      </c>
      <c r="U792" s="377" t="s">
        <v>200</v>
      </c>
      <c r="V792" s="377" t="s">
        <v>200</v>
      </c>
      <c r="W792" s="213">
        <v>46141</v>
      </c>
      <c r="X792" s="208" t="s">
        <v>5833</v>
      </c>
      <c r="Y792" s="408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423</v>
      </c>
      <c r="AF792" s="208" t="s">
        <v>423</v>
      </c>
      <c r="AG792" s="208" t="s">
        <v>423</v>
      </c>
      <c r="AH792" s="208">
        <v>1</v>
      </c>
      <c r="AI792" s="201"/>
      <c r="AJ792" s="208"/>
      <c r="AK792" s="208"/>
      <c r="AL792" s="201"/>
      <c r="AM792" s="237"/>
      <c r="CM792" s="428"/>
    </row>
    <row r="793" spans="1:123" s="216" customFormat="1" ht="12.75" customHeight="1" x14ac:dyDescent="0.2">
      <c r="A793" s="200">
        <v>792</v>
      </c>
      <c r="B793" s="200" t="s">
        <v>428</v>
      </c>
      <c r="C793" s="201" t="s">
        <v>5167</v>
      </c>
      <c r="D793" s="212"/>
      <c r="E793" s="202" t="s">
        <v>2288</v>
      </c>
      <c r="F793" s="202"/>
      <c r="G793" s="227" t="s">
        <v>5168</v>
      </c>
      <c r="H793" s="392"/>
      <c r="I793" s="202" t="s">
        <v>1294</v>
      </c>
      <c r="J793" s="202"/>
      <c r="K793" s="202" t="s">
        <v>5166</v>
      </c>
      <c r="L793" s="218">
        <v>45155</v>
      </c>
      <c r="M793" s="219">
        <v>45886</v>
      </c>
      <c r="N793" s="220" t="s">
        <v>421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14</v>
      </c>
      <c r="T793" s="201" t="s">
        <v>728</v>
      </c>
      <c r="U793" s="377" t="s">
        <v>200</v>
      </c>
      <c r="V793" s="377" t="s">
        <v>200</v>
      </c>
      <c r="W793" s="213">
        <v>45886</v>
      </c>
      <c r="X793" s="208" t="s">
        <v>21</v>
      </c>
      <c r="Y793" s="408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3630</v>
      </c>
      <c r="AF793" s="208" t="s">
        <v>3645</v>
      </c>
      <c r="AG793" s="208" t="s">
        <v>3632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428</v>
      </c>
      <c r="C794" s="110" t="s">
        <v>2002</v>
      </c>
      <c r="D794" s="111"/>
      <c r="E794" s="85" t="s">
        <v>2003</v>
      </c>
      <c r="F794" s="111"/>
      <c r="G794" s="112" t="s">
        <v>2630</v>
      </c>
      <c r="H794" s="389"/>
      <c r="I794" s="111" t="s">
        <v>1071</v>
      </c>
      <c r="J794" s="111"/>
      <c r="K794" s="111" t="s">
        <v>2631</v>
      </c>
      <c r="L794" s="115">
        <v>42884</v>
      </c>
      <c r="M794" s="116">
        <v>46063</v>
      </c>
      <c r="N794" s="117" t="s">
        <v>421</v>
      </c>
      <c r="O794" s="130">
        <f t="shared" si="178"/>
        <v>46063</v>
      </c>
      <c r="P794" s="118">
        <v>19040</v>
      </c>
      <c r="Q794" s="118">
        <v>2017</v>
      </c>
      <c r="R794" s="119">
        <v>45332</v>
      </c>
      <c r="S794" s="120" t="s">
        <v>168</v>
      </c>
      <c r="T794" s="121" t="s">
        <v>421</v>
      </c>
      <c r="U794" s="376" t="s">
        <v>5609</v>
      </c>
      <c r="V794" s="376" t="s">
        <v>5610</v>
      </c>
      <c r="W794" s="145">
        <f t="shared" si="179"/>
        <v>46063</v>
      </c>
      <c r="X794" s="357" t="s">
        <v>865</v>
      </c>
      <c r="Y794" s="407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57">
        <v>22</v>
      </c>
      <c r="AF794" s="357">
        <v>36</v>
      </c>
      <c r="AG794" s="357">
        <v>54</v>
      </c>
      <c r="AH794" s="357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427</v>
      </c>
      <c r="C795" s="201" t="s">
        <v>2650</v>
      </c>
      <c r="D795" s="201"/>
      <c r="E795" s="201" t="s">
        <v>2651</v>
      </c>
      <c r="F795" s="201"/>
      <c r="G795" s="203" t="s">
        <v>5042</v>
      </c>
      <c r="H795" s="462"/>
      <c r="I795" s="201" t="s">
        <v>1228</v>
      </c>
      <c r="J795" s="201"/>
      <c r="K795" s="201" t="s">
        <v>5044</v>
      </c>
      <c r="L795" s="206">
        <v>43527</v>
      </c>
      <c r="M795" s="207">
        <v>46428</v>
      </c>
      <c r="N795" s="208" t="s">
        <v>421</v>
      </c>
      <c r="O795" s="209">
        <f t="shared" si="178"/>
        <v>46428</v>
      </c>
      <c r="P795" s="210">
        <v>23349</v>
      </c>
      <c r="Q795" s="210">
        <v>2019</v>
      </c>
      <c r="R795" s="223">
        <v>45698</v>
      </c>
      <c r="S795" s="212" t="s">
        <v>2001</v>
      </c>
      <c r="T795" s="212" t="s">
        <v>421</v>
      </c>
      <c r="U795" s="377" t="s">
        <v>6404</v>
      </c>
      <c r="V795" s="377" t="s">
        <v>4081</v>
      </c>
      <c r="W795" s="213">
        <f t="shared" si="179"/>
        <v>46428</v>
      </c>
      <c r="X795" s="208" t="s">
        <v>865</v>
      </c>
      <c r="Y795" s="408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423</v>
      </c>
      <c r="AF795" s="208" t="s">
        <v>423</v>
      </c>
      <c r="AG795" s="284" t="s">
        <v>423</v>
      </c>
      <c r="AH795" s="284">
        <v>1</v>
      </c>
      <c r="AJ795" s="284"/>
      <c r="AK795" s="284"/>
      <c r="AL795" s="463"/>
      <c r="AM795" s="237"/>
    </row>
    <row r="796" spans="1:123" s="216" customFormat="1" ht="12.75" customHeight="1" x14ac:dyDescent="0.2">
      <c r="A796" s="200">
        <v>795</v>
      </c>
      <c r="B796" s="200" t="s">
        <v>427</v>
      </c>
      <c r="C796" s="202" t="s">
        <v>5188</v>
      </c>
      <c r="D796" s="202"/>
      <c r="E796" s="228" t="s">
        <v>171</v>
      </c>
      <c r="F796" s="202"/>
      <c r="G796" s="470" t="s">
        <v>5189</v>
      </c>
      <c r="H796" s="392"/>
      <c r="I796" s="228" t="s">
        <v>1294</v>
      </c>
      <c r="J796" s="202"/>
      <c r="K796" s="202" t="s">
        <v>5180</v>
      </c>
      <c r="L796" s="218">
        <v>45160</v>
      </c>
      <c r="M796" s="219">
        <v>45888</v>
      </c>
      <c r="N796" s="220" t="s">
        <v>421</v>
      </c>
      <c r="O796" s="431">
        <f>M796</f>
        <v>45888</v>
      </c>
      <c r="P796" s="222">
        <v>23476</v>
      </c>
      <c r="Q796" s="222">
        <v>2020</v>
      </c>
      <c r="R796" s="211">
        <v>45157</v>
      </c>
      <c r="S796" s="201" t="s">
        <v>2231</v>
      </c>
      <c r="T796" s="201" t="s">
        <v>728</v>
      </c>
      <c r="U796" s="377" t="s">
        <v>200</v>
      </c>
      <c r="V796" s="377" t="s">
        <v>626</v>
      </c>
      <c r="W796" s="213">
        <v>45888</v>
      </c>
      <c r="X796" s="208" t="s">
        <v>865</v>
      </c>
      <c r="Y796" s="408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3487</v>
      </c>
      <c r="AF796" s="208" t="s">
        <v>3488</v>
      </c>
      <c r="AG796" s="208" t="s">
        <v>4340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216" customFormat="1" ht="12.75" customHeight="1" x14ac:dyDescent="0.2">
      <c r="A797" s="200">
        <v>796</v>
      </c>
      <c r="B797" s="200" t="s">
        <v>427</v>
      </c>
      <c r="C797" s="202" t="s">
        <v>6811</v>
      </c>
      <c r="D797" s="202"/>
      <c r="E797" s="228" t="s">
        <v>682</v>
      </c>
      <c r="F797" s="202"/>
      <c r="G797" s="227" t="s">
        <v>6812</v>
      </c>
      <c r="H797" s="392"/>
      <c r="I797" s="202" t="s">
        <v>800</v>
      </c>
      <c r="J797" s="202"/>
      <c r="K797" s="202" t="s">
        <v>6804</v>
      </c>
      <c r="L797" s="218">
        <v>45849</v>
      </c>
      <c r="M797" s="219">
        <v>46569</v>
      </c>
      <c r="N797" s="220" t="s">
        <v>421</v>
      </c>
      <c r="O797" s="221">
        <f>M797</f>
        <v>46569</v>
      </c>
      <c r="P797" s="222">
        <v>25410</v>
      </c>
      <c r="Q797" s="222">
        <v>2023</v>
      </c>
      <c r="R797" s="211">
        <v>45839</v>
      </c>
      <c r="S797" s="201" t="s">
        <v>2231</v>
      </c>
      <c r="T797" s="201" t="s">
        <v>728</v>
      </c>
      <c r="U797" s="377" t="s">
        <v>200</v>
      </c>
      <c r="V797" s="377" t="s">
        <v>313</v>
      </c>
      <c r="W797" s="213">
        <v>46569</v>
      </c>
      <c r="X797" s="208" t="s">
        <v>865</v>
      </c>
      <c r="Y797" s="408">
        <v>4.72</v>
      </c>
      <c r="Z797" s="214"/>
      <c r="AA797" s="201">
        <v>85</v>
      </c>
      <c r="AB797" s="201"/>
      <c r="AC797" s="201">
        <v>105</v>
      </c>
      <c r="AD797" s="201"/>
      <c r="AE797" s="208" t="s">
        <v>423</v>
      </c>
      <c r="AF797" s="208" t="s">
        <v>423</v>
      </c>
      <c r="AG797" s="208" t="s">
        <v>423</v>
      </c>
      <c r="AH797" s="208">
        <v>1</v>
      </c>
      <c r="AI797" s="211"/>
      <c r="AJ797" s="208"/>
      <c r="AK797" s="208"/>
      <c r="AL797" s="201"/>
      <c r="AM797" s="237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2"/>
      <c r="BN797" s="212"/>
      <c r="BO797" s="212"/>
      <c r="BP797" s="212"/>
      <c r="BQ797" s="212"/>
      <c r="BR797" s="212"/>
      <c r="BS797" s="212"/>
      <c r="BT797" s="212"/>
      <c r="BU797" s="212"/>
      <c r="BV797" s="212"/>
      <c r="BW797" s="212"/>
      <c r="BX797" s="212"/>
      <c r="BY797" s="212"/>
      <c r="BZ797" s="212"/>
      <c r="CA797" s="212"/>
      <c r="CB797" s="212"/>
      <c r="CC797" s="212"/>
      <c r="CD797" s="212"/>
      <c r="CE797" s="212"/>
      <c r="CF797" s="212"/>
      <c r="CG797" s="212"/>
      <c r="CH797" s="212"/>
      <c r="CI797" s="212"/>
      <c r="CJ797" s="212"/>
      <c r="CK797" s="212"/>
      <c r="CL797" s="212"/>
      <c r="CM797" s="215"/>
      <c r="CN797" s="215"/>
      <c r="CO797" s="215"/>
      <c r="CP797" s="215"/>
      <c r="CQ797" s="215"/>
      <c r="CR797" s="215"/>
      <c r="CS797" s="215"/>
      <c r="CT797" s="215"/>
      <c r="CU797" s="215"/>
      <c r="CV797" s="215"/>
      <c r="CW797" s="215"/>
      <c r="CX797" s="215"/>
      <c r="CY797" s="215"/>
      <c r="CZ797" s="215"/>
      <c r="DA797" s="215"/>
      <c r="DB797" s="215"/>
      <c r="DC797" s="215"/>
      <c r="DD797" s="215"/>
      <c r="DE797" s="215"/>
      <c r="DF797" s="215"/>
      <c r="DG797" s="215"/>
      <c r="DH797" s="215"/>
      <c r="DI797" s="215"/>
      <c r="DJ797" s="215"/>
      <c r="DK797" s="215"/>
      <c r="DL797" s="215"/>
      <c r="DM797" s="215"/>
      <c r="DN797" s="215"/>
      <c r="DO797" s="215"/>
      <c r="DP797" s="215"/>
      <c r="DQ797" s="215"/>
      <c r="DR797" s="215"/>
      <c r="DS797" s="215"/>
    </row>
    <row r="798" spans="1:123" s="216" customFormat="1" ht="12.75" customHeight="1" x14ac:dyDescent="0.2">
      <c r="A798" s="200">
        <v>797</v>
      </c>
      <c r="B798" s="200" t="s">
        <v>427</v>
      </c>
      <c r="C798" s="202" t="s">
        <v>6242</v>
      </c>
      <c r="D798" s="202"/>
      <c r="E798" s="228" t="s">
        <v>60</v>
      </c>
      <c r="F798" s="202"/>
      <c r="G798" s="227" t="s">
        <v>6845</v>
      </c>
      <c r="H798" s="392"/>
      <c r="I798" s="202" t="s">
        <v>631</v>
      </c>
      <c r="J798" s="202"/>
      <c r="K798" s="202" t="s">
        <v>5369</v>
      </c>
      <c r="L798" s="218">
        <v>45860</v>
      </c>
      <c r="M798" s="219">
        <v>46573</v>
      </c>
      <c r="N798" s="220" t="s">
        <v>421</v>
      </c>
      <c r="O798" s="431">
        <f>M798</f>
        <v>46573</v>
      </c>
      <c r="P798" s="222">
        <v>25440</v>
      </c>
      <c r="Q798" s="222">
        <v>2025</v>
      </c>
      <c r="R798" s="211">
        <v>45843</v>
      </c>
      <c r="S798" s="201" t="s">
        <v>2231</v>
      </c>
      <c r="T798" s="201" t="s">
        <v>728</v>
      </c>
      <c r="U798" s="377" t="s">
        <v>200</v>
      </c>
      <c r="V798" s="377" t="s">
        <v>615</v>
      </c>
      <c r="W798" s="213">
        <v>46573</v>
      </c>
      <c r="X798" s="208" t="s">
        <v>865</v>
      </c>
      <c r="Y798" s="700">
        <v>4.0999999999999996</v>
      </c>
      <c r="Z798" s="214"/>
      <c r="AA798" s="201">
        <v>79</v>
      </c>
      <c r="AB798" s="201"/>
      <c r="AC798" s="201">
        <v>103</v>
      </c>
      <c r="AD798" s="201"/>
      <c r="AE798" s="208" t="s">
        <v>423</v>
      </c>
      <c r="AF798" s="208" t="s">
        <v>423</v>
      </c>
      <c r="AG798" s="208" t="s">
        <v>423</v>
      </c>
      <c r="AH798" s="208">
        <v>1</v>
      </c>
      <c r="AI798" s="211"/>
      <c r="AJ798" s="208"/>
      <c r="AK798" s="208"/>
      <c r="AL798" s="201"/>
      <c r="AM798" s="237" t="str">
        <f ca="1">IF(M798="","",IF(DAYS360(M798,NOW())&gt;720,"neplatné viac ako 2roky",""))</f>
        <v/>
      </c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2"/>
      <c r="BN798" s="212"/>
      <c r="BO798" s="212"/>
      <c r="BP798" s="212"/>
      <c r="BQ798" s="212"/>
      <c r="BR798" s="212"/>
      <c r="BS798" s="212"/>
      <c r="BT798" s="212"/>
      <c r="BU798" s="212"/>
      <c r="BV798" s="212"/>
      <c r="BW798" s="212"/>
      <c r="BX798" s="212"/>
      <c r="BY798" s="212"/>
      <c r="BZ798" s="212"/>
      <c r="CA798" s="212"/>
      <c r="CB798" s="212"/>
      <c r="CC798" s="212"/>
      <c r="CD798" s="212"/>
      <c r="CE798" s="212"/>
      <c r="CF798" s="212"/>
      <c r="CG798" s="212"/>
      <c r="CH798" s="212"/>
      <c r="CI798" s="212"/>
      <c r="CJ798" s="212"/>
      <c r="CK798" s="212"/>
      <c r="CL798" s="212"/>
      <c r="CM798" s="215"/>
      <c r="CN798" s="215"/>
      <c r="CO798" s="215"/>
      <c r="CP798" s="215"/>
      <c r="CQ798" s="215"/>
      <c r="CR798" s="215"/>
      <c r="CS798" s="215"/>
      <c r="CT798" s="215"/>
      <c r="CU798" s="215"/>
      <c r="CV798" s="215"/>
      <c r="CW798" s="215"/>
      <c r="CX798" s="215"/>
      <c r="CY798" s="215"/>
      <c r="CZ798" s="215"/>
      <c r="DA798" s="215"/>
      <c r="DB798" s="215"/>
      <c r="DC798" s="215"/>
      <c r="DD798" s="215"/>
      <c r="DE798" s="215"/>
      <c r="DF798" s="215"/>
      <c r="DG798" s="215"/>
      <c r="DH798" s="215"/>
      <c r="DI798" s="215"/>
      <c r="DJ798" s="215"/>
      <c r="DK798" s="215"/>
      <c r="DL798" s="215"/>
      <c r="DM798" s="215"/>
      <c r="DN798" s="215"/>
      <c r="DO798" s="215"/>
      <c r="DP798" s="215"/>
      <c r="DQ798" s="215"/>
      <c r="DR798" s="215"/>
      <c r="DS798" s="215"/>
    </row>
    <row r="799" spans="1:123" s="157" customFormat="1" ht="12.75" customHeight="1" x14ac:dyDescent="0.2">
      <c r="A799" s="110">
        <v>798</v>
      </c>
      <c r="B799" s="110" t="s">
        <v>427</v>
      </c>
      <c r="C799" s="111" t="s">
        <v>2691</v>
      </c>
      <c r="D799" s="111"/>
      <c r="E799" s="85" t="s">
        <v>297</v>
      </c>
      <c r="F799" s="111"/>
      <c r="G799" s="112" t="s">
        <v>4058</v>
      </c>
      <c r="H799" s="389"/>
      <c r="I799" s="111" t="s">
        <v>1071</v>
      </c>
      <c r="J799" s="111"/>
      <c r="K799" s="111" t="s">
        <v>609</v>
      </c>
      <c r="L799" s="115">
        <v>44614</v>
      </c>
      <c r="M799" s="87">
        <v>46070</v>
      </c>
      <c r="N799" s="117" t="s">
        <v>421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5004</v>
      </c>
      <c r="T799" s="121" t="s">
        <v>421</v>
      </c>
      <c r="U799" s="244" t="s">
        <v>893</v>
      </c>
      <c r="V799" s="244" t="s">
        <v>893</v>
      </c>
      <c r="W799" s="135">
        <f>M799</f>
        <v>46070</v>
      </c>
      <c r="X799" s="162" t="s">
        <v>583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423</v>
      </c>
      <c r="AF799" s="162" t="s">
        <v>423</v>
      </c>
      <c r="AG799" s="162" t="s">
        <v>423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216" customFormat="1" ht="12.75" customHeight="1" x14ac:dyDescent="0.2">
      <c r="A800" s="200">
        <v>799</v>
      </c>
      <c r="B800" s="200" t="s">
        <v>427</v>
      </c>
      <c r="C800" s="202" t="s">
        <v>6328</v>
      </c>
      <c r="D800" s="202"/>
      <c r="E800" s="228" t="s">
        <v>926</v>
      </c>
      <c r="F800" s="202"/>
      <c r="G800" s="227" t="s">
        <v>6329</v>
      </c>
      <c r="H800" s="392"/>
      <c r="I800" s="202" t="s">
        <v>255</v>
      </c>
      <c r="J800" s="202"/>
      <c r="K800" s="202" t="s">
        <v>6315</v>
      </c>
      <c r="L800" s="218">
        <v>45637</v>
      </c>
      <c r="M800" s="219">
        <v>46353</v>
      </c>
      <c r="N800" s="220" t="s">
        <v>421</v>
      </c>
      <c r="O800" s="221">
        <f>M800</f>
        <v>46353</v>
      </c>
      <c r="P800" s="613" t="s">
        <v>6330</v>
      </c>
      <c r="Q800" s="222">
        <v>2024</v>
      </c>
      <c r="R800" s="211">
        <v>45623</v>
      </c>
      <c r="S800" s="201" t="s">
        <v>691</v>
      </c>
      <c r="T800" s="201" t="s">
        <v>728</v>
      </c>
      <c r="U800" s="377" t="s">
        <v>200</v>
      </c>
      <c r="V800" s="377" t="s">
        <v>200</v>
      </c>
      <c r="W800" s="213">
        <f>M800</f>
        <v>46353</v>
      </c>
      <c r="X800" s="208" t="s">
        <v>1346</v>
      </c>
      <c r="Y800" s="408">
        <v>5.2</v>
      </c>
      <c r="Z800" s="214"/>
      <c r="AA800" s="201">
        <v>70</v>
      </c>
      <c r="AB800" s="201"/>
      <c r="AC800" s="201">
        <v>95</v>
      </c>
      <c r="AD800" s="201"/>
      <c r="AE800" s="208" t="s">
        <v>423</v>
      </c>
      <c r="AF800" s="208">
        <v>38</v>
      </c>
      <c r="AG800" s="208">
        <v>47</v>
      </c>
      <c r="AH800" s="208">
        <v>1</v>
      </c>
      <c r="AI800" s="201"/>
      <c r="AJ800" s="208"/>
      <c r="AK800" s="208"/>
      <c r="AL800" s="201"/>
      <c r="AM800" s="237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5"/>
      <c r="CN800" s="215"/>
      <c r="CO800" s="215"/>
      <c r="CP800" s="215"/>
      <c r="CQ800" s="215"/>
      <c r="CR800" s="215"/>
      <c r="CS800" s="215"/>
      <c r="CT800" s="215"/>
      <c r="CU800" s="215"/>
      <c r="CV800" s="215"/>
      <c r="CW800" s="215"/>
      <c r="CX800" s="215"/>
      <c r="CY800" s="215"/>
      <c r="CZ800" s="215"/>
      <c r="DA800" s="215"/>
      <c r="DB800" s="215"/>
      <c r="DC800" s="215"/>
      <c r="DD800" s="215"/>
      <c r="DE800" s="215"/>
      <c r="DF800" s="215"/>
      <c r="DG800" s="215"/>
      <c r="DH800" s="215"/>
      <c r="DI800" s="215"/>
      <c r="DJ800" s="215"/>
      <c r="DK800" s="215"/>
      <c r="DL800" s="215"/>
      <c r="DM800" s="215"/>
      <c r="DN800" s="215"/>
      <c r="DO800" s="215"/>
      <c r="DP800" s="215"/>
      <c r="DQ800" s="215"/>
      <c r="DR800" s="215"/>
      <c r="DS800" s="215"/>
    </row>
    <row r="801" spans="1:123" s="157" customFormat="1" ht="12.75" customHeight="1" x14ac:dyDescent="0.2">
      <c r="A801" s="110">
        <v>800</v>
      </c>
      <c r="B801" s="110" t="s">
        <v>427</v>
      </c>
      <c r="C801" s="111" t="s">
        <v>4156</v>
      </c>
      <c r="D801" s="111"/>
      <c r="E801" s="111" t="s">
        <v>659</v>
      </c>
      <c r="F801" s="111"/>
      <c r="G801" s="112" t="s">
        <v>4157</v>
      </c>
      <c r="H801" s="389"/>
      <c r="I801" s="111" t="s">
        <v>174</v>
      </c>
      <c r="J801" s="111"/>
      <c r="K801" s="111" t="s">
        <v>1069</v>
      </c>
      <c r="L801" s="115">
        <v>44638</v>
      </c>
      <c r="M801" s="87">
        <v>45367</v>
      </c>
      <c r="N801" s="117" t="s">
        <v>421</v>
      </c>
      <c r="O801" s="131">
        <f t="shared" ref="O801:O802" si="180">M801</f>
        <v>45367</v>
      </c>
      <c r="P801" s="104">
        <v>22225</v>
      </c>
      <c r="Q801" s="104">
        <v>2022</v>
      </c>
      <c r="R801" s="105">
        <v>44636</v>
      </c>
      <c r="S801" s="121" t="s">
        <v>102</v>
      </c>
      <c r="T801" s="121" t="s">
        <v>728</v>
      </c>
      <c r="U801" s="244" t="s">
        <v>200</v>
      </c>
      <c r="V801" s="244" t="s">
        <v>200</v>
      </c>
      <c r="W801" s="135">
        <f t="shared" ref="W801:W802" si="181">M801</f>
        <v>45367</v>
      </c>
      <c r="X801" s="162" t="s">
        <v>583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427</v>
      </c>
      <c r="C802" s="121" t="s">
        <v>4373</v>
      </c>
      <c r="D802" s="121"/>
      <c r="E802" s="121" t="s">
        <v>984</v>
      </c>
      <c r="F802" s="121"/>
      <c r="G802" s="129" t="s">
        <v>4375</v>
      </c>
      <c r="H802" s="389"/>
      <c r="I802" s="111" t="s">
        <v>666</v>
      </c>
      <c r="J802" s="121"/>
      <c r="K802" s="121" t="s">
        <v>1305</v>
      </c>
      <c r="L802" s="137">
        <v>44749</v>
      </c>
      <c r="M802" s="138">
        <v>46252</v>
      </c>
      <c r="N802" s="117" t="s">
        <v>421</v>
      </c>
      <c r="O802" s="131">
        <f t="shared" si="180"/>
        <v>46252</v>
      </c>
      <c r="P802" s="104">
        <v>22482</v>
      </c>
      <c r="Q802" s="104">
        <v>2017</v>
      </c>
      <c r="R802" s="105">
        <v>45522</v>
      </c>
      <c r="S802" s="121" t="s">
        <v>2069</v>
      </c>
      <c r="T802" s="121" t="s">
        <v>421</v>
      </c>
      <c r="U802" s="244" t="s">
        <v>103</v>
      </c>
      <c r="V802" s="244" t="s">
        <v>824</v>
      </c>
      <c r="W802" s="135">
        <f t="shared" si="181"/>
        <v>46252</v>
      </c>
      <c r="X802" s="162" t="s">
        <v>583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423</v>
      </c>
      <c r="AF802" s="162" t="s">
        <v>423</v>
      </c>
      <c r="AG802" s="162" t="s">
        <v>423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427</v>
      </c>
      <c r="C803" s="111" t="s">
        <v>3416</v>
      </c>
      <c r="D803" s="111"/>
      <c r="E803" s="111" t="s">
        <v>227</v>
      </c>
      <c r="F803" s="111"/>
      <c r="G803" s="112" t="s">
        <v>4544</v>
      </c>
      <c r="H803" s="389"/>
      <c r="I803" s="111" t="s">
        <v>1071</v>
      </c>
      <c r="J803" s="111"/>
      <c r="K803" s="111" t="s">
        <v>1692</v>
      </c>
      <c r="L803" s="115">
        <v>44804</v>
      </c>
      <c r="M803" s="87">
        <v>46406</v>
      </c>
      <c r="N803" s="117" t="s">
        <v>421</v>
      </c>
      <c r="O803" s="131">
        <f>M803</f>
        <v>46406</v>
      </c>
      <c r="P803" s="104">
        <v>22598</v>
      </c>
      <c r="Q803" s="104">
        <v>2022</v>
      </c>
      <c r="R803" s="105">
        <v>45676</v>
      </c>
      <c r="S803" s="121" t="s">
        <v>14</v>
      </c>
      <c r="T803" s="121" t="s">
        <v>5224</v>
      </c>
      <c r="U803" s="244" t="s">
        <v>6361</v>
      </c>
      <c r="V803" s="244" t="s">
        <v>4086</v>
      </c>
      <c r="W803" s="135">
        <f>M803</f>
        <v>46406</v>
      </c>
      <c r="X803" s="162" t="s">
        <v>201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423</v>
      </c>
      <c r="AF803" s="162" t="s">
        <v>423</v>
      </c>
      <c r="AG803" s="162" t="s">
        <v>423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428</v>
      </c>
      <c r="C804" s="85" t="s">
        <v>4064</v>
      </c>
      <c r="D804" s="121" t="s">
        <v>4475</v>
      </c>
      <c r="E804" s="85" t="s">
        <v>2162</v>
      </c>
      <c r="F804" s="111" t="s">
        <v>4476</v>
      </c>
      <c r="G804" s="112" t="s">
        <v>4065</v>
      </c>
      <c r="H804" s="390" t="s">
        <v>4477</v>
      </c>
      <c r="I804" s="111" t="s">
        <v>1294</v>
      </c>
      <c r="J804" s="121" t="s">
        <v>939</v>
      </c>
      <c r="K804" s="111" t="s">
        <v>6108</v>
      </c>
      <c r="L804" s="115">
        <v>44615</v>
      </c>
      <c r="M804" s="87">
        <v>46237</v>
      </c>
      <c r="N804" s="117" t="s">
        <v>421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298</v>
      </c>
      <c r="T804" s="121" t="s">
        <v>1870</v>
      </c>
      <c r="U804" s="244" t="s">
        <v>6112</v>
      </c>
      <c r="V804" s="244" t="s">
        <v>6113</v>
      </c>
      <c r="W804" s="135">
        <f>M804</f>
        <v>46237</v>
      </c>
      <c r="X804" s="162" t="s">
        <v>865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3630</v>
      </c>
      <c r="AF804" s="162" t="s">
        <v>3645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421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427</v>
      </c>
      <c r="C805" s="111" t="s">
        <v>3378</v>
      </c>
      <c r="D805" s="111"/>
      <c r="E805" s="111" t="s">
        <v>906</v>
      </c>
      <c r="F805" s="111"/>
      <c r="G805" s="112" t="s">
        <v>3379</v>
      </c>
      <c r="H805" s="389"/>
      <c r="I805" s="111" t="s">
        <v>255</v>
      </c>
      <c r="J805" s="111"/>
      <c r="K805" s="111" t="s">
        <v>3381</v>
      </c>
      <c r="L805" s="115">
        <v>44069</v>
      </c>
      <c r="M805" s="87">
        <v>46293</v>
      </c>
      <c r="N805" s="117" t="s">
        <v>421</v>
      </c>
      <c r="O805" s="133">
        <f>M805</f>
        <v>46293</v>
      </c>
      <c r="P805" s="104">
        <v>20616</v>
      </c>
      <c r="Q805" s="104">
        <v>2020</v>
      </c>
      <c r="R805" s="105">
        <v>45563</v>
      </c>
      <c r="S805" s="121" t="s">
        <v>3538</v>
      </c>
      <c r="T805" s="121" t="s">
        <v>421</v>
      </c>
      <c r="U805" s="244" t="s">
        <v>6262</v>
      </c>
      <c r="V805" s="244" t="s">
        <v>6261</v>
      </c>
      <c r="W805" s="135">
        <f>M805</f>
        <v>46293</v>
      </c>
      <c r="X805" s="162" t="s">
        <v>3380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423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427</v>
      </c>
      <c r="C806" s="201" t="s">
        <v>336</v>
      </c>
      <c r="D806" s="202"/>
      <c r="E806" s="228" t="s">
        <v>2082</v>
      </c>
      <c r="F806" s="202"/>
      <c r="G806" s="227" t="s">
        <v>2083</v>
      </c>
      <c r="H806" s="392"/>
      <c r="I806" s="202" t="s">
        <v>666</v>
      </c>
      <c r="J806" s="202"/>
      <c r="K806" s="202" t="s">
        <v>2351</v>
      </c>
      <c r="L806" s="218">
        <v>42948</v>
      </c>
      <c r="M806" s="219">
        <v>45884</v>
      </c>
      <c r="N806" s="220" t="s">
        <v>421</v>
      </c>
      <c r="O806" s="221">
        <f t="shared" ref="O806:O828" si="182">M806</f>
        <v>45884</v>
      </c>
      <c r="P806" s="222">
        <v>19427</v>
      </c>
      <c r="Q806" s="222">
        <v>2017</v>
      </c>
      <c r="R806" s="211">
        <v>45153</v>
      </c>
      <c r="S806" s="201" t="s">
        <v>2069</v>
      </c>
      <c r="T806" s="201" t="s">
        <v>421</v>
      </c>
      <c r="U806" s="377" t="s">
        <v>738</v>
      </c>
      <c r="V806" s="377" t="s">
        <v>13</v>
      </c>
      <c r="W806" s="213"/>
      <c r="X806" s="208" t="s">
        <v>865</v>
      </c>
      <c r="Y806" s="408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423</v>
      </c>
      <c r="AF806" s="208" t="s">
        <v>423</v>
      </c>
      <c r="AG806" s="208" t="s">
        <v>423</v>
      </c>
      <c r="AH806" s="208">
        <v>1</v>
      </c>
      <c r="AI806" s="211"/>
      <c r="AJ806" s="208"/>
      <c r="AK806" s="208"/>
      <c r="AL806" s="201"/>
      <c r="AM806" s="237"/>
      <c r="CM806" s="428"/>
    </row>
    <row r="807" spans="1:123" s="212" customFormat="1" ht="12.75" customHeight="1" x14ac:dyDescent="0.2">
      <c r="A807" s="200">
        <v>806</v>
      </c>
      <c r="B807" s="201" t="s">
        <v>427</v>
      </c>
      <c r="C807" s="201" t="s">
        <v>5591</v>
      </c>
      <c r="D807" s="202"/>
      <c r="E807" s="201" t="s">
        <v>990</v>
      </c>
      <c r="F807" s="201"/>
      <c r="G807" s="203" t="s">
        <v>5592</v>
      </c>
      <c r="H807" s="392"/>
      <c r="I807" s="201" t="s">
        <v>174</v>
      </c>
      <c r="J807" s="202"/>
      <c r="K807" s="201" t="s">
        <v>5229</v>
      </c>
      <c r="L807" s="206">
        <v>410594</v>
      </c>
      <c r="M807" s="207">
        <v>46074</v>
      </c>
      <c r="N807" s="220" t="s">
        <v>421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102</v>
      </c>
      <c r="T807" s="201" t="s">
        <v>728</v>
      </c>
      <c r="U807" s="377" t="s">
        <v>200</v>
      </c>
      <c r="V807" s="377" t="s">
        <v>200</v>
      </c>
      <c r="W807" s="213">
        <f>O807</f>
        <v>46074</v>
      </c>
      <c r="X807" s="208" t="s">
        <v>865</v>
      </c>
      <c r="Y807" s="408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4"/>
      <c r="AK807" s="284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68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28"/>
    </row>
    <row r="808" spans="1:123" s="212" customFormat="1" ht="12.75" customHeight="1" x14ac:dyDescent="0.2">
      <c r="A808" s="200">
        <v>807</v>
      </c>
      <c r="B808" s="200" t="s">
        <v>428</v>
      </c>
      <c r="C808" s="228" t="s">
        <v>5183</v>
      </c>
      <c r="D808" s="202" t="s">
        <v>5186</v>
      </c>
      <c r="E808" s="228" t="s">
        <v>78</v>
      </c>
      <c r="F808" s="202" t="s">
        <v>5175</v>
      </c>
      <c r="G808" s="227" t="s">
        <v>5181</v>
      </c>
      <c r="H808" s="392" t="s">
        <v>5182</v>
      </c>
      <c r="I808" s="202" t="s">
        <v>12</v>
      </c>
      <c r="J808" s="202" t="s">
        <v>4211</v>
      </c>
      <c r="K808" s="202" t="s">
        <v>5176</v>
      </c>
      <c r="L808" s="218">
        <v>45159</v>
      </c>
      <c r="M808" s="219">
        <v>45881</v>
      </c>
      <c r="N808" s="220" t="s">
        <v>421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2069</v>
      </c>
      <c r="T808" s="201" t="s">
        <v>5184</v>
      </c>
      <c r="U808" s="377" t="s">
        <v>301</v>
      </c>
      <c r="V808" s="377" t="s">
        <v>301</v>
      </c>
      <c r="W808" s="213">
        <v>45881</v>
      </c>
      <c r="X808" s="208" t="s">
        <v>21</v>
      </c>
      <c r="Y808" s="408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3393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421</v>
      </c>
      <c r="AL808" s="201" t="s">
        <v>5185</v>
      </c>
      <c r="AM808" s="237" t="str">
        <f t="shared" ref="AM808:AM815" ca="1" si="183">IF(M808="","",IF(DAYS360(M808,NOW())&gt;720,"neplatné viac ako 2roky",""))</f>
        <v/>
      </c>
      <c r="CM808" s="428"/>
    </row>
    <row r="809" spans="1:123" s="157" customFormat="1" ht="12.75" customHeight="1" x14ac:dyDescent="0.2">
      <c r="A809" s="110">
        <v>808</v>
      </c>
      <c r="B809" s="110" t="s">
        <v>428</v>
      </c>
      <c r="C809" s="110" t="s">
        <v>325</v>
      </c>
      <c r="D809" s="121" t="s">
        <v>4279</v>
      </c>
      <c r="E809" s="111" t="s">
        <v>326</v>
      </c>
      <c r="F809" s="111" t="s">
        <v>204</v>
      </c>
      <c r="G809" s="112" t="s">
        <v>327</v>
      </c>
      <c r="H809" s="390" t="s">
        <v>4280</v>
      </c>
      <c r="I809" s="121" t="s">
        <v>1294</v>
      </c>
      <c r="J809" s="121" t="s">
        <v>391</v>
      </c>
      <c r="K809" s="121" t="s">
        <v>338</v>
      </c>
      <c r="L809" s="115">
        <v>41701</v>
      </c>
      <c r="M809" s="87">
        <v>45426</v>
      </c>
      <c r="N809" s="117" t="s">
        <v>421</v>
      </c>
      <c r="O809" s="131">
        <f t="shared" si="182"/>
        <v>45426</v>
      </c>
      <c r="P809" s="104">
        <v>20737</v>
      </c>
      <c r="Q809" s="104">
        <v>2012</v>
      </c>
      <c r="R809" s="119">
        <v>44695</v>
      </c>
      <c r="S809" s="121" t="s">
        <v>14</v>
      </c>
      <c r="T809" s="121" t="s">
        <v>1870</v>
      </c>
      <c r="U809" s="244" t="s">
        <v>2989</v>
      </c>
      <c r="V809" s="244" t="s">
        <v>4281</v>
      </c>
      <c r="W809" s="135">
        <f t="shared" ref="W809:W814" si="184">M809</f>
        <v>45426</v>
      </c>
      <c r="X809" s="162" t="s">
        <v>655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3487</v>
      </c>
      <c r="AF809" s="162" t="s">
        <v>3488</v>
      </c>
      <c r="AG809" s="162" t="s">
        <v>3489</v>
      </c>
      <c r="AH809" s="162">
        <v>1</v>
      </c>
      <c r="AI809" s="105">
        <v>39109</v>
      </c>
      <c r="AJ809" s="162">
        <v>2006</v>
      </c>
      <c r="AK809" s="162" t="s">
        <v>421</v>
      </c>
      <c r="AL809" s="121" t="s">
        <v>4282</v>
      </c>
      <c r="AM809" s="231" t="str">
        <f t="shared" ca="1" si="183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428</v>
      </c>
      <c r="C810" s="111" t="s">
        <v>222</v>
      </c>
      <c r="D810" s="111"/>
      <c r="E810" s="85" t="s">
        <v>221</v>
      </c>
      <c r="F810" s="111"/>
      <c r="G810" s="112" t="s">
        <v>758</v>
      </c>
      <c r="H810" s="389"/>
      <c r="I810" s="111" t="s">
        <v>1071</v>
      </c>
      <c r="J810" s="111"/>
      <c r="K810" s="111" t="s">
        <v>224</v>
      </c>
      <c r="L810" s="115">
        <v>40827</v>
      </c>
      <c r="M810" s="116">
        <v>46076</v>
      </c>
      <c r="N810" s="117" t="s">
        <v>421</v>
      </c>
      <c r="O810" s="132">
        <f t="shared" si="182"/>
        <v>46076</v>
      </c>
      <c r="P810" s="118">
        <v>18212</v>
      </c>
      <c r="Q810" s="118">
        <v>2007</v>
      </c>
      <c r="R810" s="119">
        <v>45345</v>
      </c>
      <c r="S810" s="120" t="s">
        <v>168</v>
      </c>
      <c r="T810" s="121" t="s">
        <v>421</v>
      </c>
      <c r="U810" s="376" t="s">
        <v>1</v>
      </c>
      <c r="V810" s="376" t="s">
        <v>5600</v>
      </c>
      <c r="W810" s="196">
        <f t="shared" si="184"/>
        <v>46076</v>
      </c>
      <c r="X810" s="357" t="s">
        <v>865</v>
      </c>
      <c r="Y810" s="407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57">
        <v>23</v>
      </c>
      <c r="AF810" s="357">
        <v>39</v>
      </c>
      <c r="AG810" s="357">
        <v>56</v>
      </c>
      <c r="AH810" s="357">
        <v>1</v>
      </c>
      <c r="AI810" s="119"/>
      <c r="AJ810" s="357"/>
      <c r="AK810" s="357"/>
      <c r="AL810" s="120"/>
      <c r="AM810" s="230" t="str">
        <f t="shared" ca="1" si="183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428</v>
      </c>
      <c r="C811" s="111" t="s">
        <v>55</v>
      </c>
      <c r="D811" s="111" t="s">
        <v>639</v>
      </c>
      <c r="E811" s="85" t="s">
        <v>681</v>
      </c>
      <c r="F811" s="121" t="s">
        <v>492</v>
      </c>
      <c r="G811" s="112" t="s">
        <v>680</v>
      </c>
      <c r="H811" s="390">
        <v>800609042</v>
      </c>
      <c r="I811" s="111" t="s">
        <v>1228</v>
      </c>
      <c r="J811" s="121" t="s">
        <v>663</v>
      </c>
      <c r="K811" s="111" t="s">
        <v>2153</v>
      </c>
      <c r="L811" s="115">
        <v>40892</v>
      </c>
      <c r="M811" s="116">
        <v>46063</v>
      </c>
      <c r="N811" s="117" t="s">
        <v>421</v>
      </c>
      <c r="O811" s="130">
        <f t="shared" si="182"/>
        <v>46063</v>
      </c>
      <c r="P811" s="118">
        <v>18084</v>
      </c>
      <c r="Q811" s="118">
        <v>2008</v>
      </c>
      <c r="R811" s="119">
        <v>45332</v>
      </c>
      <c r="S811" s="120" t="s">
        <v>168</v>
      </c>
      <c r="T811" s="121" t="s">
        <v>113</v>
      </c>
      <c r="U811" s="376" t="s">
        <v>5534</v>
      </c>
      <c r="V811" s="376" t="s">
        <v>5535</v>
      </c>
      <c r="W811" s="145">
        <f t="shared" si="184"/>
        <v>46063</v>
      </c>
      <c r="X811" s="357" t="s">
        <v>583</v>
      </c>
      <c r="Y811" s="407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57">
        <v>24</v>
      </c>
      <c r="AF811" s="357">
        <v>38</v>
      </c>
      <c r="AG811" s="357">
        <v>52</v>
      </c>
      <c r="AH811" s="357">
        <v>1</v>
      </c>
      <c r="AI811" s="119">
        <v>40086</v>
      </c>
      <c r="AJ811" s="357">
        <v>2009</v>
      </c>
      <c r="AK811" s="357" t="s">
        <v>421</v>
      </c>
      <c r="AL811" s="120"/>
      <c r="AM811" s="230" t="str">
        <f t="shared" ca="1" si="183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428</v>
      </c>
      <c r="C812" s="121" t="s">
        <v>991</v>
      </c>
      <c r="D812" s="121"/>
      <c r="E812" s="121" t="s">
        <v>992</v>
      </c>
      <c r="F812" s="121"/>
      <c r="G812" s="129" t="s">
        <v>993</v>
      </c>
      <c r="H812" s="390"/>
      <c r="I812" s="121" t="s">
        <v>625</v>
      </c>
      <c r="J812" s="121"/>
      <c r="K812" s="121" t="s">
        <v>706</v>
      </c>
      <c r="L812" s="137">
        <v>41909</v>
      </c>
      <c r="M812" s="116">
        <v>46161</v>
      </c>
      <c r="N812" s="117" t="s">
        <v>421</v>
      </c>
      <c r="O812" s="130">
        <f t="shared" si="182"/>
        <v>46161</v>
      </c>
      <c r="P812" s="118">
        <v>19314</v>
      </c>
      <c r="Q812" s="118">
        <v>2014</v>
      </c>
      <c r="R812" s="119">
        <v>45431</v>
      </c>
      <c r="S812" s="120" t="s">
        <v>14</v>
      </c>
      <c r="T812" s="121" t="s">
        <v>421</v>
      </c>
      <c r="U812" s="376" t="s">
        <v>318</v>
      </c>
      <c r="V812" s="376" t="s">
        <v>5889</v>
      </c>
      <c r="W812" s="145">
        <f t="shared" si="184"/>
        <v>46161</v>
      </c>
      <c r="X812" s="357" t="s">
        <v>865</v>
      </c>
      <c r="Y812" s="407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57">
        <v>23</v>
      </c>
      <c r="AF812" s="357">
        <v>37</v>
      </c>
      <c r="AG812" s="357">
        <v>57</v>
      </c>
      <c r="AH812" s="357">
        <v>1</v>
      </c>
      <c r="AI812" s="119"/>
      <c r="AJ812" s="357"/>
      <c r="AK812" s="357"/>
      <c r="AL812" s="120"/>
      <c r="AM812" s="230" t="str">
        <f t="shared" ca="1" si="183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427</v>
      </c>
      <c r="C813" s="110" t="s">
        <v>1737</v>
      </c>
      <c r="D813" s="121"/>
      <c r="E813" s="121" t="s">
        <v>1738</v>
      </c>
      <c r="F813" s="121"/>
      <c r="G813" s="129" t="s">
        <v>1739</v>
      </c>
      <c r="H813" s="390"/>
      <c r="I813" s="121" t="s">
        <v>486</v>
      </c>
      <c r="J813" s="121"/>
      <c r="K813" s="121" t="s">
        <v>3030</v>
      </c>
      <c r="L813" s="137">
        <v>42648</v>
      </c>
      <c r="M813" s="87">
        <v>46049</v>
      </c>
      <c r="N813" s="117" t="s">
        <v>421</v>
      </c>
      <c r="O813" s="131">
        <f t="shared" si="182"/>
        <v>46049</v>
      </c>
      <c r="P813" s="104">
        <v>20113</v>
      </c>
      <c r="Q813" s="104">
        <v>2014</v>
      </c>
      <c r="R813" s="105">
        <v>45318</v>
      </c>
      <c r="S813" s="121" t="s">
        <v>319</v>
      </c>
      <c r="T813" s="121" t="s">
        <v>421</v>
      </c>
      <c r="U813" s="244" t="s">
        <v>3841</v>
      </c>
      <c r="V813" s="244" t="s">
        <v>5466</v>
      </c>
      <c r="W813" s="135">
        <f t="shared" si="184"/>
        <v>46049</v>
      </c>
      <c r="X813" s="162" t="s">
        <v>865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3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216" customFormat="1" ht="12.75" customHeight="1" x14ac:dyDescent="0.2">
      <c r="A814" s="200">
        <v>813</v>
      </c>
      <c r="B814" s="201" t="s">
        <v>427</v>
      </c>
      <c r="C814" s="201" t="s">
        <v>4814</v>
      </c>
      <c r="D814" s="201"/>
      <c r="E814" s="201" t="s">
        <v>1750</v>
      </c>
      <c r="F814" s="201"/>
      <c r="G814" s="203" t="s">
        <v>6331</v>
      </c>
      <c r="H814" s="391"/>
      <c r="I814" s="201" t="s">
        <v>71</v>
      </c>
      <c r="J814" s="201"/>
      <c r="K814" s="201" t="s">
        <v>4877</v>
      </c>
      <c r="L814" s="206">
        <v>45637</v>
      </c>
      <c r="M814" s="207">
        <v>46353</v>
      </c>
      <c r="N814" s="220" t="s">
        <v>421</v>
      </c>
      <c r="O814" s="221">
        <f t="shared" si="182"/>
        <v>46353</v>
      </c>
      <c r="P814" s="222">
        <v>24702</v>
      </c>
      <c r="Q814" s="222">
        <v>2022</v>
      </c>
      <c r="R814" s="211">
        <v>45623</v>
      </c>
      <c r="S814" s="201" t="s">
        <v>837</v>
      </c>
      <c r="T814" s="201" t="s">
        <v>728</v>
      </c>
      <c r="U814" s="377" t="s">
        <v>200</v>
      </c>
      <c r="V814" s="377" t="s">
        <v>229</v>
      </c>
      <c r="W814" s="213">
        <f t="shared" si="184"/>
        <v>46353</v>
      </c>
      <c r="X814" s="208" t="s">
        <v>583</v>
      </c>
      <c r="Y814" s="408">
        <v>4.5</v>
      </c>
      <c r="Z814" s="214"/>
      <c r="AA814" s="201">
        <v>70</v>
      </c>
      <c r="AB814" s="201"/>
      <c r="AC814" s="201">
        <v>90</v>
      </c>
      <c r="AD814" s="201"/>
      <c r="AE814" s="208" t="s">
        <v>423</v>
      </c>
      <c r="AF814" s="208" t="s">
        <v>423</v>
      </c>
      <c r="AG814" s="208" t="s">
        <v>423</v>
      </c>
      <c r="AH814" s="208">
        <v>1</v>
      </c>
      <c r="AI814" s="201"/>
      <c r="AJ814" s="208"/>
      <c r="AK814" s="208"/>
      <c r="AL814" s="201"/>
      <c r="AM814" s="237" t="str">
        <f t="shared" ca="1" si="183"/>
        <v/>
      </c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5"/>
      <c r="CN814" s="215"/>
      <c r="CO814" s="215"/>
      <c r="CP814" s="215"/>
      <c r="CQ814" s="215"/>
      <c r="CR814" s="215"/>
      <c r="CS814" s="215"/>
      <c r="CT814" s="215"/>
      <c r="CU814" s="215"/>
      <c r="CV814" s="215"/>
      <c r="CW814" s="215"/>
      <c r="CX814" s="215"/>
      <c r="CY814" s="215"/>
      <c r="CZ814" s="215"/>
      <c r="DA814" s="215"/>
      <c r="DB814" s="215"/>
      <c r="DC814" s="215"/>
      <c r="DD814" s="215"/>
      <c r="DE814" s="215"/>
      <c r="DF814" s="215"/>
      <c r="DG814" s="215"/>
      <c r="DH814" s="215"/>
      <c r="DI814" s="215"/>
      <c r="DJ814" s="215"/>
      <c r="DK814" s="215"/>
      <c r="DL814" s="215"/>
      <c r="DM814" s="215"/>
      <c r="DN814" s="215"/>
      <c r="DO814" s="215"/>
      <c r="DP814" s="215"/>
      <c r="DQ814" s="215"/>
      <c r="DR814" s="215"/>
      <c r="DS814" s="215"/>
    </row>
    <row r="815" spans="1:123" s="216" customFormat="1" ht="12.75" customHeight="1" x14ac:dyDescent="0.2">
      <c r="A815" s="200">
        <v>814</v>
      </c>
      <c r="B815" s="201" t="s">
        <v>427</v>
      </c>
      <c r="C815" s="201" t="s">
        <v>5844</v>
      </c>
      <c r="D815" s="201"/>
      <c r="E815" s="201" t="s">
        <v>508</v>
      </c>
      <c r="F815" s="201"/>
      <c r="G815" s="203" t="s">
        <v>6458</v>
      </c>
      <c r="H815" s="391"/>
      <c r="I815" s="201" t="s">
        <v>1071</v>
      </c>
      <c r="J815" s="201"/>
      <c r="K815" s="212" t="s">
        <v>4166</v>
      </c>
      <c r="L815" s="206">
        <v>45726</v>
      </c>
      <c r="M815" s="219">
        <v>46443</v>
      </c>
      <c r="N815" s="220" t="s">
        <v>421</v>
      </c>
      <c r="O815" s="221">
        <f t="shared" si="182"/>
        <v>46443</v>
      </c>
      <c r="P815" s="222">
        <v>25127</v>
      </c>
      <c r="Q815" s="222">
        <v>2025</v>
      </c>
      <c r="R815" s="211">
        <v>45713</v>
      </c>
      <c r="S815" s="201" t="s">
        <v>727</v>
      </c>
      <c r="T815" s="201" t="s">
        <v>728</v>
      </c>
      <c r="U815" s="377" t="s">
        <v>200</v>
      </c>
      <c r="V815" s="377" t="s">
        <v>491</v>
      </c>
      <c r="W815" s="213">
        <f>M815</f>
        <v>46443</v>
      </c>
      <c r="X815" s="208" t="s">
        <v>583</v>
      </c>
      <c r="Y815" s="408" t="s">
        <v>423</v>
      </c>
      <c r="Z815" s="214"/>
      <c r="AA815" s="201">
        <v>85</v>
      </c>
      <c r="AB815" s="201"/>
      <c r="AC815" s="201">
        <v>102</v>
      </c>
      <c r="AD815" s="201"/>
      <c r="AE815" s="208" t="s">
        <v>423</v>
      </c>
      <c r="AF815" s="208" t="s">
        <v>423</v>
      </c>
      <c r="AG815" s="208" t="s">
        <v>423</v>
      </c>
      <c r="AH815" s="208">
        <v>1</v>
      </c>
      <c r="AI815" s="211"/>
      <c r="AJ815" s="208"/>
      <c r="AK815" s="208"/>
      <c r="AL815" s="201"/>
      <c r="AM815" s="237" t="str">
        <f t="shared" ca="1" si="183"/>
        <v/>
      </c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  <c r="BZ815" s="212"/>
      <c r="CA815" s="212"/>
      <c r="CB815" s="212"/>
      <c r="CC815" s="212"/>
      <c r="CD815" s="212"/>
      <c r="CE815" s="212"/>
      <c r="CF815" s="212"/>
      <c r="CG815" s="212"/>
      <c r="CH815" s="212"/>
      <c r="CI815" s="212"/>
      <c r="CJ815" s="212"/>
      <c r="CK815" s="212"/>
      <c r="CL815" s="212"/>
      <c r="CM815" s="215"/>
      <c r="CN815" s="215"/>
      <c r="CO815" s="215"/>
      <c r="CP815" s="215"/>
      <c r="CQ815" s="215"/>
      <c r="CR815" s="215"/>
      <c r="CS815" s="215"/>
      <c r="CT815" s="215"/>
      <c r="CU815" s="215"/>
      <c r="CV815" s="215"/>
      <c r="CW815" s="215"/>
      <c r="CX815" s="215"/>
      <c r="CY815" s="215"/>
      <c r="CZ815" s="215"/>
      <c r="DA815" s="215"/>
      <c r="DB815" s="215"/>
      <c r="DC815" s="215"/>
      <c r="DD815" s="215"/>
      <c r="DE815" s="215"/>
      <c r="DF815" s="215"/>
      <c r="DG815" s="215"/>
      <c r="DH815" s="215"/>
      <c r="DI815" s="215"/>
      <c r="DJ815" s="215"/>
      <c r="DK815" s="215"/>
      <c r="DL815" s="215"/>
      <c r="DM815" s="215"/>
      <c r="DN815" s="215"/>
      <c r="DO815" s="215"/>
      <c r="DP815" s="215"/>
      <c r="DQ815" s="215"/>
      <c r="DR815" s="215"/>
      <c r="DS815" s="215"/>
    </row>
    <row r="816" spans="1:123" s="157" customFormat="1" ht="12.75" customHeight="1" x14ac:dyDescent="0.2">
      <c r="A816" s="110">
        <v>815</v>
      </c>
      <c r="B816" s="121" t="s">
        <v>428</v>
      </c>
      <c r="C816" s="121" t="s">
        <v>1041</v>
      </c>
      <c r="D816" s="111" t="s">
        <v>233</v>
      </c>
      <c r="E816" s="121" t="s">
        <v>1043</v>
      </c>
      <c r="F816" s="121" t="s">
        <v>673</v>
      </c>
      <c r="G816" s="129" t="s">
        <v>1044</v>
      </c>
      <c r="H816" s="389" t="s">
        <v>59</v>
      </c>
      <c r="I816" s="121" t="s">
        <v>725</v>
      </c>
      <c r="J816" s="111" t="s">
        <v>768</v>
      </c>
      <c r="K816" s="111" t="s">
        <v>1241</v>
      </c>
      <c r="L816" s="137">
        <v>41951</v>
      </c>
      <c r="M816" s="87">
        <v>46056</v>
      </c>
      <c r="N816" s="117" t="s">
        <v>421</v>
      </c>
      <c r="O816" s="131">
        <f t="shared" si="182"/>
        <v>46056</v>
      </c>
      <c r="P816" s="104">
        <v>20124</v>
      </c>
      <c r="Q816" s="104">
        <v>2014</v>
      </c>
      <c r="R816" s="119">
        <v>45325</v>
      </c>
      <c r="S816" s="121" t="s">
        <v>2069</v>
      </c>
      <c r="T816" s="121" t="s">
        <v>113</v>
      </c>
      <c r="U816" s="244" t="s">
        <v>5492</v>
      </c>
      <c r="V816" s="244" t="s">
        <v>5493</v>
      </c>
      <c r="W816" s="135">
        <f>O816</f>
        <v>46056</v>
      </c>
      <c r="X816" s="162" t="s">
        <v>423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421</v>
      </c>
      <c r="AL816" s="121" t="s">
        <v>3036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427</v>
      </c>
      <c r="C817" s="201" t="s">
        <v>5834</v>
      </c>
      <c r="D817" s="201"/>
      <c r="E817" s="201" t="s">
        <v>545</v>
      </c>
      <c r="F817" s="201"/>
      <c r="G817" s="203" t="s">
        <v>5835</v>
      </c>
      <c r="H817" s="391"/>
      <c r="I817" s="201" t="s">
        <v>1352</v>
      </c>
      <c r="J817" s="201"/>
      <c r="K817" s="201" t="s">
        <v>5817</v>
      </c>
      <c r="L817" s="206">
        <v>45422</v>
      </c>
      <c r="M817" s="219">
        <v>46141</v>
      </c>
      <c r="N817" s="220" t="s">
        <v>421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2069</v>
      </c>
      <c r="T817" s="201" t="s">
        <v>728</v>
      </c>
      <c r="U817" s="377" t="s">
        <v>200</v>
      </c>
      <c r="V817" s="377" t="s">
        <v>200</v>
      </c>
      <c r="W817" s="213">
        <f>O817</f>
        <v>46141</v>
      </c>
      <c r="X817" s="208" t="s">
        <v>201</v>
      </c>
      <c r="Y817" s="408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423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427</v>
      </c>
      <c r="C818" s="201" t="s">
        <v>3960</v>
      </c>
      <c r="D818" s="201"/>
      <c r="E818" s="201" t="s">
        <v>1177</v>
      </c>
      <c r="F818" s="201"/>
      <c r="G818" s="203" t="s">
        <v>5836</v>
      </c>
      <c r="H818" s="391"/>
      <c r="I818" s="201" t="s">
        <v>174</v>
      </c>
      <c r="J818" s="201"/>
      <c r="K818" s="201" t="s">
        <v>4590</v>
      </c>
      <c r="L818" s="206">
        <v>45422</v>
      </c>
      <c r="M818" s="207">
        <v>46142</v>
      </c>
      <c r="N818" s="208" t="s">
        <v>421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14</v>
      </c>
      <c r="T818" s="212" t="s">
        <v>728</v>
      </c>
      <c r="U818" s="377" t="s">
        <v>200</v>
      </c>
      <c r="V818" s="377" t="s">
        <v>833</v>
      </c>
      <c r="W818" s="213">
        <f>M818</f>
        <v>46142</v>
      </c>
      <c r="X818" s="208" t="s">
        <v>865</v>
      </c>
      <c r="Y818" s="408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423</v>
      </c>
      <c r="AF818" s="208" t="s">
        <v>423</v>
      </c>
      <c r="AG818" s="284" t="s">
        <v>423</v>
      </c>
      <c r="AH818" s="284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427</v>
      </c>
      <c r="C819" s="121" t="s">
        <v>925</v>
      </c>
      <c r="D819" s="121"/>
      <c r="E819" s="121" t="s">
        <v>675</v>
      </c>
      <c r="F819" s="121"/>
      <c r="G819" s="129" t="s">
        <v>45</v>
      </c>
      <c r="H819" s="390"/>
      <c r="I819" s="121" t="s">
        <v>1071</v>
      </c>
      <c r="J819" s="121"/>
      <c r="K819" s="121" t="s">
        <v>707</v>
      </c>
      <c r="L819" s="137">
        <v>41073</v>
      </c>
      <c r="M819" s="116">
        <v>45336</v>
      </c>
      <c r="N819" s="117" t="s">
        <v>421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727</v>
      </c>
      <c r="T819" s="121" t="s">
        <v>421</v>
      </c>
      <c r="U819" s="376" t="s">
        <v>13</v>
      </c>
      <c r="V819" s="376" t="s">
        <v>4164</v>
      </c>
      <c r="W819" s="145">
        <f>O819</f>
        <v>45336</v>
      </c>
      <c r="X819" s="357" t="s">
        <v>201</v>
      </c>
      <c r="Y819" s="407">
        <v>6.5</v>
      </c>
      <c r="Z819" s="136"/>
      <c r="AA819" s="120">
        <v>70</v>
      </c>
      <c r="AB819" s="120"/>
      <c r="AC819" s="120">
        <v>100</v>
      </c>
      <c r="AD819" s="120"/>
      <c r="AE819" s="357">
        <v>21</v>
      </c>
      <c r="AF819" s="357">
        <v>34</v>
      </c>
      <c r="AG819" s="357">
        <v>44</v>
      </c>
      <c r="AH819" s="357">
        <v>1</v>
      </c>
      <c r="AI819" s="120"/>
      <c r="AJ819" s="357"/>
      <c r="AK819" s="357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427</v>
      </c>
      <c r="C820" s="121" t="s">
        <v>4749</v>
      </c>
      <c r="D820" s="121"/>
      <c r="E820" s="121" t="s">
        <v>2203</v>
      </c>
      <c r="F820" s="121"/>
      <c r="G820" s="129" t="s">
        <v>2204</v>
      </c>
      <c r="H820" s="390"/>
      <c r="I820" s="121" t="s">
        <v>1352</v>
      </c>
      <c r="J820" s="121"/>
      <c r="K820" s="144" t="s">
        <v>1340</v>
      </c>
      <c r="L820" s="137">
        <v>43135</v>
      </c>
      <c r="M820" s="138">
        <v>46052</v>
      </c>
      <c r="N820" s="162" t="s">
        <v>421</v>
      </c>
      <c r="O820" s="131">
        <f t="shared" si="182"/>
        <v>46052</v>
      </c>
      <c r="P820" s="104">
        <v>20610</v>
      </c>
      <c r="Q820" s="104">
        <v>2017</v>
      </c>
      <c r="R820" s="119">
        <v>45321</v>
      </c>
      <c r="S820" s="121" t="s">
        <v>2069</v>
      </c>
      <c r="T820" s="121" t="s">
        <v>421</v>
      </c>
      <c r="U820" s="244" t="s">
        <v>626</v>
      </c>
      <c r="V820" s="244" t="s">
        <v>5456</v>
      </c>
      <c r="W820" s="145">
        <f t="shared" ref="W820" si="185">M820</f>
        <v>46052</v>
      </c>
      <c r="X820" s="162" t="s">
        <v>865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423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427</v>
      </c>
      <c r="C821" s="121" t="s">
        <v>4713</v>
      </c>
      <c r="D821" s="121"/>
      <c r="E821" s="121" t="s">
        <v>357</v>
      </c>
      <c r="F821" s="121"/>
      <c r="G821" s="129" t="s">
        <v>3536</v>
      </c>
      <c r="H821" s="390"/>
      <c r="I821" s="121" t="s">
        <v>77</v>
      </c>
      <c r="J821" s="121"/>
      <c r="K821" s="121" t="s">
        <v>493</v>
      </c>
      <c r="L821" s="137">
        <v>44242</v>
      </c>
      <c r="M821" s="87">
        <v>46404</v>
      </c>
      <c r="N821" s="117" t="s">
        <v>421</v>
      </c>
      <c r="O821" s="131">
        <f>M821</f>
        <v>46404</v>
      </c>
      <c r="P821" s="104">
        <v>21044</v>
      </c>
      <c r="Q821" s="104">
        <v>2021</v>
      </c>
      <c r="R821" s="105">
        <v>45674</v>
      </c>
      <c r="S821" s="121" t="s">
        <v>810</v>
      </c>
      <c r="T821" s="121" t="s">
        <v>421</v>
      </c>
      <c r="U821" s="244" t="s">
        <v>637</v>
      </c>
      <c r="V821" s="244" t="s">
        <v>738</v>
      </c>
      <c r="W821" s="135">
        <f t="shared" ref="W821:W828" si="186">M821</f>
        <v>46404</v>
      </c>
      <c r="X821" s="162" t="s">
        <v>865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423</v>
      </c>
      <c r="AF821" s="162" t="s">
        <v>423</v>
      </c>
      <c r="AG821" s="162" t="s">
        <v>423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428</v>
      </c>
      <c r="C822" s="121" t="s">
        <v>1675</v>
      </c>
      <c r="D822" s="121"/>
      <c r="E822" s="121" t="s">
        <v>1672</v>
      </c>
      <c r="F822" s="121"/>
      <c r="G822" s="129" t="s">
        <v>1673</v>
      </c>
      <c r="H822" s="390"/>
      <c r="I822" s="121" t="s">
        <v>625</v>
      </c>
      <c r="J822" s="121"/>
      <c r="K822" s="121" t="s">
        <v>1674</v>
      </c>
      <c r="L822" s="137">
        <v>42573</v>
      </c>
      <c r="M822" s="87">
        <v>46376</v>
      </c>
      <c r="N822" s="117" t="s">
        <v>421</v>
      </c>
      <c r="O822" s="131">
        <f t="shared" si="182"/>
        <v>46376</v>
      </c>
      <c r="P822" s="104">
        <v>19499</v>
      </c>
      <c r="Q822" s="104">
        <v>2015</v>
      </c>
      <c r="R822" s="105">
        <v>45646</v>
      </c>
      <c r="S822" s="121" t="s">
        <v>102</v>
      </c>
      <c r="T822" s="121" t="s">
        <v>421</v>
      </c>
      <c r="U822" s="244" t="s">
        <v>318</v>
      </c>
      <c r="V822" s="244" t="s">
        <v>4169</v>
      </c>
      <c r="W822" s="135">
        <f t="shared" si="186"/>
        <v>46376</v>
      </c>
      <c r="X822" s="162" t="s">
        <v>865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427</v>
      </c>
      <c r="C823" s="121" t="s">
        <v>1406</v>
      </c>
      <c r="D823" s="121"/>
      <c r="E823" s="121" t="s">
        <v>287</v>
      </c>
      <c r="F823" s="121"/>
      <c r="G823" s="129" t="s">
        <v>3382</v>
      </c>
      <c r="H823" s="390"/>
      <c r="I823" s="121" t="s">
        <v>631</v>
      </c>
      <c r="J823" s="121"/>
      <c r="K823" s="121" t="s">
        <v>4003</v>
      </c>
      <c r="L823" s="137">
        <v>44076</v>
      </c>
      <c r="M823" s="87">
        <v>46084</v>
      </c>
      <c r="N823" s="117" t="s">
        <v>421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14</v>
      </c>
      <c r="T823" s="121" t="s">
        <v>421</v>
      </c>
      <c r="U823" s="244" t="s">
        <v>4520</v>
      </c>
      <c r="V823" s="244" t="s">
        <v>5603</v>
      </c>
      <c r="W823" s="135">
        <f t="shared" si="186"/>
        <v>46084</v>
      </c>
      <c r="X823" s="162" t="s">
        <v>201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423</v>
      </c>
      <c r="AF823" s="162" t="s">
        <v>423</v>
      </c>
      <c r="AG823" s="162" t="s">
        <v>423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428</v>
      </c>
      <c r="C824" s="201" t="s">
        <v>2922</v>
      </c>
      <c r="D824" s="201"/>
      <c r="E824" s="201" t="s">
        <v>2930</v>
      </c>
      <c r="F824" s="201"/>
      <c r="G824" s="203" t="s">
        <v>5374</v>
      </c>
      <c r="H824" s="391"/>
      <c r="I824" s="201" t="s">
        <v>1071</v>
      </c>
      <c r="J824" s="201"/>
      <c r="K824" s="201" t="s">
        <v>6859</v>
      </c>
      <c r="L824" s="206">
        <v>45271</v>
      </c>
      <c r="M824" s="207">
        <v>45996</v>
      </c>
      <c r="N824" s="220" t="s">
        <v>421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168</v>
      </c>
      <c r="T824" s="201" t="s">
        <v>420</v>
      </c>
      <c r="U824" s="377" t="s">
        <v>200</v>
      </c>
      <c r="V824" s="377" t="s">
        <v>200</v>
      </c>
      <c r="W824" s="213">
        <f t="shared" si="186"/>
        <v>45996</v>
      </c>
      <c r="X824" s="208" t="s">
        <v>201</v>
      </c>
      <c r="Y824" s="408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423</v>
      </c>
      <c r="AF824" s="208" t="s">
        <v>423</v>
      </c>
      <c r="AG824" s="208" t="s">
        <v>423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428</v>
      </c>
      <c r="C825" s="121" t="s">
        <v>4052</v>
      </c>
      <c r="D825" s="121" t="s">
        <v>507</v>
      </c>
      <c r="E825" s="121" t="s">
        <v>2161</v>
      </c>
      <c r="F825" s="121" t="s">
        <v>4053</v>
      </c>
      <c r="G825" s="129" t="s">
        <v>4054</v>
      </c>
      <c r="H825" s="390" t="s">
        <v>4055</v>
      </c>
      <c r="I825" s="121" t="s">
        <v>1294</v>
      </c>
      <c r="J825" s="121" t="s">
        <v>663</v>
      </c>
      <c r="K825" s="121" t="s">
        <v>4056</v>
      </c>
      <c r="L825" s="137">
        <v>44614</v>
      </c>
      <c r="M825" s="87">
        <v>45342</v>
      </c>
      <c r="N825" s="117" t="s">
        <v>421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298</v>
      </c>
      <c r="T825" s="121" t="s">
        <v>2193</v>
      </c>
      <c r="U825" s="244" t="s">
        <v>870</v>
      </c>
      <c r="V825" s="244" t="s">
        <v>4057</v>
      </c>
      <c r="W825" s="135">
        <f t="shared" si="186"/>
        <v>45342</v>
      </c>
      <c r="X825" s="162" t="s">
        <v>201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421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427</v>
      </c>
      <c r="C826" s="110" t="s">
        <v>1280</v>
      </c>
      <c r="D826" s="121" t="s">
        <v>507</v>
      </c>
      <c r="E826" s="121" t="s">
        <v>2270</v>
      </c>
      <c r="F826" s="121" t="s">
        <v>2952</v>
      </c>
      <c r="G826" s="129" t="s">
        <v>2271</v>
      </c>
      <c r="H826" s="390" t="s">
        <v>2953</v>
      </c>
      <c r="I826" s="121" t="s">
        <v>1071</v>
      </c>
      <c r="J826" s="121" t="s">
        <v>663</v>
      </c>
      <c r="K826" s="121" t="s">
        <v>2272</v>
      </c>
      <c r="L826" s="137">
        <v>43153</v>
      </c>
      <c r="M826" s="87">
        <v>45333</v>
      </c>
      <c r="N826" s="117" t="s">
        <v>421</v>
      </c>
      <c r="O826" s="131">
        <f t="shared" si="182"/>
        <v>45333</v>
      </c>
      <c r="P826" s="104">
        <v>20187</v>
      </c>
      <c r="Q826" s="104">
        <v>2018</v>
      </c>
      <c r="R826" s="105">
        <v>44603</v>
      </c>
      <c r="S826" s="121" t="s">
        <v>2001</v>
      </c>
      <c r="T826" s="121" t="s">
        <v>2753</v>
      </c>
      <c r="U826" s="244" t="s">
        <v>4111</v>
      </c>
      <c r="V826" s="244" t="s">
        <v>4112</v>
      </c>
      <c r="W826" s="135">
        <f t="shared" si="186"/>
        <v>45333</v>
      </c>
      <c r="X826" s="162" t="s">
        <v>865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421</v>
      </c>
      <c r="AL826" s="121" t="s">
        <v>4113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427</v>
      </c>
      <c r="C827" s="212" t="s">
        <v>3789</v>
      </c>
      <c r="E827" s="212" t="s">
        <v>337</v>
      </c>
      <c r="G827" s="374" t="s">
        <v>5375</v>
      </c>
      <c r="H827" s="401"/>
      <c r="I827" s="201" t="s">
        <v>631</v>
      </c>
      <c r="K827" s="212" t="s">
        <v>5376</v>
      </c>
      <c r="L827" s="282">
        <v>45272</v>
      </c>
      <c r="M827" s="375">
        <v>46585</v>
      </c>
      <c r="N827" s="284" t="s">
        <v>421</v>
      </c>
      <c r="O827" s="209">
        <f t="shared" si="182"/>
        <v>46585</v>
      </c>
      <c r="P827" s="212">
        <v>23641</v>
      </c>
      <c r="Q827" s="212">
        <v>2023</v>
      </c>
      <c r="R827" s="211">
        <v>45855</v>
      </c>
      <c r="S827" s="212" t="s">
        <v>2231</v>
      </c>
      <c r="T827" s="212" t="s">
        <v>421</v>
      </c>
      <c r="U827" s="285">
        <v>15</v>
      </c>
      <c r="V827" s="285">
        <v>15</v>
      </c>
      <c r="W827" s="516">
        <f t="shared" si="186"/>
        <v>46585</v>
      </c>
      <c r="X827" s="284" t="s">
        <v>201</v>
      </c>
      <c r="Y827" s="413">
        <v>4.75</v>
      </c>
      <c r="AA827" s="212">
        <v>70</v>
      </c>
      <c r="AC827" s="212">
        <v>110</v>
      </c>
      <c r="AE827" s="284" t="s">
        <v>423</v>
      </c>
      <c r="AF827" s="284" t="s">
        <v>423</v>
      </c>
      <c r="AG827" s="284" t="s">
        <v>423</v>
      </c>
      <c r="AH827" s="284">
        <v>1</v>
      </c>
      <c r="AI827" s="201"/>
      <c r="AJ827" s="208"/>
      <c r="AK827" s="208"/>
      <c r="AL827" s="201"/>
      <c r="AM827" s="237"/>
      <c r="CM827" s="428"/>
    </row>
    <row r="828" spans="1:123" s="216" customFormat="1" ht="12.75" customHeight="1" x14ac:dyDescent="0.2">
      <c r="A828" s="200">
        <v>827</v>
      </c>
      <c r="B828" s="201" t="s">
        <v>427</v>
      </c>
      <c r="C828" s="201" t="s">
        <v>5560</v>
      </c>
      <c r="D828" s="201"/>
      <c r="E828" s="201" t="s">
        <v>2754</v>
      </c>
      <c r="F828" s="201"/>
      <c r="G828" s="203" t="s">
        <v>6842</v>
      </c>
      <c r="H828" s="391"/>
      <c r="I828" s="201" t="s">
        <v>631</v>
      </c>
      <c r="J828" s="201"/>
      <c r="K828" s="201" t="s">
        <v>5273</v>
      </c>
      <c r="L828" s="206">
        <v>45860</v>
      </c>
      <c r="M828" s="219">
        <v>46572</v>
      </c>
      <c r="N828" s="220" t="s">
        <v>421</v>
      </c>
      <c r="O828" s="221">
        <f t="shared" si="182"/>
        <v>46572</v>
      </c>
      <c r="P828" s="222">
        <v>25437</v>
      </c>
      <c r="Q828" s="222">
        <v>2024</v>
      </c>
      <c r="R828" s="211">
        <v>45842</v>
      </c>
      <c r="S828" s="201" t="s">
        <v>2231</v>
      </c>
      <c r="T828" s="201" t="s">
        <v>728</v>
      </c>
      <c r="U828" s="377" t="s">
        <v>200</v>
      </c>
      <c r="V828" s="377" t="s">
        <v>137</v>
      </c>
      <c r="W828" s="213">
        <f t="shared" si="186"/>
        <v>46572</v>
      </c>
      <c r="X828" s="208" t="s">
        <v>865</v>
      </c>
      <c r="Y828" s="408">
        <v>4.3499999999999996</v>
      </c>
      <c r="Z828" s="214"/>
      <c r="AA828" s="201">
        <v>91</v>
      </c>
      <c r="AB828" s="201"/>
      <c r="AC828" s="201">
        <v>118</v>
      </c>
      <c r="AD828" s="201"/>
      <c r="AE828" s="208" t="s">
        <v>423</v>
      </c>
      <c r="AF828" s="208" t="s">
        <v>423</v>
      </c>
      <c r="AG828" s="208" t="s">
        <v>423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427</v>
      </c>
      <c r="C829" s="121" t="s">
        <v>3637</v>
      </c>
      <c r="D829" s="121"/>
      <c r="E829" s="121" t="s">
        <v>288</v>
      </c>
      <c r="F829" s="121"/>
      <c r="G829" s="129" t="s">
        <v>3638</v>
      </c>
      <c r="H829" s="390"/>
      <c r="I829" s="257">
        <v>777</v>
      </c>
      <c r="J829" s="121"/>
      <c r="K829" s="121" t="s">
        <v>2852</v>
      </c>
      <c r="L829" s="137">
        <v>44305</v>
      </c>
      <c r="M829" s="87">
        <v>46472</v>
      </c>
      <c r="N829" s="117" t="s">
        <v>421</v>
      </c>
      <c r="O829" s="131">
        <f>M829</f>
        <v>46472</v>
      </c>
      <c r="P829" s="104">
        <v>23160</v>
      </c>
      <c r="Q829" s="104">
        <v>2020</v>
      </c>
      <c r="R829" s="105">
        <v>45742</v>
      </c>
      <c r="S829" s="121" t="s">
        <v>3538</v>
      </c>
      <c r="T829" s="121" t="s">
        <v>421</v>
      </c>
      <c r="U829" s="244" t="s">
        <v>533</v>
      </c>
      <c r="V829" s="244" t="s">
        <v>3075</v>
      </c>
      <c r="W829" s="135">
        <f>M829</f>
        <v>46472</v>
      </c>
      <c r="X829" s="162" t="s">
        <v>583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427</v>
      </c>
      <c r="C830" s="121" t="s">
        <v>402</v>
      </c>
      <c r="D830" s="121"/>
      <c r="E830" s="121" t="s">
        <v>289</v>
      </c>
      <c r="F830" s="121"/>
      <c r="G830" s="129" t="s">
        <v>352</v>
      </c>
      <c r="H830" s="390"/>
      <c r="I830" s="121" t="s">
        <v>1071</v>
      </c>
      <c r="J830" s="121"/>
      <c r="K830" s="121" t="s">
        <v>562</v>
      </c>
      <c r="L830" s="137">
        <v>41073</v>
      </c>
      <c r="M830" s="87">
        <v>45870</v>
      </c>
      <c r="N830" s="117" t="s">
        <v>421</v>
      </c>
      <c r="O830" s="131">
        <f t="shared" ref="O830:O845" si="187">M830</f>
        <v>45870</v>
      </c>
      <c r="P830" s="104">
        <v>20012</v>
      </c>
      <c r="Q830" s="104">
        <v>2009</v>
      </c>
      <c r="R830" s="105">
        <v>45139</v>
      </c>
      <c r="S830" s="121" t="s">
        <v>727</v>
      </c>
      <c r="T830" s="121" t="s">
        <v>421</v>
      </c>
      <c r="U830" s="244" t="s">
        <v>632</v>
      </c>
      <c r="V830" s="244" t="s">
        <v>136</v>
      </c>
      <c r="W830" s="135">
        <v>45870</v>
      </c>
      <c r="X830" s="162" t="s">
        <v>865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427</v>
      </c>
      <c r="C831" s="121" t="s">
        <v>4232</v>
      </c>
      <c r="D831" s="121"/>
      <c r="E831" s="121" t="s">
        <v>290</v>
      </c>
      <c r="F831" s="121"/>
      <c r="G831" s="129" t="s">
        <v>4388</v>
      </c>
      <c r="H831" s="390"/>
      <c r="I831" s="121" t="s">
        <v>1294</v>
      </c>
      <c r="J831" s="121"/>
      <c r="K831" s="144" t="s">
        <v>4389</v>
      </c>
      <c r="L831" s="137">
        <v>44753</v>
      </c>
      <c r="M831" s="87">
        <v>46205</v>
      </c>
      <c r="N831" s="117" t="s">
        <v>421</v>
      </c>
      <c r="O831" s="131">
        <f t="shared" si="187"/>
        <v>46205</v>
      </c>
      <c r="P831" s="104">
        <v>22490</v>
      </c>
      <c r="Q831" s="104">
        <v>2021</v>
      </c>
      <c r="R831" s="105">
        <v>45475</v>
      </c>
      <c r="S831" s="121" t="s">
        <v>2001</v>
      </c>
      <c r="T831" s="121" t="s">
        <v>421</v>
      </c>
      <c r="U831" s="244" t="s">
        <v>6013</v>
      </c>
      <c r="V831" s="244" t="s">
        <v>6014</v>
      </c>
      <c r="W831" s="135">
        <f>M831</f>
        <v>46205</v>
      </c>
      <c r="X831" s="162" t="s">
        <v>201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59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427</v>
      </c>
      <c r="C832" s="121" t="s">
        <v>3925</v>
      </c>
      <c r="D832" s="121"/>
      <c r="E832" s="121" t="s">
        <v>1324</v>
      </c>
      <c r="F832" s="121"/>
      <c r="G832" s="129" t="s">
        <v>3926</v>
      </c>
      <c r="H832" s="390"/>
      <c r="I832" s="121" t="s">
        <v>265</v>
      </c>
      <c r="J832" s="121"/>
      <c r="K832" s="121" t="s">
        <v>756</v>
      </c>
      <c r="L832" s="137">
        <v>44470</v>
      </c>
      <c r="M832" s="87">
        <v>45899</v>
      </c>
      <c r="N832" s="117" t="s">
        <v>421</v>
      </c>
      <c r="O832" s="131">
        <f t="shared" si="187"/>
        <v>45899</v>
      </c>
      <c r="P832" s="104">
        <v>21552</v>
      </c>
      <c r="Q832" s="104">
        <v>2021</v>
      </c>
      <c r="R832" s="105">
        <v>45168</v>
      </c>
      <c r="S832" s="121" t="s">
        <v>102</v>
      </c>
      <c r="T832" s="121" t="s">
        <v>421</v>
      </c>
      <c r="U832" s="244" t="s">
        <v>387</v>
      </c>
      <c r="V832" s="244" t="s">
        <v>387</v>
      </c>
      <c r="W832" s="135">
        <f>M832</f>
        <v>45899</v>
      </c>
      <c r="X832" s="162" t="s">
        <v>201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427</v>
      </c>
      <c r="C833" s="212" t="s">
        <v>3789</v>
      </c>
      <c r="E833" s="212" t="s">
        <v>961</v>
      </c>
      <c r="G833" s="374" t="s">
        <v>5377</v>
      </c>
      <c r="H833" s="401"/>
      <c r="I833" s="212" t="s">
        <v>631</v>
      </c>
      <c r="K833" s="212" t="s">
        <v>5370</v>
      </c>
      <c r="L833" s="282">
        <v>45272</v>
      </c>
      <c r="M833" s="375">
        <v>46000</v>
      </c>
      <c r="N833" s="284" t="s">
        <v>421</v>
      </c>
      <c r="O833" s="209">
        <f t="shared" si="187"/>
        <v>46000</v>
      </c>
      <c r="P833" s="212">
        <v>23642</v>
      </c>
      <c r="Q833" s="212">
        <v>2023</v>
      </c>
      <c r="R833" s="211">
        <v>45269</v>
      </c>
      <c r="S833" s="212" t="s">
        <v>2231</v>
      </c>
      <c r="T833" s="212" t="s">
        <v>728</v>
      </c>
      <c r="U833" s="285">
        <v>0</v>
      </c>
      <c r="V833" s="285">
        <v>0</v>
      </c>
      <c r="W833" s="516">
        <f>M833</f>
        <v>46000</v>
      </c>
      <c r="X833" s="284" t="s">
        <v>201</v>
      </c>
      <c r="Y833" s="413">
        <v>4.75</v>
      </c>
      <c r="AA833" s="212">
        <v>70</v>
      </c>
      <c r="AC833" s="212">
        <v>110</v>
      </c>
      <c r="AE833" s="284" t="s">
        <v>423</v>
      </c>
      <c r="AF833" s="284" t="s">
        <v>423</v>
      </c>
      <c r="AG833" s="284" t="s">
        <v>423</v>
      </c>
      <c r="AH833" s="284">
        <v>1</v>
      </c>
      <c r="AJ833" s="284"/>
      <c r="AK833" s="284"/>
      <c r="AL833" s="201"/>
      <c r="AM833" s="237"/>
      <c r="CM833" s="428"/>
    </row>
    <row r="834" spans="1:123" s="216" customFormat="1" ht="12.75" customHeight="1" x14ac:dyDescent="0.2">
      <c r="A834" s="200">
        <v>833</v>
      </c>
      <c r="B834" s="201" t="s">
        <v>427</v>
      </c>
      <c r="C834" s="201" t="s">
        <v>5851</v>
      </c>
      <c r="D834" s="201"/>
      <c r="E834" s="201" t="s">
        <v>618</v>
      </c>
      <c r="F834" s="201"/>
      <c r="G834" s="203" t="s">
        <v>5852</v>
      </c>
      <c r="H834" s="391"/>
      <c r="I834" s="201" t="s">
        <v>1294</v>
      </c>
      <c r="J834" s="201"/>
      <c r="K834" s="201" t="s">
        <v>5821</v>
      </c>
      <c r="L834" s="206">
        <v>45427</v>
      </c>
      <c r="M834" s="219">
        <v>46132</v>
      </c>
      <c r="N834" s="220" t="s">
        <v>421</v>
      </c>
      <c r="O834" s="221">
        <f t="shared" si="187"/>
        <v>46132</v>
      </c>
      <c r="P834" s="222">
        <v>24351</v>
      </c>
      <c r="Q834" s="222">
        <v>2016</v>
      </c>
      <c r="R834" s="211">
        <v>45402</v>
      </c>
      <c r="S834" s="201" t="s">
        <v>727</v>
      </c>
      <c r="T834" s="201" t="s">
        <v>728</v>
      </c>
      <c r="U834" s="377" t="s">
        <v>200</v>
      </c>
      <c r="V834" s="377" t="s">
        <v>229</v>
      </c>
      <c r="W834" s="213">
        <f>M834</f>
        <v>46132</v>
      </c>
      <c r="X834" s="208" t="s">
        <v>423</v>
      </c>
      <c r="Y834" s="408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3442</v>
      </c>
      <c r="AF834" s="208" t="s">
        <v>3952</v>
      </c>
      <c r="AG834" s="208" t="s">
        <v>3879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216" customFormat="1" ht="12.75" customHeight="1" x14ac:dyDescent="0.2">
      <c r="A835" s="200">
        <v>834</v>
      </c>
      <c r="B835" s="201" t="s">
        <v>427</v>
      </c>
      <c r="C835" s="201" t="s">
        <v>4700</v>
      </c>
      <c r="D835" s="201"/>
      <c r="E835" s="201" t="s">
        <v>759</v>
      </c>
      <c r="F835" s="201"/>
      <c r="G835" s="203" t="s">
        <v>6345</v>
      </c>
      <c r="H835" s="391"/>
      <c r="I835" s="201" t="s">
        <v>174</v>
      </c>
      <c r="J835" s="201"/>
      <c r="K835" s="201" t="s">
        <v>6322</v>
      </c>
      <c r="L835" s="206">
        <v>45667</v>
      </c>
      <c r="M835" s="219">
        <v>46330</v>
      </c>
      <c r="N835" s="220" t="s">
        <v>421</v>
      </c>
      <c r="O835" s="221">
        <f t="shared" si="187"/>
        <v>46330</v>
      </c>
      <c r="P835" s="222">
        <v>25011</v>
      </c>
      <c r="Q835" s="222">
        <v>2020</v>
      </c>
      <c r="R835" s="211">
        <v>45600</v>
      </c>
      <c r="S835" s="201" t="s">
        <v>5961</v>
      </c>
      <c r="T835" s="201" t="s">
        <v>728</v>
      </c>
      <c r="U835" s="377" t="s">
        <v>200</v>
      </c>
      <c r="V835" s="377" t="s">
        <v>533</v>
      </c>
      <c r="W835" s="213">
        <f>M835</f>
        <v>46330</v>
      </c>
      <c r="X835" s="208" t="s">
        <v>583</v>
      </c>
      <c r="Y835" s="408">
        <v>4.8</v>
      </c>
      <c r="Z835" s="214"/>
      <c r="AA835" s="201">
        <v>65</v>
      </c>
      <c r="AB835" s="201"/>
      <c r="AC835" s="201">
        <v>85</v>
      </c>
      <c r="AD835" s="201"/>
      <c r="AE835" s="208" t="s">
        <v>423</v>
      </c>
      <c r="AF835" s="208" t="s">
        <v>423</v>
      </c>
      <c r="AG835" s="208" t="s">
        <v>423</v>
      </c>
      <c r="AH835" s="208">
        <v>1</v>
      </c>
      <c r="AI835" s="201"/>
      <c r="AJ835" s="208"/>
      <c r="AK835" s="208"/>
      <c r="AL835" s="201"/>
      <c r="AM835" s="237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5"/>
      <c r="CN835" s="215"/>
      <c r="CO835" s="215"/>
      <c r="CP835" s="215"/>
      <c r="CQ835" s="215"/>
      <c r="CR835" s="215"/>
      <c r="CS835" s="215"/>
      <c r="CT835" s="215"/>
      <c r="CU835" s="215"/>
      <c r="CV835" s="215"/>
      <c r="CW835" s="215"/>
      <c r="CX835" s="215"/>
      <c r="CY835" s="215"/>
      <c r="CZ835" s="215"/>
      <c r="DA835" s="215"/>
      <c r="DB835" s="215"/>
      <c r="DC835" s="215"/>
      <c r="DD835" s="215"/>
      <c r="DE835" s="215"/>
      <c r="DF835" s="215"/>
      <c r="DG835" s="215"/>
      <c r="DH835" s="215"/>
      <c r="DI835" s="215"/>
      <c r="DJ835" s="215"/>
      <c r="DK835" s="215"/>
      <c r="DL835" s="215"/>
      <c r="DM835" s="215"/>
      <c r="DN835" s="215"/>
      <c r="DO835" s="215"/>
      <c r="DP835" s="215"/>
      <c r="DQ835" s="215"/>
      <c r="DR835" s="215"/>
      <c r="DS835" s="215"/>
    </row>
    <row r="836" spans="1:123" s="157" customFormat="1" ht="12.75" customHeight="1" x14ac:dyDescent="0.2">
      <c r="A836" s="110">
        <v>835</v>
      </c>
      <c r="B836" s="121" t="s">
        <v>427</v>
      </c>
      <c r="C836" s="121" t="s">
        <v>1891</v>
      </c>
      <c r="D836" s="121"/>
      <c r="E836" s="121" t="s">
        <v>1910</v>
      </c>
      <c r="F836" s="121"/>
      <c r="G836" s="129" t="s">
        <v>1911</v>
      </c>
      <c r="H836" s="390"/>
      <c r="I836" s="121" t="s">
        <v>1071</v>
      </c>
      <c r="J836" s="121"/>
      <c r="K836" s="121" t="s">
        <v>775</v>
      </c>
      <c r="L836" s="115">
        <v>42826</v>
      </c>
      <c r="M836" s="87">
        <v>46054</v>
      </c>
      <c r="N836" s="117" t="s">
        <v>421</v>
      </c>
      <c r="O836" s="131">
        <f t="shared" si="187"/>
        <v>46054</v>
      </c>
      <c r="P836" s="104">
        <v>17359</v>
      </c>
      <c r="Q836" s="104">
        <v>2017</v>
      </c>
      <c r="R836" s="119">
        <v>45323</v>
      </c>
      <c r="S836" s="121" t="s">
        <v>727</v>
      </c>
      <c r="T836" s="121" t="s">
        <v>421</v>
      </c>
      <c r="U836" s="244" t="s">
        <v>547</v>
      </c>
      <c r="V836" s="244" t="s">
        <v>4381</v>
      </c>
      <c r="W836" s="135">
        <f t="shared" ref="W836:W846" si="188">M836</f>
        <v>46054</v>
      </c>
      <c r="X836" s="162" t="s">
        <v>865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427</v>
      </c>
      <c r="C837" s="121" t="s">
        <v>453</v>
      </c>
      <c r="D837" s="121"/>
      <c r="E837" s="121" t="s">
        <v>28</v>
      </c>
      <c r="F837" s="121"/>
      <c r="G837" s="129" t="s">
        <v>386</v>
      </c>
      <c r="H837" s="390"/>
      <c r="I837" s="121" t="s">
        <v>1350</v>
      </c>
      <c r="J837" s="121"/>
      <c r="K837" s="144" t="s">
        <v>4793</v>
      </c>
      <c r="L837" s="137">
        <v>41027</v>
      </c>
      <c r="M837" s="87">
        <v>45749</v>
      </c>
      <c r="N837" s="117" t="s">
        <v>421</v>
      </c>
      <c r="O837" s="130">
        <f t="shared" si="187"/>
        <v>45749</v>
      </c>
      <c r="P837" s="118">
        <v>23161</v>
      </c>
      <c r="Q837" s="118">
        <v>2012</v>
      </c>
      <c r="R837" s="119">
        <v>45018</v>
      </c>
      <c r="S837" s="120" t="s">
        <v>810</v>
      </c>
      <c r="T837" s="121" t="s">
        <v>421</v>
      </c>
      <c r="U837" s="376" t="s">
        <v>548</v>
      </c>
      <c r="V837" s="244" t="s">
        <v>4794</v>
      </c>
      <c r="W837" s="145">
        <f t="shared" si="188"/>
        <v>45749</v>
      </c>
      <c r="X837" s="357" t="s">
        <v>583</v>
      </c>
      <c r="Y837" s="407">
        <v>9.3000000000000007</v>
      </c>
      <c r="Z837" s="136"/>
      <c r="AA837" s="120">
        <v>140</v>
      </c>
      <c r="AB837" s="120"/>
      <c r="AC837" s="120">
        <v>210</v>
      </c>
      <c r="AD837" s="120"/>
      <c r="AE837" s="357">
        <v>25</v>
      </c>
      <c r="AF837" s="357">
        <v>42</v>
      </c>
      <c r="AG837" s="357">
        <v>50</v>
      </c>
      <c r="AH837" s="357">
        <v>2</v>
      </c>
      <c r="AI837" s="120"/>
      <c r="AJ837" s="357"/>
      <c r="AK837" s="357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427</v>
      </c>
      <c r="C838" s="121" t="s">
        <v>495</v>
      </c>
      <c r="D838" s="121"/>
      <c r="E838" s="121" t="s">
        <v>494</v>
      </c>
      <c r="F838" s="121"/>
      <c r="G838" s="129" t="s">
        <v>496</v>
      </c>
      <c r="H838" s="390"/>
      <c r="I838" s="121" t="s">
        <v>1350</v>
      </c>
      <c r="J838" s="121"/>
      <c r="K838" s="121" t="s">
        <v>493</v>
      </c>
      <c r="L838" s="137">
        <v>41027</v>
      </c>
      <c r="M838" s="87">
        <v>46404</v>
      </c>
      <c r="N838" s="117" t="s">
        <v>421</v>
      </c>
      <c r="O838" s="130">
        <f t="shared" si="187"/>
        <v>46404</v>
      </c>
      <c r="P838" s="118">
        <v>20087</v>
      </c>
      <c r="Q838" s="118">
        <v>2012</v>
      </c>
      <c r="R838" s="119">
        <v>45674</v>
      </c>
      <c r="S838" s="120" t="s">
        <v>810</v>
      </c>
      <c r="T838" s="121" t="s">
        <v>421</v>
      </c>
      <c r="U838" s="376" t="s">
        <v>200</v>
      </c>
      <c r="V838" s="244" t="s">
        <v>3020</v>
      </c>
      <c r="W838" s="145">
        <f t="shared" si="188"/>
        <v>46404</v>
      </c>
      <c r="X838" s="357" t="s">
        <v>655</v>
      </c>
      <c r="Y838" s="407">
        <v>6.7</v>
      </c>
      <c r="Z838" s="136"/>
      <c r="AA838" s="120">
        <v>100</v>
      </c>
      <c r="AB838" s="120"/>
      <c r="AC838" s="120">
        <v>115</v>
      </c>
      <c r="AD838" s="120"/>
      <c r="AE838" s="357">
        <v>25</v>
      </c>
      <c r="AF838" s="357">
        <v>49</v>
      </c>
      <c r="AG838" s="357">
        <v>60</v>
      </c>
      <c r="AH838" s="357">
        <v>1</v>
      </c>
      <c r="AI838" s="120"/>
      <c r="AJ838" s="357"/>
      <c r="AK838" s="357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427</v>
      </c>
      <c r="C839" s="111" t="s">
        <v>193</v>
      </c>
      <c r="D839" s="111"/>
      <c r="E839" s="85" t="s">
        <v>1862</v>
      </c>
      <c r="F839" s="111"/>
      <c r="G839" s="112" t="s">
        <v>4391</v>
      </c>
      <c r="H839" s="113"/>
      <c r="I839" s="111" t="s">
        <v>666</v>
      </c>
      <c r="J839" s="111"/>
      <c r="K839" s="111" t="s">
        <v>4392</v>
      </c>
      <c r="L839" s="115">
        <v>43922</v>
      </c>
      <c r="M839" s="87">
        <v>46190</v>
      </c>
      <c r="N839" s="117" t="s">
        <v>421</v>
      </c>
      <c r="O839" s="131">
        <f t="shared" si="187"/>
        <v>46190</v>
      </c>
      <c r="P839" s="104">
        <v>22492</v>
      </c>
      <c r="Q839" s="104">
        <v>2020</v>
      </c>
      <c r="R839" s="105">
        <v>45460</v>
      </c>
      <c r="S839" s="121" t="s">
        <v>691</v>
      </c>
      <c r="T839" s="121" t="s">
        <v>421</v>
      </c>
      <c r="U839" s="244" t="s">
        <v>5952</v>
      </c>
      <c r="V839" s="244" t="s">
        <v>5953</v>
      </c>
      <c r="W839" s="135">
        <f>M839</f>
        <v>46190</v>
      </c>
      <c r="X839" s="162" t="s">
        <v>201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423</v>
      </c>
      <c r="AF839" s="162" t="s">
        <v>423</v>
      </c>
      <c r="AG839" s="162" t="s">
        <v>423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427</v>
      </c>
      <c r="C840" s="144" t="s">
        <v>355</v>
      </c>
      <c r="D840" s="121"/>
      <c r="E840" s="121" t="s">
        <v>354</v>
      </c>
      <c r="F840" s="121"/>
      <c r="G840" s="129" t="s">
        <v>2196</v>
      </c>
      <c r="H840" s="404"/>
      <c r="I840" s="121" t="s">
        <v>255</v>
      </c>
      <c r="J840" s="121"/>
      <c r="K840" s="121" t="s">
        <v>5010</v>
      </c>
      <c r="L840" s="137">
        <v>45085</v>
      </c>
      <c r="M840" s="116">
        <v>45810</v>
      </c>
      <c r="N840" s="117" t="s">
        <v>421</v>
      </c>
      <c r="O840" s="130">
        <f t="shared" si="187"/>
        <v>45810</v>
      </c>
      <c r="P840" s="118">
        <v>23311</v>
      </c>
      <c r="Q840" s="118">
        <v>2011</v>
      </c>
      <c r="R840" s="119">
        <v>45079</v>
      </c>
      <c r="S840" s="120" t="s">
        <v>2069</v>
      </c>
      <c r="T840" s="121" t="s">
        <v>84</v>
      </c>
      <c r="U840" s="376" t="s">
        <v>1</v>
      </c>
      <c r="V840" s="244" t="s">
        <v>3706</v>
      </c>
      <c r="W840" s="145">
        <f t="shared" si="188"/>
        <v>45810</v>
      </c>
      <c r="X840" s="357" t="s">
        <v>865</v>
      </c>
      <c r="Y840" s="407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57">
        <v>23</v>
      </c>
      <c r="AF840" s="357">
        <v>40</v>
      </c>
      <c r="AG840" s="357">
        <v>45</v>
      </c>
      <c r="AH840" s="357">
        <v>1</v>
      </c>
      <c r="AI840" s="119"/>
      <c r="AJ840" s="357"/>
      <c r="AK840" s="357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427</v>
      </c>
      <c r="C841" s="110" t="s">
        <v>2844</v>
      </c>
      <c r="D841" s="121"/>
      <c r="E841" s="121" t="s">
        <v>2483</v>
      </c>
      <c r="F841" s="121"/>
      <c r="G841" s="129" t="s">
        <v>4540</v>
      </c>
      <c r="H841" s="390"/>
      <c r="I841" s="121" t="s">
        <v>631</v>
      </c>
      <c r="J841" s="121"/>
      <c r="K841" s="121" t="s">
        <v>4541</v>
      </c>
      <c r="L841" s="137">
        <v>44804</v>
      </c>
      <c r="M841" s="138">
        <v>46257</v>
      </c>
      <c r="N841" s="117" t="s">
        <v>421</v>
      </c>
      <c r="O841" s="131">
        <f t="shared" si="187"/>
        <v>46257</v>
      </c>
      <c r="P841" s="104">
        <v>22595</v>
      </c>
      <c r="Q841" s="104">
        <v>2022</v>
      </c>
      <c r="R841" s="105">
        <v>45527</v>
      </c>
      <c r="S841" s="121" t="s">
        <v>2231</v>
      </c>
      <c r="T841" s="121" t="s">
        <v>421</v>
      </c>
      <c r="U841" s="244" t="s">
        <v>234</v>
      </c>
      <c r="V841" s="244" t="s">
        <v>234</v>
      </c>
      <c r="W841" s="135">
        <f t="shared" si="188"/>
        <v>46257</v>
      </c>
      <c r="X841" s="162" t="s">
        <v>865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423</v>
      </c>
      <c r="AF841" s="162" t="s">
        <v>423</v>
      </c>
      <c r="AG841" s="162" t="s">
        <v>423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427</v>
      </c>
      <c r="C842" s="110" t="s">
        <v>1951</v>
      </c>
      <c r="D842" s="111"/>
      <c r="E842" s="121" t="s">
        <v>2355</v>
      </c>
      <c r="F842" s="111"/>
      <c r="G842" s="112" t="s">
        <v>2356</v>
      </c>
      <c r="H842" s="389"/>
      <c r="I842" s="121" t="s">
        <v>1071</v>
      </c>
      <c r="J842" s="111"/>
      <c r="K842" s="121" t="s">
        <v>1646</v>
      </c>
      <c r="L842" s="137">
        <v>43160</v>
      </c>
      <c r="M842" s="149">
        <v>45346</v>
      </c>
      <c r="N842" s="162" t="s">
        <v>421</v>
      </c>
      <c r="O842" s="168">
        <f t="shared" si="187"/>
        <v>45346</v>
      </c>
      <c r="P842" s="169">
        <v>22279</v>
      </c>
      <c r="Q842" s="169">
        <v>2018</v>
      </c>
      <c r="R842" s="119">
        <v>44616</v>
      </c>
      <c r="S842" s="156" t="s">
        <v>727</v>
      </c>
      <c r="T842" s="144" t="s">
        <v>421</v>
      </c>
      <c r="U842" s="376" t="s">
        <v>4195</v>
      </c>
      <c r="V842" s="376" t="s">
        <v>4196</v>
      </c>
      <c r="W842" s="145">
        <f t="shared" si="188"/>
        <v>45346</v>
      </c>
      <c r="X842" s="357" t="s">
        <v>865</v>
      </c>
      <c r="Y842" s="407">
        <v>4.5</v>
      </c>
      <c r="Z842" s="136"/>
      <c r="AA842" s="120">
        <v>80</v>
      </c>
      <c r="AB842" s="120"/>
      <c r="AC842" s="120">
        <v>105</v>
      </c>
      <c r="AD842" s="120"/>
      <c r="AE842" s="357">
        <v>24</v>
      </c>
      <c r="AF842" s="357">
        <v>39</v>
      </c>
      <c r="AG842" s="365">
        <v>55</v>
      </c>
      <c r="AH842" s="365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427</v>
      </c>
      <c r="C843" s="201" t="s">
        <v>2864</v>
      </c>
      <c r="D843" s="201"/>
      <c r="E843" s="201" t="s">
        <v>1178</v>
      </c>
      <c r="F843" s="201"/>
      <c r="G843" s="203" t="s">
        <v>2865</v>
      </c>
      <c r="H843" s="391"/>
      <c r="I843" s="201" t="s">
        <v>265</v>
      </c>
      <c r="J843" s="201"/>
      <c r="K843" s="205" t="s">
        <v>2866</v>
      </c>
      <c r="L843" s="206">
        <v>43668</v>
      </c>
      <c r="M843" s="207">
        <v>45527</v>
      </c>
      <c r="N843" s="208" t="s">
        <v>421</v>
      </c>
      <c r="O843" s="209">
        <f t="shared" si="187"/>
        <v>45527</v>
      </c>
      <c r="P843" s="210">
        <v>19381</v>
      </c>
      <c r="Q843" s="210">
        <v>2012</v>
      </c>
      <c r="R843" s="211">
        <v>45161</v>
      </c>
      <c r="S843" s="212" t="s">
        <v>2001</v>
      </c>
      <c r="T843" s="212" t="s">
        <v>421</v>
      </c>
      <c r="U843" s="377" t="s">
        <v>738</v>
      </c>
      <c r="V843" s="377" t="s">
        <v>3570</v>
      </c>
      <c r="W843" s="213">
        <f t="shared" si="188"/>
        <v>45527</v>
      </c>
      <c r="X843" s="208" t="s">
        <v>865</v>
      </c>
      <c r="Y843" s="408">
        <v>4.2</v>
      </c>
      <c r="Z843" s="214"/>
      <c r="AA843" s="201">
        <v>70</v>
      </c>
      <c r="AB843" s="201"/>
      <c r="AC843" s="201">
        <v>90</v>
      </c>
      <c r="AD843" s="201"/>
      <c r="AE843" s="208" t="s">
        <v>423</v>
      </c>
      <c r="AF843" s="208" t="s">
        <v>423</v>
      </c>
      <c r="AG843" s="284" t="s">
        <v>423</v>
      </c>
      <c r="AH843" s="284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428</v>
      </c>
      <c r="C844" s="121" t="s">
        <v>35</v>
      </c>
      <c r="D844" s="121"/>
      <c r="E844" s="121" t="s">
        <v>34</v>
      </c>
      <c r="F844" s="121" t="s">
        <v>617</v>
      </c>
      <c r="G844" s="129" t="s">
        <v>498</v>
      </c>
      <c r="H844" s="390"/>
      <c r="I844" s="121" t="s">
        <v>1294</v>
      </c>
      <c r="J844" s="121"/>
      <c r="K844" s="121" t="s">
        <v>2382</v>
      </c>
      <c r="L844" s="137">
        <v>41046</v>
      </c>
      <c r="M844" s="87">
        <v>45348</v>
      </c>
      <c r="N844" s="117" t="s">
        <v>421</v>
      </c>
      <c r="O844" s="131">
        <f t="shared" si="187"/>
        <v>45348</v>
      </c>
      <c r="P844" s="104">
        <v>18414</v>
      </c>
      <c r="Q844" s="104">
        <v>2005</v>
      </c>
      <c r="R844" s="119">
        <v>44618</v>
      </c>
      <c r="S844" s="121" t="s">
        <v>168</v>
      </c>
      <c r="T844" s="121" t="s">
        <v>421</v>
      </c>
      <c r="U844" s="244" t="s">
        <v>4103</v>
      </c>
      <c r="V844" s="244" t="s">
        <v>4104</v>
      </c>
      <c r="W844" s="135">
        <f t="shared" si="188"/>
        <v>45348</v>
      </c>
      <c r="X844" s="162" t="s">
        <v>573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427</v>
      </c>
      <c r="C845" s="201" t="s">
        <v>2652</v>
      </c>
      <c r="D845" s="201"/>
      <c r="E845" s="201" t="s">
        <v>2615</v>
      </c>
      <c r="F845" s="201"/>
      <c r="G845" s="203" t="s">
        <v>2653</v>
      </c>
      <c r="H845" s="391"/>
      <c r="I845" s="201" t="s">
        <v>1228</v>
      </c>
      <c r="J845" s="201"/>
      <c r="K845" s="201" t="s">
        <v>4753</v>
      </c>
      <c r="L845" s="206">
        <v>43527</v>
      </c>
      <c r="M845" s="207">
        <v>46418</v>
      </c>
      <c r="N845" s="208" t="s">
        <v>421</v>
      </c>
      <c r="O845" s="209">
        <f t="shared" si="187"/>
        <v>46418</v>
      </c>
      <c r="P845" s="210">
        <v>23118</v>
      </c>
      <c r="Q845" s="210">
        <v>2019</v>
      </c>
      <c r="R845" s="223">
        <v>45688</v>
      </c>
      <c r="S845" s="212" t="s">
        <v>2001</v>
      </c>
      <c r="T845" s="212" t="s">
        <v>421</v>
      </c>
      <c r="U845" s="377" t="s">
        <v>137</v>
      </c>
      <c r="V845" s="377" t="s">
        <v>632</v>
      </c>
      <c r="W845" s="213">
        <f t="shared" si="188"/>
        <v>46418</v>
      </c>
      <c r="X845" s="208" t="s">
        <v>865</v>
      </c>
      <c r="Y845" s="408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4">
        <v>48</v>
      </c>
      <c r="AH845" s="284">
        <v>2</v>
      </c>
      <c r="AJ845" s="284"/>
      <c r="AK845" s="284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427</v>
      </c>
      <c r="C846" s="121" t="s">
        <v>4785</v>
      </c>
      <c r="D846" s="121"/>
      <c r="E846" s="121" t="s">
        <v>1343</v>
      </c>
      <c r="F846" s="121"/>
      <c r="G846" s="129" t="s">
        <v>4786</v>
      </c>
      <c r="H846" s="390"/>
      <c r="I846" s="257" t="s">
        <v>1350</v>
      </c>
      <c r="J846" s="121"/>
      <c r="K846" s="121" t="s">
        <v>839</v>
      </c>
      <c r="L846" s="137">
        <v>45015</v>
      </c>
      <c r="M846" s="87">
        <v>45744</v>
      </c>
      <c r="N846" s="117" t="s">
        <v>421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102</v>
      </c>
      <c r="T846" s="121" t="s">
        <v>728</v>
      </c>
      <c r="U846" s="244" t="s">
        <v>200</v>
      </c>
      <c r="V846" s="244" t="s">
        <v>200</v>
      </c>
      <c r="W846" s="135">
        <f t="shared" si="188"/>
        <v>45744</v>
      </c>
      <c r="X846" s="162" t="s">
        <v>583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423</v>
      </c>
      <c r="AF846" s="162" t="s">
        <v>423</v>
      </c>
      <c r="AG846" s="162" t="s">
        <v>423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427</v>
      </c>
      <c r="C847" s="121" t="s">
        <v>643</v>
      </c>
      <c r="D847" s="121"/>
      <c r="E847" s="121" t="s">
        <v>848</v>
      </c>
      <c r="F847" s="121"/>
      <c r="G847" s="129" t="s">
        <v>849</v>
      </c>
      <c r="H847" s="390"/>
      <c r="I847" s="121" t="s">
        <v>666</v>
      </c>
      <c r="J847" s="121"/>
      <c r="K847" s="144" t="s">
        <v>999</v>
      </c>
      <c r="L847" s="137">
        <v>41029</v>
      </c>
      <c r="M847" s="116">
        <v>46289</v>
      </c>
      <c r="N847" s="117" t="s">
        <v>421</v>
      </c>
      <c r="O847" s="130">
        <f t="shared" ref="O847:O855" si="189">M847</f>
        <v>46289</v>
      </c>
      <c r="P847" s="118">
        <v>14669</v>
      </c>
      <c r="Q847" s="118">
        <v>2012</v>
      </c>
      <c r="R847" s="119">
        <v>45559</v>
      </c>
      <c r="S847" s="120" t="s">
        <v>5004</v>
      </c>
      <c r="T847" s="121" t="s">
        <v>421</v>
      </c>
      <c r="U847" s="376" t="s">
        <v>548</v>
      </c>
      <c r="V847" s="376" t="s">
        <v>4655</v>
      </c>
      <c r="W847" s="145">
        <f>M847</f>
        <v>46289</v>
      </c>
      <c r="X847" s="357" t="s">
        <v>583</v>
      </c>
      <c r="Y847" s="407">
        <v>5.4</v>
      </c>
      <c r="Z847" s="136"/>
      <c r="AA847" s="120">
        <v>85</v>
      </c>
      <c r="AB847" s="120"/>
      <c r="AC847" s="120">
        <v>105</v>
      </c>
      <c r="AD847" s="120"/>
      <c r="AE847" s="357">
        <v>24</v>
      </c>
      <c r="AF847" s="357">
        <v>39</v>
      </c>
      <c r="AG847" s="357" t="s">
        <v>1000</v>
      </c>
      <c r="AH847" s="357">
        <v>1</v>
      </c>
      <c r="AI847" s="120"/>
      <c r="AJ847" s="357"/>
      <c r="AK847" s="357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427</v>
      </c>
      <c r="C848" s="110" t="s">
        <v>1073</v>
      </c>
      <c r="D848" s="121"/>
      <c r="E848" s="121" t="s">
        <v>1268</v>
      </c>
      <c r="F848" s="121"/>
      <c r="G848" s="129" t="s">
        <v>1269</v>
      </c>
      <c r="H848" s="390"/>
      <c r="I848" s="121" t="s">
        <v>174</v>
      </c>
      <c r="J848" s="121"/>
      <c r="K848" s="111" t="s">
        <v>155</v>
      </c>
      <c r="L848" s="115">
        <v>42171</v>
      </c>
      <c r="M848" s="116">
        <v>45816</v>
      </c>
      <c r="N848" s="117" t="s">
        <v>421</v>
      </c>
      <c r="O848" s="130">
        <f t="shared" si="189"/>
        <v>45816</v>
      </c>
      <c r="P848" s="118">
        <v>21352</v>
      </c>
      <c r="Q848" s="118">
        <v>2015</v>
      </c>
      <c r="R848" s="119">
        <v>45085</v>
      </c>
      <c r="S848" s="120" t="s">
        <v>102</v>
      </c>
      <c r="T848" s="121" t="s">
        <v>421</v>
      </c>
      <c r="U848" s="376" t="s">
        <v>760</v>
      </c>
      <c r="V848" s="376" t="s">
        <v>3856</v>
      </c>
      <c r="W848" s="145">
        <f t="shared" ref="W848:W852" si="190">M848</f>
        <v>45816</v>
      </c>
      <c r="X848" s="357" t="s">
        <v>865</v>
      </c>
      <c r="Y848" s="407">
        <v>5.2</v>
      </c>
      <c r="Z848" s="136"/>
      <c r="AA848" s="120">
        <v>65</v>
      </c>
      <c r="AB848" s="120"/>
      <c r="AC848" s="120">
        <v>85</v>
      </c>
      <c r="AD848" s="120"/>
      <c r="AE848" s="357">
        <v>24</v>
      </c>
      <c r="AF848" s="357">
        <v>39</v>
      </c>
      <c r="AG848" s="357">
        <v>52</v>
      </c>
      <c r="AH848" s="357">
        <v>1</v>
      </c>
      <c r="AI848" s="120"/>
      <c r="AJ848" s="357"/>
      <c r="AK848" s="357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428</v>
      </c>
      <c r="C849" s="201" t="s">
        <v>3422</v>
      </c>
      <c r="D849" s="201" t="s">
        <v>507</v>
      </c>
      <c r="E849" s="201" t="s">
        <v>296</v>
      </c>
      <c r="F849" s="201" t="s">
        <v>3919</v>
      </c>
      <c r="G849" s="203" t="s">
        <v>3920</v>
      </c>
      <c r="H849" s="391" t="s">
        <v>3921</v>
      </c>
      <c r="I849" s="201" t="s">
        <v>255</v>
      </c>
      <c r="J849" s="201" t="s">
        <v>663</v>
      </c>
      <c r="K849" s="201" t="s">
        <v>3922</v>
      </c>
      <c r="L849" s="206">
        <v>44466</v>
      </c>
      <c r="M849" s="207">
        <v>45951</v>
      </c>
      <c r="N849" s="208" t="s">
        <v>421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14</v>
      </c>
      <c r="T849" s="212" t="s">
        <v>421</v>
      </c>
      <c r="U849" s="377" t="s">
        <v>5309</v>
      </c>
      <c r="V849" s="377" t="s">
        <v>5309</v>
      </c>
      <c r="W849" s="213">
        <f>M849</f>
        <v>45951</v>
      </c>
      <c r="X849" s="208" t="s">
        <v>865</v>
      </c>
      <c r="Y849" s="408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423</v>
      </c>
      <c r="AF849" s="208">
        <v>38</v>
      </c>
      <c r="AG849" s="284">
        <v>50</v>
      </c>
      <c r="AH849" s="284">
        <v>1</v>
      </c>
      <c r="AI849" s="223">
        <v>44466</v>
      </c>
      <c r="AJ849" s="284">
        <v>2021</v>
      </c>
      <c r="AK849" s="284" t="s">
        <v>421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427</v>
      </c>
      <c r="C850" s="200" t="s">
        <v>2236</v>
      </c>
      <c r="D850" s="201"/>
      <c r="E850" s="201" t="s">
        <v>2237</v>
      </c>
      <c r="F850" s="201"/>
      <c r="G850" s="203" t="s">
        <v>2238</v>
      </c>
      <c r="H850" s="391"/>
      <c r="I850" s="201" t="s">
        <v>631</v>
      </c>
      <c r="J850" s="201"/>
      <c r="K850" s="201" t="s">
        <v>2239</v>
      </c>
      <c r="L850" s="206">
        <v>43148</v>
      </c>
      <c r="M850" s="207">
        <v>46084</v>
      </c>
      <c r="N850" s="208" t="s">
        <v>421</v>
      </c>
      <c r="O850" s="209">
        <f t="shared" si="189"/>
        <v>46084</v>
      </c>
      <c r="P850" s="222">
        <v>18132</v>
      </c>
      <c r="Q850" s="222">
        <v>2017</v>
      </c>
      <c r="R850" s="211">
        <v>45354</v>
      </c>
      <c r="S850" s="201" t="s">
        <v>5004</v>
      </c>
      <c r="T850" s="201" t="s">
        <v>421</v>
      </c>
      <c r="U850" s="377" t="s">
        <v>1655</v>
      </c>
      <c r="V850" s="377" t="s">
        <v>3149</v>
      </c>
      <c r="W850" s="213">
        <f t="shared" si="190"/>
        <v>46084</v>
      </c>
      <c r="X850" s="208" t="s">
        <v>865</v>
      </c>
      <c r="Y850" s="408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423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428</v>
      </c>
      <c r="C851" s="121" t="s">
        <v>1440</v>
      </c>
      <c r="D851" s="111" t="s">
        <v>525</v>
      </c>
      <c r="E851" s="121" t="s">
        <v>1861</v>
      </c>
      <c r="F851" s="121" t="s">
        <v>390</v>
      </c>
      <c r="G851" s="129" t="s">
        <v>3512</v>
      </c>
      <c r="H851" s="389" t="s">
        <v>390</v>
      </c>
      <c r="I851" s="121" t="s">
        <v>1294</v>
      </c>
      <c r="J851" s="111" t="s">
        <v>391</v>
      </c>
      <c r="K851" s="111" t="s">
        <v>304</v>
      </c>
      <c r="L851" s="137">
        <v>44180</v>
      </c>
      <c r="M851" s="138">
        <v>46063</v>
      </c>
      <c r="N851" s="117" t="s">
        <v>421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168</v>
      </c>
      <c r="T851" s="121" t="s">
        <v>421</v>
      </c>
      <c r="U851" s="244" t="s">
        <v>5531</v>
      </c>
      <c r="V851" s="244" t="s">
        <v>5532</v>
      </c>
      <c r="W851" s="135">
        <f>M851</f>
        <v>46063</v>
      </c>
      <c r="X851" s="162" t="s">
        <v>21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3513</v>
      </c>
      <c r="AF851" s="162" t="s">
        <v>3488</v>
      </c>
      <c r="AG851" s="162" t="s">
        <v>3514</v>
      </c>
      <c r="AH851" s="162">
        <v>1</v>
      </c>
      <c r="AI851" s="119">
        <v>40605</v>
      </c>
      <c r="AJ851" s="357">
        <v>2011</v>
      </c>
      <c r="AK851" s="357" t="s">
        <v>421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427</v>
      </c>
      <c r="C852" s="121" t="s">
        <v>1413</v>
      </c>
      <c r="D852" s="121"/>
      <c r="E852" s="121" t="s">
        <v>184</v>
      </c>
      <c r="F852" s="121"/>
      <c r="G852" s="129" t="s">
        <v>3385</v>
      </c>
      <c r="H852" s="390"/>
      <c r="I852" s="121" t="s">
        <v>631</v>
      </c>
      <c r="J852" s="121"/>
      <c r="K852" s="121" t="s">
        <v>3386</v>
      </c>
      <c r="L852" s="137">
        <v>44076</v>
      </c>
      <c r="M852" s="138">
        <v>46287</v>
      </c>
      <c r="N852" s="162" t="s">
        <v>421</v>
      </c>
      <c r="O852" s="163">
        <f t="shared" si="189"/>
        <v>46287</v>
      </c>
      <c r="P852" s="104">
        <v>20628</v>
      </c>
      <c r="Q852" s="104">
        <v>2020</v>
      </c>
      <c r="R852" s="105">
        <v>45557</v>
      </c>
      <c r="S852" s="121" t="s">
        <v>2231</v>
      </c>
      <c r="T852" s="121" t="s">
        <v>421</v>
      </c>
      <c r="U852" s="244" t="s">
        <v>637</v>
      </c>
      <c r="V852" s="244" t="s">
        <v>313</v>
      </c>
      <c r="W852" s="135">
        <f t="shared" si="190"/>
        <v>46287</v>
      </c>
      <c r="X852" s="162" t="s">
        <v>201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423</v>
      </c>
      <c r="AF852" s="162" t="s">
        <v>423</v>
      </c>
      <c r="AG852" s="162" t="s">
        <v>423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427</v>
      </c>
      <c r="C853" s="121" t="s">
        <v>1280</v>
      </c>
      <c r="D853" s="121"/>
      <c r="E853" s="121" t="s">
        <v>186</v>
      </c>
      <c r="F853" s="121"/>
      <c r="G853" s="129" t="s">
        <v>2883</v>
      </c>
      <c r="H853" s="390"/>
      <c r="I853" s="121" t="s">
        <v>1071</v>
      </c>
      <c r="J853" s="121"/>
      <c r="K853" s="121" t="s">
        <v>1416</v>
      </c>
      <c r="L853" s="137">
        <v>43672</v>
      </c>
      <c r="M853" s="138">
        <v>45726</v>
      </c>
      <c r="N853" s="162" t="s">
        <v>421</v>
      </c>
      <c r="O853" s="163">
        <f t="shared" si="189"/>
        <v>45726</v>
      </c>
      <c r="P853" s="104">
        <v>20351</v>
      </c>
      <c r="Q853" s="104">
        <v>2019</v>
      </c>
      <c r="R853" s="105">
        <v>44995</v>
      </c>
      <c r="S853" s="121" t="s">
        <v>2001</v>
      </c>
      <c r="T853" s="121" t="s">
        <v>421</v>
      </c>
      <c r="U853" s="244" t="s">
        <v>637</v>
      </c>
      <c r="V853" s="244" t="s">
        <v>4772</v>
      </c>
      <c r="W853" s="135">
        <v>45726</v>
      </c>
      <c r="X853" s="162" t="s">
        <v>865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427</v>
      </c>
      <c r="C854" s="201" t="s">
        <v>5359</v>
      </c>
      <c r="D854" s="201"/>
      <c r="E854" s="201" t="s">
        <v>2612</v>
      </c>
      <c r="F854" s="201"/>
      <c r="G854" s="203" t="s">
        <v>5360</v>
      </c>
      <c r="H854" s="391"/>
      <c r="I854" s="201" t="s">
        <v>5361</v>
      </c>
      <c r="J854" s="201"/>
      <c r="K854" s="201" t="s">
        <v>5358</v>
      </c>
      <c r="L854" s="206">
        <v>45258</v>
      </c>
      <c r="M854" s="207">
        <v>45988</v>
      </c>
      <c r="N854" s="208" t="s">
        <v>421</v>
      </c>
      <c r="O854" s="209">
        <f t="shared" si="189"/>
        <v>45988</v>
      </c>
      <c r="P854" s="210">
        <v>23628</v>
      </c>
      <c r="Q854" s="210">
        <v>2021</v>
      </c>
      <c r="R854" s="223">
        <v>45257</v>
      </c>
      <c r="S854" s="212" t="s">
        <v>727</v>
      </c>
      <c r="T854" s="212" t="s">
        <v>728</v>
      </c>
      <c r="U854" s="377" t="s">
        <v>200</v>
      </c>
      <c r="V854" s="377" t="s">
        <v>532</v>
      </c>
      <c r="W854" s="213">
        <v>45988</v>
      </c>
      <c r="X854" s="208" t="s">
        <v>423</v>
      </c>
      <c r="Y854" s="408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5322</v>
      </c>
      <c r="AF854" s="208" t="s">
        <v>423</v>
      </c>
      <c r="AG854" s="284" t="s">
        <v>423</v>
      </c>
      <c r="AH854" s="284">
        <v>1</v>
      </c>
      <c r="AJ854" s="284"/>
      <c r="AK854" s="284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427</v>
      </c>
      <c r="C855" s="121" t="s">
        <v>3279</v>
      </c>
      <c r="D855" s="121"/>
      <c r="E855" s="121" t="s">
        <v>730</v>
      </c>
      <c r="F855" s="121"/>
      <c r="G855" s="129" t="s">
        <v>3537</v>
      </c>
      <c r="H855" s="390"/>
      <c r="I855" s="121" t="s">
        <v>3280</v>
      </c>
      <c r="J855" s="121"/>
      <c r="K855" s="121" t="s">
        <v>6363</v>
      </c>
      <c r="L855" s="137">
        <v>44242</v>
      </c>
      <c r="M855" s="138">
        <v>46404</v>
      </c>
      <c r="N855" s="162" t="s">
        <v>421</v>
      </c>
      <c r="O855" s="163">
        <f t="shared" si="189"/>
        <v>46404</v>
      </c>
      <c r="P855" s="174">
        <v>21045</v>
      </c>
      <c r="Q855" s="174">
        <v>2021</v>
      </c>
      <c r="R855" s="161">
        <v>45674</v>
      </c>
      <c r="S855" s="144" t="s">
        <v>810</v>
      </c>
      <c r="T855" s="144" t="s">
        <v>421</v>
      </c>
      <c r="U855" s="244" t="s">
        <v>200</v>
      </c>
      <c r="V855" s="244" t="s">
        <v>615</v>
      </c>
      <c r="W855" s="135">
        <f>M855</f>
        <v>46404</v>
      </c>
      <c r="X855" s="162" t="s">
        <v>201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423</v>
      </c>
      <c r="AF855" s="162" t="s">
        <v>423</v>
      </c>
      <c r="AG855" s="175" t="s">
        <v>423</v>
      </c>
      <c r="AH855" s="175">
        <v>1</v>
      </c>
      <c r="AJ855" s="175"/>
      <c r="AK855" s="175"/>
      <c r="AL855" s="144" t="s">
        <v>4769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427</v>
      </c>
      <c r="C856" s="144" t="s">
        <v>2471</v>
      </c>
      <c r="D856" s="111"/>
      <c r="E856" s="111" t="s">
        <v>2472</v>
      </c>
      <c r="F856" s="111"/>
      <c r="G856" s="112" t="s">
        <v>2473</v>
      </c>
      <c r="H856" s="389"/>
      <c r="I856" s="110" t="s">
        <v>1352</v>
      </c>
      <c r="J856" s="111"/>
      <c r="K856" s="121" t="s">
        <v>998</v>
      </c>
      <c r="L856" s="137">
        <v>43308</v>
      </c>
      <c r="M856" s="138">
        <v>45185</v>
      </c>
      <c r="N856" s="117" t="s">
        <v>421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2069</v>
      </c>
      <c r="T856" s="121" t="s">
        <v>421</v>
      </c>
      <c r="U856" s="244" t="s">
        <v>2186</v>
      </c>
      <c r="V856" s="244" t="s">
        <v>2186</v>
      </c>
      <c r="W856" s="135">
        <f>M856</f>
        <v>45185</v>
      </c>
      <c r="X856" s="162" t="s">
        <v>865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423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428</v>
      </c>
      <c r="C857" s="121" t="s">
        <v>3096</v>
      </c>
      <c r="D857" s="121" t="s">
        <v>5688</v>
      </c>
      <c r="E857" s="121" t="s">
        <v>649</v>
      </c>
      <c r="F857" s="121" t="s">
        <v>3097</v>
      </c>
      <c r="G857" s="129" t="s">
        <v>3098</v>
      </c>
      <c r="H857" s="390" t="s">
        <v>5689</v>
      </c>
      <c r="I857" s="121" t="s">
        <v>12</v>
      </c>
      <c r="J857" s="121" t="s">
        <v>3099</v>
      </c>
      <c r="K857" s="144" t="s">
        <v>3100</v>
      </c>
      <c r="L857" s="137">
        <v>43901</v>
      </c>
      <c r="M857" s="138">
        <v>46095</v>
      </c>
      <c r="N857" s="162" t="s">
        <v>421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2069</v>
      </c>
      <c r="T857" s="121" t="s">
        <v>1870</v>
      </c>
      <c r="U857" s="244" t="s">
        <v>5659</v>
      </c>
      <c r="V857" s="244" t="s">
        <v>5660</v>
      </c>
      <c r="W857" s="135">
        <v>46095</v>
      </c>
      <c r="X857" s="162" t="s">
        <v>865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5690</v>
      </c>
      <c r="AK857" s="175" t="s">
        <v>421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427</v>
      </c>
      <c r="C858" s="121" t="s">
        <v>1359</v>
      </c>
      <c r="D858" s="121"/>
      <c r="E858" s="121" t="s">
        <v>1741</v>
      </c>
      <c r="F858" s="121"/>
      <c r="G858" s="129" t="s">
        <v>1742</v>
      </c>
      <c r="H858" s="390"/>
      <c r="I858" s="121" t="s">
        <v>1352</v>
      </c>
      <c r="J858" s="121"/>
      <c r="K858" s="121" t="s">
        <v>1743</v>
      </c>
      <c r="L858" s="137">
        <v>42650</v>
      </c>
      <c r="M858" s="149">
        <v>45976</v>
      </c>
      <c r="N858" s="117" t="s">
        <v>421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102</v>
      </c>
      <c r="T858" s="121" t="s">
        <v>421</v>
      </c>
      <c r="U858" s="376" t="s">
        <v>615</v>
      </c>
      <c r="V858" s="376" t="s">
        <v>4014</v>
      </c>
      <c r="W858" s="145">
        <f>M858</f>
        <v>45976</v>
      </c>
      <c r="X858" s="357" t="s">
        <v>865</v>
      </c>
      <c r="Y858" s="407">
        <v>5.6</v>
      </c>
      <c r="Z858" s="136"/>
      <c r="AA858" s="120">
        <v>85</v>
      </c>
      <c r="AB858" s="120"/>
      <c r="AC858" s="120">
        <v>105</v>
      </c>
      <c r="AD858" s="120"/>
      <c r="AE858" s="357">
        <v>25</v>
      </c>
      <c r="AF858" s="357">
        <v>39</v>
      </c>
      <c r="AG858" s="357">
        <v>55</v>
      </c>
      <c r="AH858" s="357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427</v>
      </c>
      <c r="C859" s="110" t="s">
        <v>2922</v>
      </c>
      <c r="D859" s="111"/>
      <c r="E859" s="85" t="s">
        <v>2052</v>
      </c>
      <c r="F859" s="111"/>
      <c r="G859" s="112" t="s">
        <v>3403</v>
      </c>
      <c r="H859" s="389"/>
      <c r="I859" s="111" t="s">
        <v>1071</v>
      </c>
      <c r="J859" s="111"/>
      <c r="K859" s="111" t="s">
        <v>6111</v>
      </c>
      <c r="L859" s="115">
        <v>44081</v>
      </c>
      <c r="M859" s="87">
        <v>45750</v>
      </c>
      <c r="N859" s="117" t="s">
        <v>421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727</v>
      </c>
      <c r="T859" s="121" t="s">
        <v>420</v>
      </c>
      <c r="U859" s="244" t="s">
        <v>2608</v>
      </c>
      <c r="V859" s="244" t="s">
        <v>909</v>
      </c>
      <c r="W859" s="135">
        <f>M859</f>
        <v>45750</v>
      </c>
      <c r="X859" s="162" t="s">
        <v>201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423</v>
      </c>
      <c r="AF859" s="162" t="s">
        <v>423</v>
      </c>
      <c r="AG859" s="162" t="s">
        <v>423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428</v>
      </c>
      <c r="C860" s="121" t="s">
        <v>342</v>
      </c>
      <c r="D860" s="110" t="s">
        <v>2561</v>
      </c>
      <c r="E860" s="111" t="s">
        <v>1192</v>
      </c>
      <c r="F860" s="111" t="s">
        <v>4060</v>
      </c>
      <c r="G860" s="112" t="s">
        <v>4059</v>
      </c>
      <c r="H860" s="389" t="s">
        <v>4061</v>
      </c>
      <c r="I860" s="121" t="s">
        <v>1071</v>
      </c>
      <c r="J860" s="110" t="s">
        <v>663</v>
      </c>
      <c r="K860" s="111" t="s">
        <v>4062</v>
      </c>
      <c r="L860" s="137">
        <v>41848</v>
      </c>
      <c r="M860" s="87" t="s">
        <v>5578</v>
      </c>
      <c r="N860" s="117" t="s">
        <v>421</v>
      </c>
      <c r="O860" s="131" t="str">
        <f t="shared" ref="O860" si="191">M860</f>
        <v>12..2.2026</v>
      </c>
      <c r="P860" s="104">
        <v>22108</v>
      </c>
      <c r="Q860" s="104">
        <v>2014</v>
      </c>
      <c r="R860" s="105">
        <v>45334</v>
      </c>
      <c r="S860" s="121" t="s">
        <v>298</v>
      </c>
      <c r="T860" s="121" t="s">
        <v>113</v>
      </c>
      <c r="U860" s="244" t="s">
        <v>5580</v>
      </c>
      <c r="V860" s="244" t="s">
        <v>5579</v>
      </c>
      <c r="W860" s="135" t="str">
        <f t="shared" ref="W860" si="192">M860</f>
        <v>12..2.2026</v>
      </c>
      <c r="X860" s="162" t="s">
        <v>865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421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427</v>
      </c>
      <c r="C861" s="121" t="s">
        <v>1017</v>
      </c>
      <c r="D861" s="121"/>
      <c r="E861" s="121" t="s">
        <v>534</v>
      </c>
      <c r="F861" s="121"/>
      <c r="G861" s="129" t="s">
        <v>1031</v>
      </c>
      <c r="H861" s="390"/>
      <c r="I861" s="121" t="s">
        <v>71</v>
      </c>
      <c r="J861" s="121"/>
      <c r="K861" s="144" t="s">
        <v>1357</v>
      </c>
      <c r="L861" s="137">
        <v>41079</v>
      </c>
      <c r="M861" s="149">
        <v>46282</v>
      </c>
      <c r="N861" s="162" t="s">
        <v>421</v>
      </c>
      <c r="O861" s="168">
        <f t="shared" ref="O861:O871" si="193">M861</f>
        <v>46282</v>
      </c>
      <c r="P861" s="104">
        <v>18634</v>
      </c>
      <c r="Q861" s="104">
        <v>2009</v>
      </c>
      <c r="R861" s="119">
        <v>45552</v>
      </c>
      <c r="S861" s="121" t="s">
        <v>319</v>
      </c>
      <c r="T861" s="121" t="s">
        <v>421</v>
      </c>
      <c r="U861" s="376" t="s">
        <v>6206</v>
      </c>
      <c r="V861" s="376" t="s">
        <v>6207</v>
      </c>
      <c r="W861" s="145">
        <f>M861</f>
        <v>46282</v>
      </c>
      <c r="X861" s="357" t="s">
        <v>3968</v>
      </c>
      <c r="Y861" s="407">
        <v>7.1</v>
      </c>
      <c r="Z861" s="136"/>
      <c r="AA861" s="120">
        <v>107</v>
      </c>
      <c r="AB861" s="120"/>
      <c r="AC861" s="120">
        <v>112</v>
      </c>
      <c r="AD861" s="120"/>
      <c r="AE861" s="357" t="s">
        <v>423</v>
      </c>
      <c r="AF861" s="357" t="s">
        <v>423</v>
      </c>
      <c r="AG861" s="365" t="s">
        <v>423</v>
      </c>
      <c r="AH861" s="162">
        <v>1</v>
      </c>
      <c r="AI861" s="156"/>
      <c r="AJ861" s="365"/>
      <c r="AK861" s="365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427</v>
      </c>
      <c r="C862" s="144" t="s">
        <v>2418</v>
      </c>
      <c r="E862" s="121" t="s">
        <v>2570</v>
      </c>
      <c r="G862" s="164" t="s">
        <v>2571</v>
      </c>
      <c r="H862" s="393"/>
      <c r="I862" s="111" t="s">
        <v>174</v>
      </c>
      <c r="K862" s="144" t="s">
        <v>771</v>
      </c>
      <c r="L862" s="165">
        <v>43409</v>
      </c>
      <c r="M862" s="166">
        <v>46368</v>
      </c>
      <c r="N862" s="117" t="s">
        <v>421</v>
      </c>
      <c r="O862" s="131">
        <f t="shared" si="193"/>
        <v>46368</v>
      </c>
      <c r="P862" s="104">
        <v>18649</v>
      </c>
      <c r="Q862" s="104">
        <v>2018</v>
      </c>
      <c r="R862" s="105">
        <v>45638</v>
      </c>
      <c r="S862" s="121" t="s">
        <v>102</v>
      </c>
      <c r="T862" s="121" t="s">
        <v>421</v>
      </c>
      <c r="U862" s="244" t="s">
        <v>66</v>
      </c>
      <c r="V862" s="244" t="s">
        <v>6332</v>
      </c>
      <c r="W862" s="135">
        <f>M862</f>
        <v>46368</v>
      </c>
      <c r="X862" s="162" t="s">
        <v>865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216" customFormat="1" ht="12.75" customHeight="1" x14ac:dyDescent="0.2">
      <c r="A863" s="200">
        <v>862</v>
      </c>
      <c r="B863" s="201" t="s">
        <v>427</v>
      </c>
      <c r="C863" s="201" t="s">
        <v>3201</v>
      </c>
      <c r="D863" s="201"/>
      <c r="E863" s="201" t="s">
        <v>804</v>
      </c>
      <c r="F863" s="201"/>
      <c r="G863" s="203" t="s">
        <v>6441</v>
      </c>
      <c r="H863" s="391"/>
      <c r="I863" s="201" t="s">
        <v>631</v>
      </c>
      <c r="J863" s="201"/>
      <c r="K863" s="201" t="s">
        <v>3605</v>
      </c>
      <c r="L863" s="206">
        <v>45722</v>
      </c>
      <c r="M863" s="207">
        <v>46443</v>
      </c>
      <c r="N863" s="208" t="s">
        <v>421</v>
      </c>
      <c r="O863" s="209">
        <f>M863</f>
        <v>46443</v>
      </c>
      <c r="P863" s="222">
        <v>25118</v>
      </c>
      <c r="Q863" s="222">
        <v>2018</v>
      </c>
      <c r="R863" s="211">
        <v>45713</v>
      </c>
      <c r="S863" s="201" t="s">
        <v>727</v>
      </c>
      <c r="T863" s="201" t="s">
        <v>728</v>
      </c>
      <c r="U863" s="377" t="s">
        <v>200</v>
      </c>
      <c r="V863" s="377" t="s">
        <v>532</v>
      </c>
      <c r="W863" s="213">
        <v>46443</v>
      </c>
      <c r="X863" s="208" t="s">
        <v>865</v>
      </c>
      <c r="Y863" s="408">
        <v>4.5999999999999996</v>
      </c>
      <c r="Z863" s="214"/>
      <c r="AA863" s="201">
        <v>70</v>
      </c>
      <c r="AB863" s="201"/>
      <c r="AC863" s="201">
        <v>88</v>
      </c>
      <c r="AD863" s="201"/>
      <c r="AE863" s="208" t="s">
        <v>423</v>
      </c>
      <c r="AF863" s="208" t="s">
        <v>423</v>
      </c>
      <c r="AG863" s="208" t="s">
        <v>423</v>
      </c>
      <c r="AH863" s="208">
        <v>1</v>
      </c>
      <c r="AI863" s="212"/>
      <c r="AJ863" s="284"/>
      <c r="AK863" s="284"/>
      <c r="AL863" s="201"/>
      <c r="AM863" s="237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2"/>
      <c r="CG863" s="212"/>
      <c r="CH863" s="212"/>
      <c r="CI863" s="212"/>
      <c r="CJ863" s="212"/>
      <c r="CK863" s="212"/>
      <c r="CL863" s="212"/>
      <c r="CM863" s="215"/>
      <c r="CN863" s="215"/>
      <c r="CO863" s="215"/>
      <c r="CP863" s="215"/>
      <c r="CQ863" s="215"/>
      <c r="CR863" s="215"/>
      <c r="CS863" s="215"/>
      <c r="CT863" s="215"/>
      <c r="CU863" s="215"/>
      <c r="CV863" s="215"/>
      <c r="CW863" s="215"/>
      <c r="CX863" s="215"/>
      <c r="CY863" s="215"/>
      <c r="CZ863" s="215"/>
      <c r="DA863" s="215"/>
      <c r="DB863" s="215"/>
      <c r="DC863" s="215"/>
      <c r="DD863" s="215"/>
      <c r="DE863" s="215"/>
      <c r="DF863" s="215"/>
      <c r="DG863" s="215"/>
      <c r="DH863" s="215"/>
      <c r="DI863" s="215"/>
      <c r="DJ863" s="215"/>
      <c r="DK863" s="215"/>
      <c r="DL863" s="215"/>
      <c r="DM863" s="215"/>
      <c r="DN863" s="215"/>
      <c r="DO863" s="215"/>
      <c r="DP863" s="215"/>
      <c r="DQ863" s="215"/>
      <c r="DR863" s="215"/>
      <c r="DS863" s="215"/>
    </row>
    <row r="864" spans="1:123" s="216" customFormat="1" ht="12.75" customHeight="1" x14ac:dyDescent="0.2">
      <c r="A864" s="200">
        <v>863</v>
      </c>
      <c r="B864" s="201" t="s">
        <v>427</v>
      </c>
      <c r="C864" s="201" t="s">
        <v>5844</v>
      </c>
      <c r="D864" s="201"/>
      <c r="E864" s="201" t="s">
        <v>1092</v>
      </c>
      <c r="F864" s="201"/>
      <c r="G864" s="203" t="s">
        <v>6526</v>
      </c>
      <c r="H864" s="391"/>
      <c r="I864" s="201" t="s">
        <v>1071</v>
      </c>
      <c r="J864" s="201"/>
      <c r="K864" s="201" t="s">
        <v>6527</v>
      </c>
      <c r="L864" s="206">
        <v>45747</v>
      </c>
      <c r="M864" s="207">
        <v>46477</v>
      </c>
      <c r="N864" s="208" t="s">
        <v>421</v>
      </c>
      <c r="O864" s="209">
        <f>M864</f>
        <v>46477</v>
      </c>
      <c r="P864" s="222">
        <v>25176</v>
      </c>
      <c r="Q864" s="222">
        <v>2024</v>
      </c>
      <c r="R864" s="211">
        <v>45747</v>
      </c>
      <c r="S864" s="201" t="s">
        <v>727</v>
      </c>
      <c r="T864" s="201" t="s">
        <v>728</v>
      </c>
      <c r="U864" s="377" t="s">
        <v>200</v>
      </c>
      <c r="V864" s="377" t="s">
        <v>532</v>
      </c>
      <c r="W864" s="213">
        <f>M864</f>
        <v>46477</v>
      </c>
      <c r="X864" s="208" t="s">
        <v>583</v>
      </c>
      <c r="Y864" s="408" t="s">
        <v>423</v>
      </c>
      <c r="Z864" s="214"/>
      <c r="AA864" s="408">
        <v>85</v>
      </c>
      <c r="AB864" s="201"/>
      <c r="AC864" s="201">
        <v>102</v>
      </c>
      <c r="AD864" s="201"/>
      <c r="AE864" s="208" t="s">
        <v>423</v>
      </c>
      <c r="AF864" s="208" t="s">
        <v>423</v>
      </c>
      <c r="AG864" s="208" t="s">
        <v>423</v>
      </c>
      <c r="AH864" s="208">
        <v>1</v>
      </c>
      <c r="AI864" s="223"/>
      <c r="AJ864" s="284"/>
      <c r="AK864" s="284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427</v>
      </c>
      <c r="C865" s="200" t="s">
        <v>5054</v>
      </c>
      <c r="D865" s="201"/>
      <c r="E865" s="201" t="s">
        <v>2389</v>
      </c>
      <c r="F865" s="201"/>
      <c r="G865" s="203" t="s">
        <v>5837</v>
      </c>
      <c r="H865" s="391"/>
      <c r="I865" s="201" t="s">
        <v>255</v>
      </c>
      <c r="J865" s="201"/>
      <c r="K865" s="201" t="s">
        <v>1593</v>
      </c>
      <c r="L865" s="206">
        <v>45422</v>
      </c>
      <c r="M865" s="207">
        <v>46148</v>
      </c>
      <c r="N865" s="208" t="s">
        <v>421</v>
      </c>
      <c r="O865" s="209">
        <f t="shared" si="193"/>
        <v>46148</v>
      </c>
      <c r="P865" s="222">
        <v>24338</v>
      </c>
      <c r="Q865" s="222">
        <v>2024</v>
      </c>
      <c r="R865" s="211">
        <v>45418</v>
      </c>
      <c r="S865" s="201" t="s">
        <v>691</v>
      </c>
      <c r="T865" s="201" t="s">
        <v>728</v>
      </c>
      <c r="U865" s="377" t="s">
        <v>200</v>
      </c>
      <c r="V865" s="377" t="s">
        <v>200</v>
      </c>
      <c r="W865" s="213">
        <f t="shared" ref="W865:W898" si="194">M865</f>
        <v>46148</v>
      </c>
      <c r="X865" s="208" t="s">
        <v>2776</v>
      </c>
      <c r="Y865" s="408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423</v>
      </c>
      <c r="AF865" s="208" t="s">
        <v>423</v>
      </c>
      <c r="AG865" s="208">
        <v>47</v>
      </c>
      <c r="AH865" s="208">
        <v>1</v>
      </c>
      <c r="AI865" s="212"/>
      <c r="AJ865" s="284"/>
      <c r="AK865" s="284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427</v>
      </c>
      <c r="C866" s="110" t="s">
        <v>1413</v>
      </c>
      <c r="D866" s="121"/>
      <c r="E866" s="121" t="s">
        <v>1089</v>
      </c>
      <c r="F866" s="121"/>
      <c r="G866" s="129" t="s">
        <v>4066</v>
      </c>
      <c r="H866" s="390"/>
      <c r="I866" s="121" t="s">
        <v>631</v>
      </c>
      <c r="J866" s="121"/>
      <c r="K866" s="121" t="s">
        <v>4067</v>
      </c>
      <c r="L866" s="137">
        <v>44616</v>
      </c>
      <c r="M866" s="138">
        <v>46069</v>
      </c>
      <c r="N866" s="162" t="s">
        <v>421</v>
      </c>
      <c r="O866" s="163">
        <f t="shared" si="193"/>
        <v>46069</v>
      </c>
      <c r="P866" s="104">
        <v>22122</v>
      </c>
      <c r="Q866" s="104">
        <v>2016</v>
      </c>
      <c r="R866" s="105">
        <v>45338</v>
      </c>
      <c r="S866" s="121" t="s">
        <v>2231</v>
      </c>
      <c r="T866" s="121" t="s">
        <v>421</v>
      </c>
      <c r="U866" s="244" t="s">
        <v>229</v>
      </c>
      <c r="V866" s="244" t="s">
        <v>329</v>
      </c>
      <c r="W866" s="135">
        <f>M866</f>
        <v>46069</v>
      </c>
      <c r="X866" s="162" t="s">
        <v>201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423</v>
      </c>
      <c r="AF866" s="162" t="s">
        <v>423</v>
      </c>
      <c r="AG866" s="162" t="s">
        <v>423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427</v>
      </c>
      <c r="C867" s="121" t="s">
        <v>575</v>
      </c>
      <c r="D867" s="121"/>
      <c r="E867" s="121" t="s">
        <v>1193</v>
      </c>
      <c r="F867" s="121"/>
      <c r="G867" s="129" t="s">
        <v>1194</v>
      </c>
      <c r="H867" s="390"/>
      <c r="I867" s="121" t="s">
        <v>666</v>
      </c>
      <c r="J867" s="121"/>
      <c r="K867" s="121" t="s">
        <v>2032</v>
      </c>
      <c r="L867" s="137">
        <v>42118</v>
      </c>
      <c r="M867" s="149">
        <v>46458</v>
      </c>
      <c r="N867" s="162" t="s">
        <v>421</v>
      </c>
      <c r="O867" s="168">
        <f t="shared" si="193"/>
        <v>46458</v>
      </c>
      <c r="P867" s="169">
        <v>17848</v>
      </c>
      <c r="Q867" s="169">
        <v>2015</v>
      </c>
      <c r="R867" s="119">
        <v>45728</v>
      </c>
      <c r="S867" s="156" t="s">
        <v>2001</v>
      </c>
      <c r="T867" s="144" t="s">
        <v>421</v>
      </c>
      <c r="U867" s="376" t="s">
        <v>200</v>
      </c>
      <c r="V867" s="376" t="s">
        <v>4771</v>
      </c>
      <c r="W867" s="145">
        <f t="shared" si="194"/>
        <v>46458</v>
      </c>
      <c r="X867" s="357" t="s">
        <v>201</v>
      </c>
      <c r="Y867" s="407">
        <v>4.5</v>
      </c>
      <c r="Z867" s="136"/>
      <c r="AA867" s="120">
        <v>63</v>
      </c>
      <c r="AB867" s="120"/>
      <c r="AC867" s="120">
        <v>80</v>
      </c>
      <c r="AD867" s="120"/>
      <c r="AE867" s="357" t="s">
        <v>423</v>
      </c>
      <c r="AF867" s="357" t="s">
        <v>423</v>
      </c>
      <c r="AG867" s="365" t="s">
        <v>423</v>
      </c>
      <c r="AH867" s="365">
        <v>1</v>
      </c>
      <c r="AI867" s="156"/>
      <c r="AJ867" s="365"/>
      <c r="AK867" s="365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428</v>
      </c>
      <c r="C868" s="121" t="s">
        <v>3949</v>
      </c>
      <c r="D868" s="121"/>
      <c r="E868" s="121" t="s">
        <v>695</v>
      </c>
      <c r="F868" s="121"/>
      <c r="G868" s="129" t="s">
        <v>4004</v>
      </c>
      <c r="H868" s="390"/>
      <c r="I868" s="121" t="s">
        <v>1294</v>
      </c>
      <c r="J868" s="121"/>
      <c r="K868" s="121" t="s">
        <v>104</v>
      </c>
      <c r="L868" s="137">
        <v>44566</v>
      </c>
      <c r="M868" s="138">
        <v>46063</v>
      </c>
      <c r="N868" s="162" t="s">
        <v>421</v>
      </c>
      <c r="O868" s="163">
        <f t="shared" si="193"/>
        <v>46063</v>
      </c>
      <c r="P868" s="104">
        <v>21654</v>
      </c>
      <c r="Q868" s="104">
        <v>2021</v>
      </c>
      <c r="R868" s="105">
        <v>45332</v>
      </c>
      <c r="S868" s="121" t="s">
        <v>168</v>
      </c>
      <c r="T868" s="121" t="s">
        <v>421</v>
      </c>
      <c r="U868" s="244" t="s">
        <v>6549</v>
      </c>
      <c r="V868" s="244" t="s">
        <v>6549</v>
      </c>
      <c r="W868" s="135">
        <f>M868</f>
        <v>46063</v>
      </c>
      <c r="X868" s="162" t="s">
        <v>21</v>
      </c>
      <c r="Y868" s="123">
        <v>5.9</v>
      </c>
      <c r="Z868" s="124"/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3442</v>
      </c>
      <c r="AF868" s="162" t="s">
        <v>3484</v>
      </c>
      <c r="AG868" s="162">
        <v>67</v>
      </c>
      <c r="AH868" s="162">
        <v>1</v>
      </c>
      <c r="AI868" s="119"/>
      <c r="AJ868" s="357"/>
      <c r="AK868" s="357"/>
      <c r="AL868" s="121"/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216" customFormat="1" ht="12.75" customHeight="1" x14ac:dyDescent="0.2">
      <c r="A869" s="200">
        <v>868</v>
      </c>
      <c r="B869" s="201" t="s">
        <v>427</v>
      </c>
      <c r="C869" s="200" t="s">
        <v>6175</v>
      </c>
      <c r="D869" s="201"/>
      <c r="E869" s="201" t="s">
        <v>2275</v>
      </c>
      <c r="F869" s="201"/>
      <c r="G869" s="203" t="s">
        <v>6851</v>
      </c>
      <c r="H869" s="391"/>
      <c r="I869" s="201" t="s">
        <v>255</v>
      </c>
      <c r="J869" s="201"/>
      <c r="K869" s="201" t="s">
        <v>6826</v>
      </c>
      <c r="L869" s="206">
        <v>45860</v>
      </c>
      <c r="M869" s="207">
        <v>46582</v>
      </c>
      <c r="N869" s="226" t="s">
        <v>421</v>
      </c>
      <c r="O869" s="221">
        <f t="shared" si="193"/>
        <v>46582</v>
      </c>
      <c r="P869" s="222">
        <v>25443</v>
      </c>
      <c r="Q869" s="222">
        <v>2025</v>
      </c>
      <c r="R869" s="211">
        <v>45852</v>
      </c>
      <c r="S869" s="201" t="s">
        <v>691</v>
      </c>
      <c r="T869" s="201" t="s">
        <v>728</v>
      </c>
      <c r="U869" s="377" t="s">
        <v>200</v>
      </c>
      <c r="V869" s="377" t="s">
        <v>200</v>
      </c>
      <c r="W869" s="213">
        <f>M869</f>
        <v>46582</v>
      </c>
      <c r="X869" s="208" t="s">
        <v>201</v>
      </c>
      <c r="Y869" s="700">
        <v>4.7</v>
      </c>
      <c r="Z869" s="214"/>
      <c r="AA869" s="201">
        <v>65</v>
      </c>
      <c r="AB869" s="201"/>
      <c r="AC869" s="201">
        <v>90</v>
      </c>
      <c r="AD869" s="201"/>
      <c r="AE869" s="208" t="s">
        <v>423</v>
      </c>
      <c r="AF869" s="208">
        <v>38</v>
      </c>
      <c r="AG869" s="208">
        <v>50</v>
      </c>
      <c r="AH869" s="208">
        <v>1</v>
      </c>
      <c r="AI869" s="211"/>
      <c r="AJ869" s="208"/>
      <c r="AK869" s="208"/>
      <c r="AL869" s="201"/>
      <c r="AM869" s="237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2"/>
      <c r="BN869" s="212"/>
      <c r="BO869" s="212"/>
      <c r="BP869" s="212"/>
      <c r="BQ869" s="212"/>
      <c r="BR869" s="212"/>
      <c r="BS869" s="212"/>
      <c r="BT869" s="212"/>
      <c r="BU869" s="212"/>
      <c r="BV869" s="212"/>
      <c r="BW869" s="212"/>
      <c r="BX869" s="212"/>
      <c r="BY869" s="212"/>
      <c r="BZ869" s="212"/>
      <c r="CA869" s="212"/>
      <c r="CB869" s="212"/>
      <c r="CC869" s="212"/>
      <c r="CD869" s="212"/>
      <c r="CE869" s="212"/>
      <c r="CF869" s="212"/>
      <c r="CG869" s="212"/>
      <c r="CH869" s="212"/>
      <c r="CI869" s="212"/>
      <c r="CJ869" s="212"/>
      <c r="CK869" s="212"/>
      <c r="CL869" s="212"/>
      <c r="CM869" s="215"/>
      <c r="CN869" s="215"/>
      <c r="CO869" s="215"/>
      <c r="CP869" s="215"/>
      <c r="CQ869" s="215"/>
      <c r="CR869" s="215"/>
      <c r="CS869" s="215"/>
      <c r="CT869" s="215"/>
      <c r="CU869" s="215"/>
      <c r="CV869" s="215"/>
      <c r="CW869" s="215"/>
      <c r="CX869" s="215"/>
      <c r="CY869" s="215"/>
      <c r="CZ869" s="215"/>
      <c r="DA869" s="215"/>
      <c r="DB869" s="215"/>
      <c r="DC869" s="215"/>
      <c r="DD869" s="215"/>
      <c r="DE869" s="215"/>
      <c r="DF869" s="215"/>
      <c r="DG869" s="215"/>
      <c r="DH869" s="215"/>
      <c r="DI869" s="215"/>
      <c r="DJ869" s="215"/>
      <c r="DK869" s="215"/>
      <c r="DL869" s="215"/>
      <c r="DM869" s="215"/>
      <c r="DN869" s="215"/>
      <c r="DO869" s="215"/>
      <c r="DP869" s="215"/>
      <c r="DQ869" s="215"/>
      <c r="DR869" s="215"/>
      <c r="DS869" s="215"/>
    </row>
    <row r="870" spans="1:123" s="216" customFormat="1" ht="12.75" customHeight="1" x14ac:dyDescent="0.2">
      <c r="A870" s="200">
        <v>869</v>
      </c>
      <c r="B870" s="201" t="s">
        <v>427</v>
      </c>
      <c r="C870" s="212" t="s">
        <v>2720</v>
      </c>
      <c r="D870" s="201"/>
      <c r="E870" s="201" t="s">
        <v>2037</v>
      </c>
      <c r="F870" s="201"/>
      <c r="G870" s="203" t="s">
        <v>5191</v>
      </c>
      <c r="H870" s="391"/>
      <c r="I870" s="200" t="s">
        <v>56</v>
      </c>
      <c r="J870" s="201"/>
      <c r="K870" s="200" t="s">
        <v>5190</v>
      </c>
      <c r="L870" s="206">
        <v>45162</v>
      </c>
      <c r="M870" s="207">
        <v>46566</v>
      </c>
      <c r="N870" s="226" t="s">
        <v>421</v>
      </c>
      <c r="O870" s="221">
        <f t="shared" si="193"/>
        <v>46566</v>
      </c>
      <c r="P870" s="222">
        <v>23479</v>
      </c>
      <c r="Q870" s="222">
        <v>2021</v>
      </c>
      <c r="R870" s="211">
        <v>45836</v>
      </c>
      <c r="S870" s="201" t="s">
        <v>2231</v>
      </c>
      <c r="T870" s="201" t="s">
        <v>421</v>
      </c>
      <c r="U870" s="377" t="s">
        <v>548</v>
      </c>
      <c r="V870" s="377" t="s">
        <v>909</v>
      </c>
      <c r="W870" s="213">
        <f t="shared" si="194"/>
        <v>46566</v>
      </c>
      <c r="X870" s="208" t="s">
        <v>865</v>
      </c>
      <c r="Y870" s="408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423</v>
      </c>
      <c r="AF870" s="208" t="s">
        <v>423</v>
      </c>
      <c r="AG870" s="208" t="s">
        <v>423</v>
      </c>
      <c r="AH870" s="208">
        <v>1</v>
      </c>
      <c r="AI870" s="212"/>
      <c r="AJ870" s="284"/>
      <c r="AK870" s="284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216" customFormat="1" ht="12.75" customHeight="1" x14ac:dyDescent="0.2">
      <c r="A871" s="200">
        <v>870</v>
      </c>
      <c r="B871" s="201" t="s">
        <v>427</v>
      </c>
      <c r="C871" s="201" t="s">
        <v>4463</v>
      </c>
      <c r="D871" s="201"/>
      <c r="E871" s="201" t="s">
        <v>119</v>
      </c>
      <c r="F871" s="201"/>
      <c r="G871" s="203" t="s">
        <v>6719</v>
      </c>
      <c r="H871" s="391"/>
      <c r="I871" s="201" t="s">
        <v>255</v>
      </c>
      <c r="J871" s="201"/>
      <c r="K871" s="201" t="s">
        <v>6697</v>
      </c>
      <c r="L871" s="206">
        <v>45821</v>
      </c>
      <c r="M871" s="207">
        <v>46543</v>
      </c>
      <c r="N871" s="208" t="s">
        <v>421</v>
      </c>
      <c r="O871" s="209">
        <f t="shared" si="193"/>
        <v>46543</v>
      </c>
      <c r="P871" s="222">
        <v>25339</v>
      </c>
      <c r="Q871" s="222">
        <v>2024</v>
      </c>
      <c r="R871" s="211">
        <v>45813</v>
      </c>
      <c r="S871" s="201" t="s">
        <v>691</v>
      </c>
      <c r="T871" s="201" t="s">
        <v>728</v>
      </c>
      <c r="U871" s="377" t="s">
        <v>200</v>
      </c>
      <c r="V871" s="377" t="s">
        <v>200</v>
      </c>
      <c r="W871" s="213">
        <f t="shared" si="194"/>
        <v>46543</v>
      </c>
      <c r="X871" s="208" t="s">
        <v>6720</v>
      </c>
      <c r="Y871" s="408">
        <v>4.9000000000000004</v>
      </c>
      <c r="Z871" s="214"/>
      <c r="AA871" s="201">
        <v>88</v>
      </c>
      <c r="AB871" s="201"/>
      <c r="AC871" s="201">
        <v>110</v>
      </c>
      <c r="AD871" s="201"/>
      <c r="AE871" s="208" t="s">
        <v>423</v>
      </c>
      <c r="AF871" s="208" t="s">
        <v>423</v>
      </c>
      <c r="AG871" s="208" t="s">
        <v>423</v>
      </c>
      <c r="AH871" s="208">
        <v>1</v>
      </c>
      <c r="AI871" s="212"/>
      <c r="AJ871" s="284"/>
      <c r="AK871" s="284"/>
      <c r="AL871" s="201"/>
      <c r="AM871" s="237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  <c r="BZ871" s="212"/>
      <c r="CA871" s="212"/>
      <c r="CB871" s="212"/>
      <c r="CC871" s="212"/>
      <c r="CD871" s="212"/>
      <c r="CE871" s="212"/>
      <c r="CF871" s="212"/>
      <c r="CG871" s="212"/>
      <c r="CH871" s="212"/>
      <c r="CI871" s="212"/>
      <c r="CJ871" s="212"/>
      <c r="CK871" s="212"/>
      <c r="CL871" s="212"/>
      <c r="CM871" s="215"/>
      <c r="CN871" s="215"/>
      <c r="CO871" s="215"/>
      <c r="CP871" s="215"/>
      <c r="CQ871" s="215"/>
      <c r="CR871" s="215"/>
      <c r="CS871" s="215"/>
      <c r="CT871" s="215"/>
      <c r="CU871" s="215"/>
      <c r="CV871" s="215"/>
      <c r="CW871" s="215"/>
      <c r="CX871" s="215"/>
      <c r="CY871" s="215"/>
      <c r="CZ871" s="215"/>
      <c r="DA871" s="215"/>
      <c r="DB871" s="215"/>
      <c r="DC871" s="215"/>
      <c r="DD871" s="215"/>
      <c r="DE871" s="215"/>
      <c r="DF871" s="215"/>
      <c r="DG871" s="215"/>
      <c r="DH871" s="215"/>
      <c r="DI871" s="215"/>
      <c r="DJ871" s="215"/>
      <c r="DK871" s="215"/>
      <c r="DL871" s="215"/>
      <c r="DM871" s="215"/>
      <c r="DN871" s="215"/>
      <c r="DO871" s="215"/>
      <c r="DP871" s="215"/>
      <c r="DQ871" s="215"/>
      <c r="DR871" s="215"/>
      <c r="DS871" s="215"/>
    </row>
    <row r="872" spans="1:123" s="157" customFormat="1" ht="12.75" customHeight="1" x14ac:dyDescent="0.2">
      <c r="A872" s="110">
        <v>871</v>
      </c>
      <c r="B872" s="121" t="s">
        <v>427</v>
      </c>
      <c r="C872" s="121" t="s">
        <v>4076</v>
      </c>
      <c r="D872" s="121"/>
      <c r="E872" s="121" t="s">
        <v>2279</v>
      </c>
      <c r="F872" s="121"/>
      <c r="G872" s="129" t="s">
        <v>4077</v>
      </c>
      <c r="H872" s="390"/>
      <c r="I872" s="110" t="s">
        <v>1352</v>
      </c>
      <c r="J872" s="121"/>
      <c r="K872" s="121" t="s">
        <v>4078</v>
      </c>
      <c r="L872" s="137">
        <v>44617</v>
      </c>
      <c r="M872" s="138">
        <v>46071</v>
      </c>
      <c r="N872" s="162" t="s">
        <v>421</v>
      </c>
      <c r="O872" s="163">
        <f t="shared" ref="O872:O878" si="195">M872</f>
        <v>46071</v>
      </c>
      <c r="P872" s="104">
        <v>22128</v>
      </c>
      <c r="Q872" s="104">
        <v>2020</v>
      </c>
      <c r="R872" s="105">
        <v>45340</v>
      </c>
      <c r="S872" s="121" t="s">
        <v>2231</v>
      </c>
      <c r="T872" s="121" t="s">
        <v>421</v>
      </c>
      <c r="U872" s="244" t="s">
        <v>908</v>
      </c>
      <c r="V872" s="244" t="s">
        <v>329</v>
      </c>
      <c r="W872" s="135">
        <f t="shared" si="194"/>
        <v>46071</v>
      </c>
      <c r="X872" s="162" t="s">
        <v>865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423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427</v>
      </c>
      <c r="C873" s="121" t="s">
        <v>2999</v>
      </c>
      <c r="D873" s="121"/>
      <c r="E873" s="121" t="s">
        <v>358</v>
      </c>
      <c r="F873" s="121"/>
      <c r="G873" s="129" t="s">
        <v>4546</v>
      </c>
      <c r="H873" s="390"/>
      <c r="I873" s="121" t="s">
        <v>1071</v>
      </c>
      <c r="J873" s="121"/>
      <c r="K873" s="144" t="s">
        <v>4577</v>
      </c>
      <c r="L873" s="137">
        <v>44809</v>
      </c>
      <c r="M873" s="138">
        <v>46488</v>
      </c>
      <c r="N873" s="162" t="s">
        <v>421</v>
      </c>
      <c r="O873" s="163">
        <f>M873</f>
        <v>46488</v>
      </c>
      <c r="P873" s="104">
        <v>22603</v>
      </c>
      <c r="Q873" s="104">
        <v>2020</v>
      </c>
      <c r="R873" s="105">
        <v>45758</v>
      </c>
      <c r="S873" s="121" t="s">
        <v>727</v>
      </c>
      <c r="T873" s="121" t="s">
        <v>421</v>
      </c>
      <c r="U873" s="244" t="s">
        <v>6575</v>
      </c>
      <c r="V873" s="244" t="s">
        <v>6576</v>
      </c>
      <c r="W873" s="135">
        <f t="shared" ref="W873:W878" si="196">M873</f>
        <v>46488</v>
      </c>
      <c r="X873" s="162" t="s">
        <v>865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427</v>
      </c>
      <c r="C874" s="202" t="s">
        <v>5054</v>
      </c>
      <c r="D874" s="202"/>
      <c r="E874" s="228" t="s">
        <v>3696</v>
      </c>
      <c r="F874" s="202"/>
      <c r="G874" s="227" t="s">
        <v>5838</v>
      </c>
      <c r="H874" s="392"/>
      <c r="I874" s="202" t="s">
        <v>255</v>
      </c>
      <c r="J874" s="202"/>
      <c r="K874" s="201" t="s">
        <v>1593</v>
      </c>
      <c r="L874" s="218">
        <v>45422</v>
      </c>
      <c r="M874" s="219">
        <v>46148</v>
      </c>
      <c r="N874" s="220" t="s">
        <v>421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691</v>
      </c>
      <c r="T874" s="201" t="s">
        <v>728</v>
      </c>
      <c r="U874" s="377" t="s">
        <v>200</v>
      </c>
      <c r="V874" s="377" t="s">
        <v>200</v>
      </c>
      <c r="W874" s="213">
        <f t="shared" si="196"/>
        <v>46148</v>
      </c>
      <c r="X874" s="208" t="s">
        <v>2776</v>
      </c>
      <c r="Y874" s="408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423</v>
      </c>
      <c r="AF874" s="208" t="s">
        <v>423</v>
      </c>
      <c r="AG874" s="208">
        <v>47</v>
      </c>
      <c r="AH874" s="208">
        <v>1</v>
      </c>
      <c r="AI874" s="212"/>
      <c r="AJ874" s="284"/>
      <c r="AK874" s="284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427</v>
      </c>
      <c r="C875" s="121" t="s">
        <v>3387</v>
      </c>
      <c r="D875" s="121" t="s">
        <v>3388</v>
      </c>
      <c r="E875" s="121" t="s">
        <v>553</v>
      </c>
      <c r="F875" s="121" t="s">
        <v>3389</v>
      </c>
      <c r="G875" s="129" t="s">
        <v>3390</v>
      </c>
      <c r="H875" s="390" t="s">
        <v>3391</v>
      </c>
      <c r="I875" s="121" t="s">
        <v>725</v>
      </c>
      <c r="J875" s="121" t="s">
        <v>712</v>
      </c>
      <c r="K875" s="121" t="s">
        <v>3392</v>
      </c>
      <c r="L875" s="137">
        <v>44076</v>
      </c>
      <c r="M875" s="138">
        <v>46257</v>
      </c>
      <c r="N875" s="162" t="s">
        <v>421</v>
      </c>
      <c r="O875" s="163">
        <f t="shared" si="195"/>
        <v>46257</v>
      </c>
      <c r="P875" s="104">
        <v>20630</v>
      </c>
      <c r="Q875" s="104">
        <v>2020</v>
      </c>
      <c r="R875" s="105">
        <v>45527</v>
      </c>
      <c r="S875" s="121" t="s">
        <v>2069</v>
      </c>
      <c r="T875" s="121" t="s">
        <v>1870</v>
      </c>
      <c r="U875" s="244" t="s">
        <v>6151</v>
      </c>
      <c r="V875" s="244" t="s">
        <v>6152</v>
      </c>
      <c r="W875" s="135">
        <f t="shared" si="196"/>
        <v>46257</v>
      </c>
      <c r="X875" s="162" t="s">
        <v>865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3393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420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428</v>
      </c>
      <c r="C876" s="121" t="s">
        <v>342</v>
      </c>
      <c r="D876" s="111" t="s">
        <v>507</v>
      </c>
      <c r="E876" s="121" t="s">
        <v>521</v>
      </c>
      <c r="F876" s="121" t="s">
        <v>4068</v>
      </c>
      <c r="G876" s="129" t="s">
        <v>1135</v>
      </c>
      <c r="H876" s="389" t="s">
        <v>4069</v>
      </c>
      <c r="I876" s="121" t="s">
        <v>1071</v>
      </c>
      <c r="J876" s="121" t="s">
        <v>663</v>
      </c>
      <c r="K876" s="121" t="s">
        <v>4070</v>
      </c>
      <c r="L876" s="137">
        <v>44616</v>
      </c>
      <c r="M876" s="138">
        <v>45343</v>
      </c>
      <c r="N876" s="162" t="s">
        <v>421</v>
      </c>
      <c r="O876" s="163">
        <f t="shared" si="195"/>
        <v>45343</v>
      </c>
      <c r="P876" s="104">
        <v>22123</v>
      </c>
      <c r="Q876" s="104">
        <v>2011</v>
      </c>
      <c r="R876" s="105" t="s">
        <v>5554</v>
      </c>
      <c r="S876" s="121" t="s">
        <v>298</v>
      </c>
      <c r="T876" s="121" t="s">
        <v>2167</v>
      </c>
      <c r="U876" s="244" t="s">
        <v>5555</v>
      </c>
      <c r="V876" s="244" t="s">
        <v>5556</v>
      </c>
      <c r="W876" s="135">
        <f t="shared" si="196"/>
        <v>45343</v>
      </c>
      <c r="X876" s="162" t="s">
        <v>865</v>
      </c>
      <c r="Y876" s="409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421</v>
      </c>
      <c r="AL876" s="121" t="s">
        <v>5557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427</v>
      </c>
      <c r="C877" s="121" t="s">
        <v>4408</v>
      </c>
      <c r="D877" s="121"/>
      <c r="E877" s="121" t="s">
        <v>721</v>
      </c>
      <c r="F877" s="121"/>
      <c r="G877" s="112" t="s">
        <v>4409</v>
      </c>
      <c r="H877" s="390"/>
      <c r="I877" s="121" t="s">
        <v>255</v>
      </c>
      <c r="J877" s="121"/>
      <c r="K877" s="121" t="s">
        <v>4410</v>
      </c>
      <c r="L877" s="137">
        <v>44761</v>
      </c>
      <c r="M877" s="138">
        <v>46234</v>
      </c>
      <c r="N877" s="162" t="s">
        <v>421</v>
      </c>
      <c r="O877" s="163">
        <f t="shared" si="195"/>
        <v>46234</v>
      </c>
      <c r="P877" s="104">
        <v>22503</v>
      </c>
      <c r="Q877" s="104">
        <v>2022</v>
      </c>
      <c r="R877" s="105">
        <v>45504</v>
      </c>
      <c r="S877" s="121" t="s">
        <v>2231</v>
      </c>
      <c r="T877" s="121" t="s">
        <v>421</v>
      </c>
      <c r="U877" s="244" t="s">
        <v>637</v>
      </c>
      <c r="V877" s="244" t="s">
        <v>637</v>
      </c>
      <c r="W877" s="135">
        <f t="shared" si="196"/>
        <v>46234</v>
      </c>
      <c r="X877" s="162" t="s">
        <v>2776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423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01" customFormat="1" ht="12.75" customHeight="1" x14ac:dyDescent="0.2">
      <c r="A878" s="583">
        <v>877</v>
      </c>
      <c r="B878" s="490" t="s">
        <v>427</v>
      </c>
      <c r="C878" s="584" t="s">
        <v>6145</v>
      </c>
      <c r="D878" s="490"/>
      <c r="E878" s="490" t="s">
        <v>1860</v>
      </c>
      <c r="F878" s="490"/>
      <c r="G878" s="585" t="s">
        <v>6146</v>
      </c>
      <c r="H878" s="586"/>
      <c r="I878" s="583" t="s">
        <v>800</v>
      </c>
      <c r="J878" s="490"/>
      <c r="K878" s="490" t="s">
        <v>4670</v>
      </c>
      <c r="L878" s="587">
        <v>45548</v>
      </c>
      <c r="M878" s="588">
        <v>46256</v>
      </c>
      <c r="N878" s="589" t="s">
        <v>421</v>
      </c>
      <c r="O878" s="590">
        <f t="shared" si="195"/>
        <v>46256</v>
      </c>
      <c r="P878" s="591">
        <v>24588</v>
      </c>
      <c r="Q878" s="591">
        <v>2024</v>
      </c>
      <c r="R878" s="592">
        <v>45526</v>
      </c>
      <c r="S878" s="490" t="s">
        <v>2231</v>
      </c>
      <c r="T878" s="490" t="s">
        <v>728</v>
      </c>
      <c r="U878" s="593" t="s">
        <v>200</v>
      </c>
      <c r="V878" s="593" t="s">
        <v>200</v>
      </c>
      <c r="W878" s="595">
        <f t="shared" si="196"/>
        <v>46256</v>
      </c>
      <c r="X878" s="596" t="s">
        <v>865</v>
      </c>
      <c r="Y878" s="597">
        <v>4.58</v>
      </c>
      <c r="Z878" s="598"/>
      <c r="AA878" s="490">
        <v>72</v>
      </c>
      <c r="AB878" s="490"/>
      <c r="AC878" s="490">
        <v>92</v>
      </c>
      <c r="AD878" s="490"/>
      <c r="AE878" s="596" t="s">
        <v>423</v>
      </c>
      <c r="AF878" s="596" t="s">
        <v>423</v>
      </c>
      <c r="AG878" s="596" t="s">
        <v>423</v>
      </c>
      <c r="AH878" s="596">
        <v>1</v>
      </c>
      <c r="AI878" s="592"/>
      <c r="AJ878" s="596"/>
      <c r="AK878" s="596"/>
      <c r="AL878" s="490"/>
      <c r="AM878" s="599"/>
      <c r="AN878" s="584"/>
      <c r="AO878" s="584"/>
      <c r="AP878" s="584"/>
      <c r="AQ878" s="584"/>
      <c r="AR878" s="584"/>
      <c r="AS878" s="584"/>
      <c r="AT878" s="584"/>
      <c r="AU878" s="584"/>
      <c r="AV878" s="584"/>
      <c r="AW878" s="584"/>
      <c r="AX878" s="584"/>
      <c r="AY878" s="584"/>
      <c r="AZ878" s="584"/>
      <c r="BA878" s="584"/>
      <c r="BB878" s="584"/>
      <c r="BC878" s="584"/>
      <c r="BD878" s="584"/>
      <c r="BE878" s="584"/>
      <c r="BF878" s="584"/>
      <c r="BG878" s="584"/>
      <c r="BH878" s="584"/>
      <c r="BI878" s="584"/>
      <c r="BJ878" s="584"/>
      <c r="BK878" s="584"/>
      <c r="BL878" s="584"/>
      <c r="BM878" s="584"/>
      <c r="BN878" s="584"/>
      <c r="BO878" s="584"/>
      <c r="BP878" s="584"/>
      <c r="BQ878" s="584"/>
      <c r="BR878" s="584"/>
      <c r="BS878" s="584"/>
      <c r="BT878" s="584"/>
      <c r="BU878" s="584"/>
      <c r="BV878" s="584"/>
      <c r="BW878" s="584"/>
      <c r="BX878" s="584"/>
      <c r="BY878" s="584"/>
      <c r="BZ878" s="584"/>
      <c r="CA878" s="584"/>
      <c r="CB878" s="584"/>
      <c r="CC878" s="584"/>
      <c r="CD878" s="584"/>
      <c r="CE878" s="584"/>
      <c r="CF878" s="584"/>
      <c r="CG878" s="584"/>
      <c r="CH878" s="584"/>
      <c r="CI878" s="584"/>
      <c r="CJ878" s="584"/>
      <c r="CK878" s="584"/>
      <c r="CL878" s="584"/>
      <c r="CM878" s="600"/>
      <c r="CN878" s="600"/>
      <c r="CO878" s="600"/>
      <c r="CP878" s="600"/>
      <c r="CQ878" s="600"/>
      <c r="CR878" s="600"/>
      <c r="CS878" s="600"/>
      <c r="CT878" s="600"/>
      <c r="CU878" s="600"/>
      <c r="CV878" s="600"/>
      <c r="CW878" s="600"/>
      <c r="CX878" s="600"/>
      <c r="CY878" s="600"/>
      <c r="CZ878" s="600"/>
      <c r="DA878" s="600"/>
      <c r="DB878" s="600"/>
      <c r="DC878" s="600"/>
      <c r="DD878" s="600"/>
      <c r="DE878" s="600"/>
      <c r="DF878" s="600"/>
      <c r="DG878" s="600"/>
      <c r="DH878" s="600"/>
      <c r="DI878" s="600"/>
      <c r="DJ878" s="600"/>
      <c r="DK878" s="600"/>
      <c r="DL878" s="600"/>
      <c r="DM878" s="600"/>
      <c r="DN878" s="600"/>
      <c r="DO878" s="600"/>
      <c r="DP878" s="600"/>
      <c r="DQ878" s="600"/>
      <c r="DR878" s="600"/>
      <c r="DS878" s="600"/>
    </row>
    <row r="879" spans="1:123" ht="12.75" customHeight="1" x14ac:dyDescent="0.2">
      <c r="A879" s="110">
        <v>878</v>
      </c>
      <c r="B879" s="121" t="s">
        <v>427</v>
      </c>
      <c r="C879" s="121" t="s">
        <v>814</v>
      </c>
      <c r="D879" s="121"/>
      <c r="E879" s="121" t="s">
        <v>815</v>
      </c>
      <c r="F879" s="121"/>
      <c r="G879" s="129" t="s">
        <v>816</v>
      </c>
      <c r="H879" s="390"/>
      <c r="I879" s="121" t="s">
        <v>1818</v>
      </c>
      <c r="J879" s="121"/>
      <c r="K879" s="144" t="s">
        <v>817</v>
      </c>
      <c r="L879" s="137">
        <v>41134</v>
      </c>
      <c r="M879" s="149">
        <v>45176</v>
      </c>
      <c r="N879" s="162" t="s">
        <v>421</v>
      </c>
      <c r="O879" s="168">
        <f t="shared" ref="O879:O887" si="197">M879</f>
        <v>45176</v>
      </c>
      <c r="P879" s="104">
        <v>19509</v>
      </c>
      <c r="Q879" s="104">
        <v>2011</v>
      </c>
      <c r="R879" s="119">
        <v>44446</v>
      </c>
      <c r="S879" s="121" t="s">
        <v>319</v>
      </c>
      <c r="T879" s="121" t="s">
        <v>421</v>
      </c>
      <c r="U879" s="376" t="s">
        <v>387</v>
      </c>
      <c r="V879" s="376" t="s">
        <v>956</v>
      </c>
      <c r="W879" s="145">
        <f t="shared" si="194"/>
        <v>45176</v>
      </c>
      <c r="X879" s="357" t="s">
        <v>68</v>
      </c>
      <c r="Y879" s="407">
        <v>5.4</v>
      </c>
      <c r="Z879" s="136"/>
      <c r="AA879" s="120">
        <v>70</v>
      </c>
      <c r="AB879" s="120"/>
      <c r="AC879" s="120">
        <v>90</v>
      </c>
      <c r="AD879" s="120"/>
      <c r="AE879" s="357">
        <v>25</v>
      </c>
      <c r="AF879" s="357">
        <v>39</v>
      </c>
      <c r="AG879" s="162">
        <v>53</v>
      </c>
      <c r="AH879" s="162">
        <v>1</v>
      </c>
      <c r="AI879" s="156"/>
      <c r="AJ879" s="365"/>
      <c r="AK879" s="365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427</v>
      </c>
      <c r="C880" s="121" t="s">
        <v>814</v>
      </c>
      <c r="D880" s="121"/>
      <c r="E880" s="121" t="s">
        <v>818</v>
      </c>
      <c r="F880" s="121"/>
      <c r="G880" s="129" t="s">
        <v>819</v>
      </c>
      <c r="H880" s="390"/>
      <c r="I880" s="121" t="s">
        <v>1818</v>
      </c>
      <c r="J880" s="121"/>
      <c r="K880" s="144" t="s">
        <v>417</v>
      </c>
      <c r="L880" s="137">
        <v>41134</v>
      </c>
      <c r="M880" s="149">
        <v>45176</v>
      </c>
      <c r="N880" s="162" t="s">
        <v>421</v>
      </c>
      <c r="O880" s="168">
        <f t="shared" si="197"/>
        <v>45176</v>
      </c>
      <c r="P880" s="104">
        <v>19507</v>
      </c>
      <c r="Q880" s="104">
        <v>2011</v>
      </c>
      <c r="R880" s="119">
        <v>44446</v>
      </c>
      <c r="S880" s="121" t="s">
        <v>319</v>
      </c>
      <c r="T880" s="121" t="s">
        <v>421</v>
      </c>
      <c r="U880" s="376" t="s">
        <v>200</v>
      </c>
      <c r="V880" s="376" t="s">
        <v>1423</v>
      </c>
      <c r="W880" s="145">
        <f t="shared" si="194"/>
        <v>45176</v>
      </c>
      <c r="X880" s="357" t="s">
        <v>68</v>
      </c>
      <c r="Y880" s="407">
        <v>5.4</v>
      </c>
      <c r="Z880" s="136"/>
      <c r="AA880" s="120">
        <v>70</v>
      </c>
      <c r="AB880" s="120"/>
      <c r="AC880" s="120">
        <v>90</v>
      </c>
      <c r="AD880" s="120"/>
      <c r="AE880" s="357">
        <v>25</v>
      </c>
      <c r="AF880" s="357">
        <v>39</v>
      </c>
      <c r="AG880" s="162">
        <v>53</v>
      </c>
      <c r="AH880" s="162">
        <v>1</v>
      </c>
      <c r="AI880" s="156"/>
      <c r="AJ880" s="365"/>
      <c r="AK880" s="365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s="216" customFormat="1" ht="12.75" customHeight="1" x14ac:dyDescent="0.2">
      <c r="A881" s="200">
        <v>880</v>
      </c>
      <c r="B881" s="201" t="s">
        <v>427</v>
      </c>
      <c r="C881" s="201" t="s">
        <v>6200</v>
      </c>
      <c r="D881" s="201"/>
      <c r="E881" s="201" t="s">
        <v>429</v>
      </c>
      <c r="F881" s="201"/>
      <c r="G881" s="203" t="s">
        <v>6852</v>
      </c>
      <c r="H881" s="391"/>
      <c r="I881" s="201" t="s">
        <v>255</v>
      </c>
      <c r="J881" s="201"/>
      <c r="K881" s="201" t="s">
        <v>6827</v>
      </c>
      <c r="L881" s="206">
        <v>45860</v>
      </c>
      <c r="M881" s="207">
        <v>46582</v>
      </c>
      <c r="N881" s="208" t="s">
        <v>421</v>
      </c>
      <c r="O881" s="209">
        <f>M881</f>
        <v>46582</v>
      </c>
      <c r="P881" s="222">
        <v>25444</v>
      </c>
      <c r="Q881" s="222">
        <v>2025</v>
      </c>
      <c r="R881" s="211">
        <v>45852</v>
      </c>
      <c r="S881" s="201" t="s">
        <v>691</v>
      </c>
      <c r="T881" s="201" t="s">
        <v>728</v>
      </c>
      <c r="U881" s="377" t="s">
        <v>200</v>
      </c>
      <c r="V881" s="377" t="s">
        <v>200</v>
      </c>
      <c r="W881" s="213">
        <v>46582</v>
      </c>
      <c r="X881" s="208" t="s">
        <v>201</v>
      </c>
      <c r="Y881" s="408">
        <v>5.0999999999999996</v>
      </c>
      <c r="Z881" s="214"/>
      <c r="AA881" s="201">
        <v>80</v>
      </c>
      <c r="AB881" s="201"/>
      <c r="AC881" s="201">
        <v>105</v>
      </c>
      <c r="AD881" s="201"/>
      <c r="AE881" s="208" t="s">
        <v>423</v>
      </c>
      <c r="AF881" s="208">
        <v>38</v>
      </c>
      <c r="AG881" s="208">
        <v>50</v>
      </c>
      <c r="AH881" s="208">
        <v>1</v>
      </c>
      <c r="AI881" s="212"/>
      <c r="AJ881" s="284"/>
      <c r="AK881" s="284"/>
      <c r="AL881" s="201"/>
      <c r="AM881" s="237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  <c r="BI881" s="212"/>
      <c r="BJ881" s="212"/>
      <c r="BK881" s="212"/>
      <c r="BL881" s="212"/>
      <c r="BM881" s="212"/>
      <c r="BN881" s="212"/>
      <c r="BO881" s="212"/>
      <c r="BP881" s="212"/>
      <c r="BQ881" s="212"/>
      <c r="BR881" s="212"/>
      <c r="BS881" s="212"/>
      <c r="BT881" s="212"/>
      <c r="BU881" s="212"/>
      <c r="BV881" s="212"/>
      <c r="BW881" s="212"/>
      <c r="BX881" s="212"/>
      <c r="BY881" s="212"/>
      <c r="BZ881" s="212"/>
      <c r="CA881" s="212"/>
      <c r="CB881" s="212"/>
      <c r="CC881" s="212"/>
      <c r="CD881" s="212"/>
      <c r="CE881" s="212"/>
      <c r="CF881" s="212"/>
      <c r="CG881" s="212"/>
      <c r="CH881" s="212"/>
      <c r="CI881" s="212"/>
      <c r="CJ881" s="212"/>
      <c r="CK881" s="212"/>
      <c r="CL881" s="212"/>
      <c r="CM881" s="215"/>
      <c r="CN881" s="215"/>
      <c r="CO881" s="215"/>
      <c r="CP881" s="215"/>
      <c r="CQ881" s="215"/>
      <c r="CR881" s="215"/>
      <c r="CS881" s="215"/>
      <c r="CT881" s="215"/>
      <c r="CU881" s="215"/>
      <c r="CV881" s="215"/>
      <c r="CW881" s="215"/>
      <c r="CX881" s="215"/>
      <c r="CY881" s="215"/>
      <c r="CZ881" s="215"/>
      <c r="DA881" s="215"/>
      <c r="DB881" s="215"/>
      <c r="DC881" s="215"/>
      <c r="DD881" s="215"/>
      <c r="DE881" s="215"/>
      <c r="DF881" s="215"/>
      <c r="DG881" s="215"/>
      <c r="DH881" s="215"/>
      <c r="DI881" s="215"/>
      <c r="DJ881" s="215"/>
      <c r="DK881" s="215"/>
      <c r="DL881" s="215"/>
      <c r="DM881" s="215"/>
      <c r="DN881" s="215"/>
      <c r="DO881" s="215"/>
      <c r="DP881" s="215"/>
      <c r="DQ881" s="215"/>
      <c r="DR881" s="215"/>
      <c r="DS881" s="215"/>
    </row>
    <row r="882" spans="1:123" s="229" customFormat="1" ht="12.75" customHeight="1" x14ac:dyDescent="0.2">
      <c r="A882" s="246">
        <v>881</v>
      </c>
      <c r="B882" s="154" t="s">
        <v>427</v>
      </c>
      <c r="C882" s="229" t="s">
        <v>192</v>
      </c>
      <c r="E882" s="229" t="s">
        <v>960</v>
      </c>
      <c r="G882" s="264" t="s">
        <v>4411</v>
      </c>
      <c r="H882" s="403"/>
      <c r="I882" s="154" t="s">
        <v>666</v>
      </c>
      <c r="K882" s="246" t="s">
        <v>4891</v>
      </c>
      <c r="L882" s="265">
        <v>44761</v>
      </c>
      <c r="M882" s="266">
        <v>45481</v>
      </c>
      <c r="N882" s="352" t="s">
        <v>421</v>
      </c>
      <c r="O882" s="267">
        <f t="shared" si="197"/>
        <v>45481</v>
      </c>
      <c r="P882" s="229">
        <v>23232</v>
      </c>
      <c r="Q882" s="229">
        <v>2017</v>
      </c>
      <c r="R882" s="268">
        <v>44750</v>
      </c>
      <c r="S882" s="229" t="s">
        <v>691</v>
      </c>
      <c r="T882" s="229" t="s">
        <v>420</v>
      </c>
      <c r="U882" s="272">
        <v>0</v>
      </c>
      <c r="V882" s="272">
        <v>0</v>
      </c>
      <c r="W882" s="334">
        <f>M882</f>
        <v>45481</v>
      </c>
      <c r="X882" s="352" t="s">
        <v>201</v>
      </c>
      <c r="Y882" s="412">
        <v>4.9000000000000004</v>
      </c>
      <c r="AA882" s="229">
        <v>75</v>
      </c>
      <c r="AC882" s="229">
        <v>100</v>
      </c>
      <c r="AE882" s="352" t="s">
        <v>423</v>
      </c>
      <c r="AF882" s="352" t="s">
        <v>423</v>
      </c>
      <c r="AG882" s="352" t="s">
        <v>423</v>
      </c>
      <c r="AH882" s="352">
        <v>1</v>
      </c>
      <c r="AJ882" s="352"/>
      <c r="AK882" s="352"/>
      <c r="AL882" s="154"/>
      <c r="AM882" s="270"/>
      <c r="CM882" s="271"/>
    </row>
    <row r="883" spans="1:123" s="157" customFormat="1" ht="12.75" customHeight="1" x14ac:dyDescent="0.2">
      <c r="A883" s="110">
        <v>882</v>
      </c>
      <c r="B883" s="121" t="s">
        <v>428</v>
      </c>
      <c r="C883" s="110" t="s">
        <v>4071</v>
      </c>
      <c r="D883" s="121" t="s">
        <v>2561</v>
      </c>
      <c r="E883" s="121" t="s">
        <v>1029</v>
      </c>
      <c r="F883" s="201" t="s">
        <v>5400</v>
      </c>
      <c r="G883" s="129" t="s">
        <v>4072</v>
      </c>
      <c r="H883" s="390" t="s">
        <v>5405</v>
      </c>
      <c r="I883" s="121" t="s">
        <v>625</v>
      </c>
      <c r="J883" s="121" t="s">
        <v>663</v>
      </c>
      <c r="K883" s="121" t="s">
        <v>4073</v>
      </c>
      <c r="L883" s="137">
        <v>44315</v>
      </c>
      <c r="M883" s="138">
        <v>46000</v>
      </c>
      <c r="N883" s="162" t="s">
        <v>421</v>
      </c>
      <c r="O883" s="131">
        <f t="shared" si="197"/>
        <v>46000</v>
      </c>
      <c r="P883" s="104">
        <v>22124</v>
      </c>
      <c r="Q883" s="104">
        <v>2021</v>
      </c>
      <c r="R883" s="105">
        <v>45269</v>
      </c>
      <c r="S883" s="121" t="s">
        <v>298</v>
      </c>
      <c r="T883" s="121" t="s">
        <v>3005</v>
      </c>
      <c r="U883" s="244" t="s">
        <v>5399</v>
      </c>
      <c r="V883" s="244" t="s">
        <v>5406</v>
      </c>
      <c r="W883" s="135">
        <f t="shared" si="194"/>
        <v>46000</v>
      </c>
      <c r="X883" s="162" t="s">
        <v>4074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4075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421</v>
      </c>
      <c r="AL883" s="121" t="s">
        <v>5407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427</v>
      </c>
      <c r="C884" s="144" t="s">
        <v>3988</v>
      </c>
      <c r="D884" s="121"/>
      <c r="E884" s="144" t="s">
        <v>295</v>
      </c>
      <c r="F884" s="111"/>
      <c r="G884" s="164" t="s">
        <v>3989</v>
      </c>
      <c r="H884" s="393"/>
      <c r="I884" s="121" t="s">
        <v>1015</v>
      </c>
      <c r="J884" s="121"/>
      <c r="K884" s="144" t="s">
        <v>1985</v>
      </c>
      <c r="L884" s="165">
        <v>44540</v>
      </c>
      <c r="M884" s="166">
        <v>45996</v>
      </c>
      <c r="N884" s="175" t="s">
        <v>421</v>
      </c>
      <c r="O884" s="163">
        <f t="shared" si="197"/>
        <v>45996</v>
      </c>
      <c r="P884" s="144">
        <v>21627</v>
      </c>
      <c r="Q884" s="144">
        <v>2021</v>
      </c>
      <c r="R884" s="119">
        <v>45265</v>
      </c>
      <c r="S884" s="144" t="s">
        <v>379</v>
      </c>
      <c r="T884" s="144" t="s">
        <v>421</v>
      </c>
      <c r="U884" s="515">
        <v>6.1</v>
      </c>
      <c r="V884" s="515">
        <v>6.1</v>
      </c>
      <c r="W884" s="145">
        <f>M884</f>
        <v>45996</v>
      </c>
      <c r="X884" s="175" t="s">
        <v>3968</v>
      </c>
      <c r="Y884" s="406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427</v>
      </c>
      <c r="C885" s="121" t="s">
        <v>2844</v>
      </c>
      <c r="D885" s="121"/>
      <c r="E885" s="121" t="s">
        <v>300</v>
      </c>
      <c r="F885" s="121"/>
      <c r="G885" s="129" t="s">
        <v>3394</v>
      </c>
      <c r="H885" s="390"/>
      <c r="I885" s="121" t="s">
        <v>631</v>
      </c>
      <c r="J885" s="121"/>
      <c r="K885" s="144" t="s">
        <v>3395</v>
      </c>
      <c r="L885" s="137">
        <v>44077</v>
      </c>
      <c r="M885" s="138">
        <v>46230</v>
      </c>
      <c r="N885" s="162" t="s">
        <v>421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2231</v>
      </c>
      <c r="T885" s="121" t="s">
        <v>421</v>
      </c>
      <c r="U885" s="244" t="s">
        <v>615</v>
      </c>
      <c r="V885" s="244" t="s">
        <v>5043</v>
      </c>
      <c r="W885" s="135">
        <f>M885</f>
        <v>46230</v>
      </c>
      <c r="X885" s="162" t="s">
        <v>865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423</v>
      </c>
      <c r="AF885" s="162" t="s">
        <v>423</v>
      </c>
      <c r="AG885" s="162" t="s">
        <v>423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216" customFormat="1" ht="12.75" customHeight="1" x14ac:dyDescent="0.2">
      <c r="A886" s="200">
        <v>885</v>
      </c>
      <c r="B886" s="201" t="s">
        <v>427</v>
      </c>
      <c r="C886" s="201" t="s">
        <v>3960</v>
      </c>
      <c r="D886" s="201"/>
      <c r="E886" s="201" t="s">
        <v>665</v>
      </c>
      <c r="F886" s="201"/>
      <c r="G886" s="203" t="s">
        <v>6437</v>
      </c>
      <c r="H886" s="391"/>
      <c r="I886" s="201" t="s">
        <v>174</v>
      </c>
      <c r="J886" s="201"/>
      <c r="K886" s="201" t="s">
        <v>6432</v>
      </c>
      <c r="L886" s="206">
        <v>45721</v>
      </c>
      <c r="M886" s="207">
        <v>46443</v>
      </c>
      <c r="N886" s="208" t="s">
        <v>421</v>
      </c>
      <c r="O886" s="209">
        <f>M886</f>
        <v>46443</v>
      </c>
      <c r="P886" s="222">
        <v>25112</v>
      </c>
      <c r="Q886" s="222">
        <v>2024</v>
      </c>
      <c r="R886" s="211">
        <v>45713</v>
      </c>
      <c r="S886" s="201" t="s">
        <v>3071</v>
      </c>
      <c r="T886" s="201" t="s">
        <v>728</v>
      </c>
      <c r="U886" s="377" t="s">
        <v>200</v>
      </c>
      <c r="V886" s="377" t="s">
        <v>833</v>
      </c>
      <c r="W886" s="213">
        <v>46443</v>
      </c>
      <c r="X886" s="208" t="s">
        <v>865</v>
      </c>
      <c r="Y886" s="408">
        <v>4.96</v>
      </c>
      <c r="Z886" s="214"/>
      <c r="AA886" s="201">
        <v>75</v>
      </c>
      <c r="AB886" s="201"/>
      <c r="AC886" s="201">
        <v>95</v>
      </c>
      <c r="AD886" s="201"/>
      <c r="AE886" s="208" t="s">
        <v>423</v>
      </c>
      <c r="AF886" s="208" t="s">
        <v>423</v>
      </c>
      <c r="AG886" s="208" t="s">
        <v>423</v>
      </c>
      <c r="AH886" s="208">
        <v>1</v>
      </c>
      <c r="AI886" s="223"/>
      <c r="AJ886" s="284"/>
      <c r="AK886" s="284"/>
      <c r="AL886" s="201"/>
      <c r="AM886" s="237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  <c r="BZ886" s="212"/>
      <c r="CA886" s="212"/>
      <c r="CB886" s="212"/>
      <c r="CC886" s="212"/>
      <c r="CD886" s="212"/>
      <c r="CE886" s="212"/>
      <c r="CF886" s="212"/>
      <c r="CG886" s="212"/>
      <c r="CH886" s="212"/>
      <c r="CI886" s="212"/>
      <c r="CJ886" s="212"/>
      <c r="CK886" s="212"/>
      <c r="CL886" s="212"/>
      <c r="CM886" s="215"/>
      <c r="CN886" s="215"/>
      <c r="CO886" s="215"/>
      <c r="CP886" s="215"/>
      <c r="CQ886" s="215"/>
      <c r="CR886" s="215"/>
      <c r="CS886" s="215"/>
      <c r="CT886" s="215"/>
      <c r="CU886" s="215"/>
      <c r="CV886" s="215"/>
      <c r="CW886" s="215"/>
      <c r="CX886" s="215"/>
      <c r="CY886" s="215"/>
      <c r="CZ886" s="215"/>
      <c r="DA886" s="215"/>
      <c r="DB886" s="215"/>
      <c r="DC886" s="215"/>
      <c r="DD886" s="215"/>
      <c r="DE886" s="215"/>
      <c r="DF886" s="215"/>
      <c r="DG886" s="215"/>
      <c r="DH886" s="215"/>
      <c r="DI886" s="215"/>
      <c r="DJ886" s="215"/>
      <c r="DK886" s="215"/>
      <c r="DL886" s="215"/>
      <c r="DM886" s="215"/>
      <c r="DN886" s="215"/>
      <c r="DO886" s="215"/>
      <c r="DP886" s="215"/>
      <c r="DQ886" s="215"/>
      <c r="DR886" s="215"/>
      <c r="DS886" s="215"/>
    </row>
    <row r="887" spans="1:123" ht="12.75" customHeight="1" x14ac:dyDescent="0.2">
      <c r="A887" s="110">
        <v>886</v>
      </c>
      <c r="B887" s="121" t="s">
        <v>427</v>
      </c>
      <c r="C887" s="121" t="s">
        <v>342</v>
      </c>
      <c r="D887" s="121"/>
      <c r="E887" s="121" t="s">
        <v>256</v>
      </c>
      <c r="F887" s="121"/>
      <c r="G887" s="129" t="s">
        <v>92</v>
      </c>
      <c r="H887" s="390"/>
      <c r="I887" s="121" t="s">
        <v>1071</v>
      </c>
      <c r="J887" s="121"/>
      <c r="K887" s="121" t="s">
        <v>1139</v>
      </c>
      <c r="L887" s="137">
        <v>41153</v>
      </c>
      <c r="M887" s="149">
        <v>46008</v>
      </c>
      <c r="N887" s="162" t="s">
        <v>421</v>
      </c>
      <c r="O887" s="168">
        <f t="shared" si="197"/>
        <v>46008</v>
      </c>
      <c r="P887" s="104">
        <v>20003</v>
      </c>
      <c r="Q887" s="104">
        <v>2012</v>
      </c>
      <c r="R887" s="119">
        <v>45277</v>
      </c>
      <c r="S887" s="121" t="s">
        <v>727</v>
      </c>
      <c r="T887" s="121" t="s">
        <v>421</v>
      </c>
      <c r="U887" s="376" t="s">
        <v>532</v>
      </c>
      <c r="V887" s="376" t="s">
        <v>568</v>
      </c>
      <c r="W887" s="145">
        <f>M887</f>
        <v>46008</v>
      </c>
      <c r="X887" s="357" t="s">
        <v>865</v>
      </c>
      <c r="Y887" s="407">
        <v>4.5</v>
      </c>
      <c r="Z887" s="136"/>
      <c r="AA887" s="120">
        <v>80</v>
      </c>
      <c r="AB887" s="120"/>
      <c r="AC887" s="120">
        <v>105</v>
      </c>
      <c r="AD887" s="120"/>
      <c r="AE887" s="357">
        <v>22</v>
      </c>
      <c r="AF887" s="357">
        <v>37</v>
      </c>
      <c r="AG887" s="162">
        <v>50</v>
      </c>
      <c r="AH887" s="162">
        <v>1</v>
      </c>
      <c r="AI887" s="156"/>
      <c r="AJ887" s="365"/>
      <c r="AK887" s="365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427</v>
      </c>
      <c r="C888" s="111" t="s">
        <v>2675</v>
      </c>
      <c r="D888" s="111"/>
      <c r="E888" s="85" t="s">
        <v>1682</v>
      </c>
      <c r="F888" s="111"/>
      <c r="G888" s="112" t="s">
        <v>2676</v>
      </c>
      <c r="H888" s="389"/>
      <c r="I888" s="121" t="s">
        <v>1785</v>
      </c>
      <c r="J888" s="111"/>
      <c r="K888" s="111" t="s">
        <v>4222</v>
      </c>
      <c r="L888" s="115">
        <v>43529</v>
      </c>
      <c r="M888" s="87">
        <v>46120</v>
      </c>
      <c r="N888" s="117" t="s">
        <v>421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2001</v>
      </c>
      <c r="T888" s="121" t="s">
        <v>421</v>
      </c>
      <c r="U888" s="244" t="s">
        <v>387</v>
      </c>
      <c r="V888" s="244" t="s">
        <v>411</v>
      </c>
      <c r="W888" s="135">
        <f t="shared" si="194"/>
        <v>46120</v>
      </c>
      <c r="X888" s="162" t="s">
        <v>583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427</v>
      </c>
      <c r="C889" s="110" t="s">
        <v>4431</v>
      </c>
      <c r="D889" s="121"/>
      <c r="E889" s="121" t="s">
        <v>1858</v>
      </c>
      <c r="F889" s="121"/>
      <c r="G889" s="129" t="s">
        <v>4412</v>
      </c>
      <c r="H889" s="390"/>
      <c r="I889" s="121" t="s">
        <v>1071</v>
      </c>
      <c r="J889" s="121"/>
      <c r="K889" s="144" t="s">
        <v>4413</v>
      </c>
      <c r="L889" s="137">
        <v>44762</v>
      </c>
      <c r="M889" s="138">
        <v>46208</v>
      </c>
      <c r="N889" s="162" t="s">
        <v>421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5004</v>
      </c>
      <c r="T889" s="121" t="s">
        <v>421</v>
      </c>
      <c r="U889" s="244" t="s">
        <v>615</v>
      </c>
      <c r="V889" s="244" t="s">
        <v>615</v>
      </c>
      <c r="W889" s="135">
        <f t="shared" si="194"/>
        <v>46208</v>
      </c>
      <c r="X889" s="162" t="s">
        <v>865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423</v>
      </c>
      <c r="AF889" s="162" t="s">
        <v>423</v>
      </c>
      <c r="AG889" s="162" t="s">
        <v>423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428</v>
      </c>
      <c r="C890" s="121" t="s">
        <v>206</v>
      </c>
      <c r="D890" s="121" t="s">
        <v>44</v>
      </c>
      <c r="E890" s="121" t="s">
        <v>1216</v>
      </c>
      <c r="F890" s="121" t="s">
        <v>1424</v>
      </c>
      <c r="G890" s="129" t="s">
        <v>1217</v>
      </c>
      <c r="H890" s="390">
        <v>162</v>
      </c>
      <c r="I890" s="121" t="s">
        <v>666</v>
      </c>
      <c r="J890" s="111" t="s">
        <v>823</v>
      </c>
      <c r="K890" s="111" t="s">
        <v>1745</v>
      </c>
      <c r="L890" s="115">
        <v>42132</v>
      </c>
      <c r="M890" s="116">
        <v>46272</v>
      </c>
      <c r="N890" s="117" t="s">
        <v>421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2069</v>
      </c>
      <c r="T890" s="121" t="s">
        <v>1870</v>
      </c>
      <c r="U890" s="376" t="s">
        <v>6169</v>
      </c>
      <c r="V890" s="376" t="s">
        <v>6170</v>
      </c>
      <c r="W890" s="145">
        <f t="shared" si="194"/>
        <v>46272</v>
      </c>
      <c r="X890" s="357" t="s">
        <v>865</v>
      </c>
      <c r="Y890" s="407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57" t="s">
        <v>423</v>
      </c>
      <c r="AF890" s="357" t="s">
        <v>423</v>
      </c>
      <c r="AG890" s="357" t="s">
        <v>423</v>
      </c>
      <c r="AH890" s="357">
        <v>1</v>
      </c>
      <c r="AI890" s="119">
        <v>42321</v>
      </c>
      <c r="AJ890" s="357">
        <v>2010</v>
      </c>
      <c r="AK890" s="357" t="s">
        <v>421</v>
      </c>
      <c r="AL890" s="120" t="s">
        <v>2350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427</v>
      </c>
      <c r="C891" s="121" t="s">
        <v>1413</v>
      </c>
      <c r="D891" s="121"/>
      <c r="E891" s="121" t="s">
        <v>405</v>
      </c>
      <c r="F891" s="121"/>
      <c r="G891" s="129" t="s">
        <v>3103</v>
      </c>
      <c r="H891" s="390"/>
      <c r="I891" s="121" t="s">
        <v>631</v>
      </c>
      <c r="J891" s="121"/>
      <c r="K891" s="121" t="s">
        <v>3290</v>
      </c>
      <c r="L891" s="137">
        <v>43902</v>
      </c>
      <c r="M891" s="138">
        <v>45323</v>
      </c>
      <c r="N891" s="117" t="s">
        <v>421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2231</v>
      </c>
      <c r="T891" s="121" t="s">
        <v>421</v>
      </c>
      <c r="U891" s="244" t="s">
        <v>548</v>
      </c>
      <c r="V891" s="244" t="s">
        <v>548</v>
      </c>
      <c r="W891" s="135">
        <f>M891</f>
        <v>45323</v>
      </c>
      <c r="X891" s="162" t="s">
        <v>201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423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427</v>
      </c>
      <c r="C892" s="200" t="s">
        <v>4952</v>
      </c>
      <c r="D892" s="200"/>
      <c r="E892" s="202" t="s">
        <v>1921</v>
      </c>
      <c r="F892" s="202"/>
      <c r="G892" s="227" t="s">
        <v>4954</v>
      </c>
      <c r="H892" s="392"/>
      <c r="I892" s="202" t="s">
        <v>174</v>
      </c>
      <c r="J892" s="200"/>
      <c r="K892" s="201" t="s">
        <v>5827</v>
      </c>
      <c r="L892" s="206">
        <v>45425</v>
      </c>
      <c r="M892" s="219">
        <v>46145</v>
      </c>
      <c r="N892" s="220" t="s">
        <v>421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102</v>
      </c>
      <c r="T892" s="201" t="s">
        <v>728</v>
      </c>
      <c r="U892" s="377" t="s">
        <v>200</v>
      </c>
      <c r="V892" s="377" t="s">
        <v>200</v>
      </c>
      <c r="W892" s="213">
        <f>M892</f>
        <v>46145</v>
      </c>
      <c r="X892" s="208" t="s">
        <v>583</v>
      </c>
      <c r="Y892" s="408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4"/>
      <c r="AK892" s="284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427</v>
      </c>
      <c r="C893" s="121" t="s">
        <v>1280</v>
      </c>
      <c r="D893" s="121"/>
      <c r="E893" s="121" t="s">
        <v>173</v>
      </c>
      <c r="F893" s="121"/>
      <c r="G893" s="129" t="s">
        <v>1426</v>
      </c>
      <c r="H893" s="390"/>
      <c r="I893" s="121" t="s">
        <v>1071</v>
      </c>
      <c r="J893" s="121"/>
      <c r="K893" s="88" t="s">
        <v>6504</v>
      </c>
      <c r="L893" s="115">
        <v>42304</v>
      </c>
      <c r="M893" s="116">
        <v>45762</v>
      </c>
      <c r="N893" s="117" t="s">
        <v>421</v>
      </c>
      <c r="O893" s="131">
        <f t="shared" ref="O893:O905" si="198">M893</f>
        <v>45762</v>
      </c>
      <c r="P893" s="104">
        <v>22298</v>
      </c>
      <c r="Q893" s="104">
        <v>2015</v>
      </c>
      <c r="R893" s="119">
        <v>45397</v>
      </c>
      <c r="S893" s="120" t="s">
        <v>2001</v>
      </c>
      <c r="T893" s="121" t="s">
        <v>421</v>
      </c>
      <c r="U893" s="376" t="s">
        <v>981</v>
      </c>
      <c r="V893" s="244" t="s">
        <v>5651</v>
      </c>
      <c r="W893" s="145">
        <f t="shared" si="194"/>
        <v>45762</v>
      </c>
      <c r="X893" s="162" t="s">
        <v>865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65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427</v>
      </c>
      <c r="C894" s="144" t="s">
        <v>3925</v>
      </c>
      <c r="D894" s="121"/>
      <c r="E894" s="121" t="s">
        <v>2091</v>
      </c>
      <c r="F894" s="121"/>
      <c r="G894" s="129" t="s">
        <v>3927</v>
      </c>
      <c r="H894" s="390"/>
      <c r="I894" s="121" t="s">
        <v>265</v>
      </c>
      <c r="J894" s="121"/>
      <c r="K894" s="144" t="s">
        <v>756</v>
      </c>
      <c r="L894" s="137">
        <v>44470</v>
      </c>
      <c r="M894" s="138">
        <v>45899</v>
      </c>
      <c r="N894" s="162" t="s">
        <v>421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102</v>
      </c>
      <c r="T894" s="121" t="s">
        <v>421</v>
      </c>
      <c r="U894" s="244" t="s">
        <v>387</v>
      </c>
      <c r="V894" s="244" t="s">
        <v>387</v>
      </c>
      <c r="W894" s="135">
        <f>M894</f>
        <v>45899</v>
      </c>
      <c r="X894" s="162" t="s">
        <v>201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216" customFormat="1" ht="12.75" customHeight="1" x14ac:dyDescent="0.2">
      <c r="A895" s="200">
        <v>894</v>
      </c>
      <c r="B895" s="201" t="s">
        <v>427</v>
      </c>
      <c r="C895" s="201" t="s">
        <v>6534</v>
      </c>
      <c r="D895" s="201"/>
      <c r="E895" s="201" t="s">
        <v>704</v>
      </c>
      <c r="F895" s="201"/>
      <c r="G895" s="203" t="s">
        <v>6535</v>
      </c>
      <c r="H895" s="391"/>
      <c r="I895" s="201" t="s">
        <v>631</v>
      </c>
      <c r="J895" s="201"/>
      <c r="K895" s="212" t="s">
        <v>5784</v>
      </c>
      <c r="L895" s="206">
        <v>45749</v>
      </c>
      <c r="M895" s="207">
        <v>46474</v>
      </c>
      <c r="N895" s="208" t="s">
        <v>421</v>
      </c>
      <c r="O895" s="221">
        <f>M895</f>
        <v>46474</v>
      </c>
      <c r="P895" s="222">
        <v>25180</v>
      </c>
      <c r="Q895" s="222">
        <v>2016</v>
      </c>
      <c r="R895" s="211">
        <v>45744</v>
      </c>
      <c r="S895" s="201" t="s">
        <v>727</v>
      </c>
      <c r="T895" s="201" t="s">
        <v>728</v>
      </c>
      <c r="U895" s="377" t="s">
        <v>200</v>
      </c>
      <c r="V895" s="377" t="s">
        <v>909</v>
      </c>
      <c r="W895" s="213">
        <f>O895</f>
        <v>46474</v>
      </c>
      <c r="X895" s="208" t="s">
        <v>3968</v>
      </c>
      <c r="Y895" s="408">
        <v>4.7</v>
      </c>
      <c r="Z895" s="214"/>
      <c r="AA895" s="201">
        <v>70</v>
      </c>
      <c r="AB895" s="201"/>
      <c r="AC895" s="201">
        <v>100</v>
      </c>
      <c r="AD895" s="201"/>
      <c r="AE895" s="208" t="s">
        <v>423</v>
      </c>
      <c r="AF895" s="208" t="s">
        <v>423</v>
      </c>
      <c r="AG895" s="208" t="s">
        <v>423</v>
      </c>
      <c r="AH895" s="208">
        <v>1</v>
      </c>
      <c r="AI895" s="223"/>
      <c r="AJ895" s="284"/>
      <c r="AK895" s="284"/>
      <c r="AL895" s="201"/>
      <c r="AM895" s="237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  <c r="BZ895" s="212"/>
      <c r="CA895" s="212"/>
      <c r="CB895" s="212"/>
      <c r="CC895" s="212"/>
      <c r="CD895" s="212"/>
      <c r="CE895" s="212"/>
      <c r="CF895" s="212"/>
      <c r="CG895" s="212"/>
      <c r="CH895" s="212"/>
      <c r="CI895" s="212"/>
      <c r="CJ895" s="212"/>
      <c r="CK895" s="212"/>
      <c r="CL895" s="212"/>
      <c r="CM895" s="215"/>
      <c r="CN895" s="215"/>
      <c r="CO895" s="215"/>
      <c r="CP895" s="215"/>
      <c r="CQ895" s="215"/>
      <c r="CR895" s="215"/>
      <c r="CS895" s="215"/>
      <c r="CT895" s="215"/>
      <c r="CU895" s="215"/>
      <c r="CV895" s="215"/>
      <c r="CW895" s="215"/>
      <c r="CX895" s="215"/>
      <c r="CY895" s="215"/>
      <c r="CZ895" s="215"/>
      <c r="DA895" s="215"/>
      <c r="DB895" s="215"/>
      <c r="DC895" s="215"/>
      <c r="DD895" s="215"/>
      <c r="DE895" s="215"/>
      <c r="DF895" s="215"/>
      <c r="DG895" s="215"/>
      <c r="DH895" s="215"/>
      <c r="DI895" s="215"/>
      <c r="DJ895" s="215"/>
      <c r="DK895" s="215"/>
      <c r="DL895" s="215"/>
      <c r="DM895" s="215"/>
      <c r="DN895" s="215"/>
      <c r="DO895" s="215"/>
      <c r="DP895" s="215"/>
      <c r="DQ895" s="215"/>
      <c r="DR895" s="215"/>
      <c r="DS895" s="215"/>
    </row>
    <row r="896" spans="1:123" s="157" customFormat="1" ht="12.75" customHeight="1" x14ac:dyDescent="0.2">
      <c r="A896" s="110">
        <v>895</v>
      </c>
      <c r="B896" s="121" t="s">
        <v>427</v>
      </c>
      <c r="C896" s="121" t="s">
        <v>2922</v>
      </c>
      <c r="D896" s="121"/>
      <c r="E896" s="121" t="s">
        <v>2304</v>
      </c>
      <c r="F896" s="121"/>
      <c r="G896" s="129" t="s">
        <v>4414</v>
      </c>
      <c r="H896" s="390"/>
      <c r="I896" s="121" t="s">
        <v>1071</v>
      </c>
      <c r="J896" s="121"/>
      <c r="K896" s="111" t="s">
        <v>4415</v>
      </c>
      <c r="L896" s="115">
        <v>44762</v>
      </c>
      <c r="M896" s="87">
        <v>45491</v>
      </c>
      <c r="N896" s="117" t="s">
        <v>421</v>
      </c>
      <c r="O896" s="131">
        <f t="shared" si="198"/>
        <v>45491</v>
      </c>
      <c r="P896" s="104">
        <v>22507</v>
      </c>
      <c r="Q896" s="104">
        <v>2022</v>
      </c>
      <c r="R896" s="105">
        <v>44760</v>
      </c>
      <c r="S896" s="121" t="s">
        <v>19</v>
      </c>
      <c r="T896" s="121" t="s">
        <v>728</v>
      </c>
      <c r="U896" s="244" t="s">
        <v>200</v>
      </c>
      <c r="V896" s="244" t="s">
        <v>200</v>
      </c>
      <c r="W896" s="135">
        <f>M896</f>
        <v>45491</v>
      </c>
      <c r="X896" s="162" t="s">
        <v>201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423</v>
      </c>
      <c r="AF896" s="162" t="s">
        <v>423</v>
      </c>
      <c r="AG896" s="162" t="s">
        <v>423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5841</v>
      </c>
      <c r="B897" s="121" t="s">
        <v>427</v>
      </c>
      <c r="C897" s="121" t="s">
        <v>1406</v>
      </c>
      <c r="D897" s="121"/>
      <c r="E897" s="121" t="s">
        <v>425</v>
      </c>
      <c r="F897" s="121"/>
      <c r="G897" s="129" t="s">
        <v>3396</v>
      </c>
      <c r="H897" s="390"/>
      <c r="I897" s="121" t="s">
        <v>631</v>
      </c>
      <c r="J897" s="121"/>
      <c r="K897" s="121" t="s">
        <v>4704</v>
      </c>
      <c r="L897" s="137">
        <v>44077</v>
      </c>
      <c r="M897" s="138">
        <v>45644</v>
      </c>
      <c r="N897" s="162" t="s">
        <v>421</v>
      </c>
      <c r="O897" s="131">
        <f>M897</f>
        <v>45644</v>
      </c>
      <c r="P897" s="104">
        <v>23021</v>
      </c>
      <c r="Q897" s="104">
        <v>2020</v>
      </c>
      <c r="R897" s="105" t="s">
        <v>4705</v>
      </c>
      <c r="S897" s="121" t="s">
        <v>2231</v>
      </c>
      <c r="T897" s="121" t="s">
        <v>692</v>
      </c>
      <c r="U897" s="244" t="s">
        <v>532</v>
      </c>
      <c r="V897" s="244" t="s">
        <v>532</v>
      </c>
      <c r="W897" s="135">
        <v>44805</v>
      </c>
      <c r="X897" s="162" t="s">
        <v>201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423</v>
      </c>
      <c r="AF897" s="162" t="s">
        <v>423</v>
      </c>
      <c r="AG897" s="162" t="s">
        <v>423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427</v>
      </c>
      <c r="C898" s="121" t="s">
        <v>2015</v>
      </c>
      <c r="D898" s="121"/>
      <c r="E898" s="121" t="s">
        <v>2379</v>
      </c>
      <c r="F898" s="121"/>
      <c r="G898" s="129" t="s">
        <v>2380</v>
      </c>
      <c r="H898" s="390"/>
      <c r="I898" s="121" t="s">
        <v>631</v>
      </c>
      <c r="J898" s="121"/>
      <c r="K898" s="85" t="s">
        <v>1117</v>
      </c>
      <c r="L898" s="115">
        <v>43217</v>
      </c>
      <c r="M898" s="87">
        <v>45361</v>
      </c>
      <c r="N898" s="117" t="s">
        <v>421</v>
      </c>
      <c r="O898" s="131">
        <f t="shared" si="198"/>
        <v>45361</v>
      </c>
      <c r="P898" s="104">
        <v>18408</v>
      </c>
      <c r="Q898" s="104">
        <v>2013</v>
      </c>
      <c r="R898" s="119">
        <v>44630</v>
      </c>
      <c r="S898" s="121" t="s">
        <v>3538</v>
      </c>
      <c r="T898" s="121" t="s">
        <v>421</v>
      </c>
      <c r="U898" s="244" t="s">
        <v>3527</v>
      </c>
      <c r="V898" s="244" t="s">
        <v>4139</v>
      </c>
      <c r="W898" s="135">
        <f t="shared" si="194"/>
        <v>45361</v>
      </c>
      <c r="X898" s="162" t="s">
        <v>865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428</v>
      </c>
      <c r="C899" s="121" t="s">
        <v>99</v>
      </c>
      <c r="D899" s="121"/>
      <c r="E899" s="121" t="s">
        <v>408</v>
      </c>
      <c r="F899" s="121"/>
      <c r="G899" s="129" t="s">
        <v>409</v>
      </c>
      <c r="H899" s="390"/>
      <c r="I899" s="121" t="s">
        <v>2562</v>
      </c>
      <c r="J899" s="121"/>
      <c r="K899" s="121" t="s">
        <v>766</v>
      </c>
      <c r="L899" s="137">
        <v>41197</v>
      </c>
      <c r="M899" s="149">
        <v>45545</v>
      </c>
      <c r="N899" s="162" t="s">
        <v>421</v>
      </c>
      <c r="O899" s="130">
        <f t="shared" si="198"/>
        <v>45545</v>
      </c>
      <c r="P899" s="104">
        <v>18638</v>
      </c>
      <c r="Q899" s="104">
        <v>2012</v>
      </c>
      <c r="R899" s="119">
        <v>44814</v>
      </c>
      <c r="S899" s="121" t="s">
        <v>168</v>
      </c>
      <c r="T899" s="121" t="s">
        <v>421</v>
      </c>
      <c r="U899" s="376" t="s">
        <v>6160</v>
      </c>
      <c r="V899" s="376" t="s">
        <v>6161</v>
      </c>
      <c r="W899" s="145">
        <f>M899</f>
        <v>45545</v>
      </c>
      <c r="X899" s="357" t="s">
        <v>865</v>
      </c>
      <c r="Y899" s="407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57">
        <v>24</v>
      </c>
      <c r="AF899" s="357">
        <v>38</v>
      </c>
      <c r="AG899" s="162">
        <v>49</v>
      </c>
      <c r="AH899" s="162">
        <v>1</v>
      </c>
      <c r="AI899" s="172"/>
      <c r="AJ899" s="162"/>
      <c r="AK899" s="365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427</v>
      </c>
      <c r="C900" s="121" t="s">
        <v>4591</v>
      </c>
      <c r="D900" s="121"/>
      <c r="E900" s="121" t="s">
        <v>2572</v>
      </c>
      <c r="F900" s="121"/>
      <c r="G900" s="129" t="s">
        <v>4592</v>
      </c>
      <c r="H900" s="390"/>
      <c r="I900" s="121" t="s">
        <v>255</v>
      </c>
      <c r="J900" s="121"/>
      <c r="K900" s="121" t="s">
        <v>2127</v>
      </c>
      <c r="L900" s="137">
        <v>44831</v>
      </c>
      <c r="M900" s="138">
        <v>45559</v>
      </c>
      <c r="N900" s="162" t="s">
        <v>421</v>
      </c>
      <c r="O900" s="131">
        <f t="shared" si="198"/>
        <v>45559</v>
      </c>
      <c r="P900" s="104">
        <v>22643</v>
      </c>
      <c r="Q900" s="104">
        <v>2015</v>
      </c>
      <c r="R900" s="105">
        <v>44828</v>
      </c>
      <c r="S900" s="121" t="s">
        <v>102</v>
      </c>
      <c r="T900" s="121" t="s">
        <v>728</v>
      </c>
      <c r="U900" s="244" t="s">
        <v>200</v>
      </c>
      <c r="V900" s="244" t="s">
        <v>442</v>
      </c>
      <c r="W900" s="135">
        <f>M900</f>
        <v>45559</v>
      </c>
      <c r="X900" s="162" t="s">
        <v>865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423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427</v>
      </c>
      <c r="C901" s="201" t="s">
        <v>3979</v>
      </c>
      <c r="D901" s="201"/>
      <c r="E901" s="201" t="s">
        <v>2327</v>
      </c>
      <c r="F901" s="201"/>
      <c r="G901" s="203" t="s">
        <v>5708</v>
      </c>
      <c r="H901" s="391"/>
      <c r="I901" s="201" t="s">
        <v>2562</v>
      </c>
      <c r="J901" s="201"/>
      <c r="K901" s="201" t="s">
        <v>4389</v>
      </c>
      <c r="L901" s="206">
        <v>45386</v>
      </c>
      <c r="M901" s="207">
        <v>46107</v>
      </c>
      <c r="N901" s="220" t="s">
        <v>421</v>
      </c>
      <c r="O901" s="221">
        <f t="shared" si="198"/>
        <v>46107</v>
      </c>
      <c r="P901" s="222">
        <v>24250</v>
      </c>
      <c r="Q901" s="222">
        <v>2020</v>
      </c>
      <c r="R901" s="211">
        <v>45377</v>
      </c>
      <c r="S901" s="201" t="s">
        <v>2001</v>
      </c>
      <c r="T901" s="201" t="s">
        <v>728</v>
      </c>
      <c r="U901" s="377" t="s">
        <v>200</v>
      </c>
      <c r="V901" s="377" t="s">
        <v>442</v>
      </c>
      <c r="W901" s="213">
        <f>M901</f>
        <v>46107</v>
      </c>
      <c r="X901" s="208" t="s">
        <v>865</v>
      </c>
      <c r="Y901" s="408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3487</v>
      </c>
      <c r="AF901" s="208" t="s">
        <v>3488</v>
      </c>
      <c r="AG901" s="208" t="s">
        <v>3708</v>
      </c>
      <c r="AH901" s="208">
        <v>1</v>
      </c>
      <c r="AI901" s="212"/>
      <c r="AJ901" s="284"/>
      <c r="AK901" s="284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427</v>
      </c>
      <c r="C902" s="121" t="s">
        <v>446</v>
      </c>
      <c r="D902" s="121"/>
      <c r="E902" s="121" t="s">
        <v>593</v>
      </c>
      <c r="F902" s="121"/>
      <c r="G902" s="129" t="s">
        <v>594</v>
      </c>
      <c r="H902" s="390"/>
      <c r="I902" s="121" t="s">
        <v>71</v>
      </c>
      <c r="J902" s="121"/>
      <c r="K902" s="121" t="s">
        <v>1625</v>
      </c>
      <c r="L902" s="137">
        <v>41204</v>
      </c>
      <c r="M902" s="138">
        <v>46032</v>
      </c>
      <c r="N902" s="162" t="s">
        <v>421</v>
      </c>
      <c r="O902" s="131">
        <f t="shared" si="198"/>
        <v>46032</v>
      </c>
      <c r="P902" s="104">
        <v>17388</v>
      </c>
      <c r="Q902" s="104">
        <v>2010</v>
      </c>
      <c r="R902" s="119">
        <v>45301</v>
      </c>
      <c r="S902" s="121" t="s">
        <v>102</v>
      </c>
      <c r="T902" s="121" t="s">
        <v>421</v>
      </c>
      <c r="U902" s="244" t="s">
        <v>318</v>
      </c>
      <c r="V902" s="244" t="s">
        <v>2364</v>
      </c>
      <c r="W902" s="145">
        <f t="shared" ref="W902:W917" si="199">M902</f>
        <v>46032</v>
      </c>
      <c r="X902" s="162" t="s">
        <v>201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427</v>
      </c>
      <c r="C903" s="121" t="s">
        <v>1123</v>
      </c>
      <c r="D903" s="121"/>
      <c r="E903" s="121" t="s">
        <v>2314</v>
      </c>
      <c r="F903" s="121"/>
      <c r="G903" s="129" t="s">
        <v>4416</v>
      </c>
      <c r="H903" s="259"/>
      <c r="I903" s="111" t="s">
        <v>1071</v>
      </c>
      <c r="J903" s="121"/>
      <c r="K903" s="121" t="s">
        <v>1313</v>
      </c>
      <c r="L903" s="137">
        <v>42063</v>
      </c>
      <c r="M903" s="138">
        <v>45490</v>
      </c>
      <c r="N903" s="117" t="s">
        <v>421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19</v>
      </c>
      <c r="T903" s="121" t="s">
        <v>692</v>
      </c>
      <c r="U903" s="244" t="s">
        <v>200</v>
      </c>
      <c r="V903" s="244" t="s">
        <v>4417</v>
      </c>
      <c r="W903" s="135">
        <f>M903</f>
        <v>45490</v>
      </c>
      <c r="X903" s="162" t="s">
        <v>583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06" customFormat="1" ht="12.75" customHeight="1" x14ac:dyDescent="0.2">
      <c r="A904" s="298">
        <v>903</v>
      </c>
      <c r="B904" s="301" t="s">
        <v>4514</v>
      </c>
      <c r="C904" s="301"/>
      <c r="D904" s="301"/>
      <c r="E904" s="301" t="s">
        <v>245</v>
      </c>
      <c r="F904" s="301" t="s">
        <v>1909</v>
      </c>
      <c r="G904" s="308"/>
      <c r="H904" s="397"/>
      <c r="I904" s="301"/>
      <c r="J904" s="301"/>
      <c r="K904" s="301"/>
      <c r="L904" s="309"/>
      <c r="M904" s="310"/>
      <c r="N904" s="338"/>
      <c r="O904" s="307"/>
      <c r="P904" s="299"/>
      <c r="Q904" s="299"/>
      <c r="R904" s="300"/>
      <c r="S904" s="301"/>
      <c r="T904" s="301"/>
      <c r="U904" s="378"/>
      <c r="V904" s="378"/>
      <c r="W904" s="302"/>
      <c r="X904" s="338"/>
      <c r="Y904" s="416"/>
      <c r="Z904" s="303"/>
      <c r="AA904" s="301"/>
      <c r="AB904" s="301"/>
      <c r="AC904" s="301"/>
      <c r="AD904" s="301"/>
      <c r="AE904" s="338"/>
      <c r="AF904" s="338"/>
      <c r="AG904" s="338"/>
      <c r="AH904" s="338"/>
      <c r="AI904" s="387"/>
      <c r="AJ904" s="338"/>
      <c r="AK904" s="368"/>
      <c r="AL904" s="301"/>
      <c r="AM904" s="304"/>
      <c r="AN904" s="305"/>
      <c r="AO904" s="305"/>
      <c r="AP904" s="305"/>
      <c r="AQ904" s="305"/>
      <c r="AR904" s="305"/>
      <c r="AS904" s="305"/>
      <c r="AT904" s="305"/>
      <c r="AU904" s="305"/>
      <c r="AV904" s="305"/>
      <c r="AW904" s="305"/>
      <c r="AX904" s="305"/>
      <c r="AY904" s="305"/>
      <c r="AZ904" s="305"/>
      <c r="BA904" s="305"/>
      <c r="BB904" s="305"/>
      <c r="BC904" s="305"/>
      <c r="BD904" s="305"/>
      <c r="BE904" s="305"/>
      <c r="BF904" s="305"/>
      <c r="BG904" s="305"/>
      <c r="BH904" s="305"/>
      <c r="BI904" s="305"/>
      <c r="BJ904" s="305"/>
      <c r="BK904" s="305"/>
      <c r="BL904" s="305"/>
      <c r="BM904" s="305"/>
      <c r="BN904" s="305"/>
      <c r="BO904" s="305"/>
      <c r="BP904" s="305"/>
      <c r="BQ904" s="305"/>
      <c r="BR904" s="305"/>
      <c r="BS904" s="305"/>
      <c r="BT904" s="305"/>
      <c r="BU904" s="305"/>
      <c r="BV904" s="305"/>
      <c r="BW904" s="305"/>
      <c r="BX904" s="305"/>
      <c r="BY904" s="305"/>
      <c r="BZ904" s="305"/>
      <c r="CA904" s="305"/>
      <c r="CB904" s="305"/>
      <c r="CC904" s="305"/>
      <c r="CD904" s="305"/>
      <c r="CE904" s="305"/>
      <c r="CF904" s="305"/>
      <c r="CG904" s="305"/>
      <c r="CH904" s="305"/>
      <c r="CI904" s="305"/>
      <c r="CJ904" s="305"/>
      <c r="CK904" s="305"/>
      <c r="CL904" s="305"/>
      <c r="CM904" s="339"/>
      <c r="CN904" s="339"/>
      <c r="CO904" s="339"/>
      <c r="CP904" s="339"/>
      <c r="CQ904" s="339"/>
      <c r="CR904" s="339"/>
      <c r="CS904" s="339"/>
      <c r="CT904" s="339"/>
      <c r="CU904" s="339"/>
      <c r="CV904" s="339"/>
      <c r="CW904" s="339"/>
      <c r="CX904" s="339"/>
      <c r="CY904" s="339"/>
      <c r="CZ904" s="339"/>
      <c r="DA904" s="339"/>
      <c r="DB904" s="339"/>
      <c r="DC904" s="339"/>
      <c r="DD904" s="339"/>
      <c r="DE904" s="339"/>
      <c r="DF904" s="339"/>
      <c r="DG904" s="339"/>
      <c r="DH904" s="339"/>
      <c r="DI904" s="339"/>
      <c r="DJ904" s="339"/>
      <c r="DK904" s="339"/>
      <c r="DL904" s="339"/>
      <c r="DM904" s="339"/>
      <c r="DN904" s="339"/>
      <c r="DO904" s="339"/>
      <c r="DP904" s="339"/>
      <c r="DQ904" s="339"/>
      <c r="DR904" s="339"/>
      <c r="DS904" s="339"/>
    </row>
    <row r="905" spans="1:123" s="157" customFormat="1" ht="13.5" customHeight="1" x14ac:dyDescent="0.2">
      <c r="A905" s="110">
        <v>904</v>
      </c>
      <c r="B905" s="121" t="s">
        <v>427</v>
      </c>
      <c r="C905" s="121" t="s">
        <v>4276</v>
      </c>
      <c r="D905" s="121"/>
      <c r="E905" s="121" t="s">
        <v>2205</v>
      </c>
      <c r="F905" s="121"/>
      <c r="G905" s="129" t="s">
        <v>4286</v>
      </c>
      <c r="H905" s="390"/>
      <c r="I905" s="121" t="s">
        <v>71</v>
      </c>
      <c r="J905" s="121"/>
      <c r="K905" s="121" t="s">
        <v>1654</v>
      </c>
      <c r="L905" s="137">
        <v>44704</v>
      </c>
      <c r="M905" s="138">
        <v>45426</v>
      </c>
      <c r="N905" s="162" t="s">
        <v>421</v>
      </c>
      <c r="O905" s="163">
        <f t="shared" si="198"/>
        <v>45426</v>
      </c>
      <c r="P905" s="174">
        <v>22391</v>
      </c>
      <c r="Q905" s="174">
        <v>2022</v>
      </c>
      <c r="R905" s="105">
        <v>44695</v>
      </c>
      <c r="S905" s="144" t="s">
        <v>168</v>
      </c>
      <c r="T905" s="144" t="s">
        <v>728</v>
      </c>
      <c r="U905" s="244" t="s">
        <v>200</v>
      </c>
      <c r="V905" s="244" t="s">
        <v>200</v>
      </c>
      <c r="W905" s="135">
        <f t="shared" si="199"/>
        <v>45426</v>
      </c>
      <c r="X905" s="162" t="s">
        <v>583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423</v>
      </c>
      <c r="AF905" s="162" t="s">
        <v>423</v>
      </c>
      <c r="AG905" s="175" t="s">
        <v>423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427</v>
      </c>
      <c r="C906" s="110" t="s">
        <v>446</v>
      </c>
      <c r="D906" s="121"/>
      <c r="E906" s="121" t="s">
        <v>580</v>
      </c>
      <c r="F906" s="121"/>
      <c r="G906" s="129" t="s">
        <v>581</v>
      </c>
      <c r="H906" s="390"/>
      <c r="I906" s="121" t="s">
        <v>71</v>
      </c>
      <c r="J906" s="121"/>
      <c r="K906" s="121" t="s">
        <v>1625</v>
      </c>
      <c r="L906" s="137">
        <v>41752</v>
      </c>
      <c r="M906" s="138">
        <v>46032</v>
      </c>
      <c r="N906" s="162" t="s">
        <v>421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102</v>
      </c>
      <c r="T906" s="121" t="s">
        <v>421</v>
      </c>
      <c r="U906" s="244" t="s">
        <v>318</v>
      </c>
      <c r="V906" s="244" t="s">
        <v>5043</v>
      </c>
      <c r="W906" s="135">
        <f t="shared" si="199"/>
        <v>46032</v>
      </c>
      <c r="X906" s="162" t="s">
        <v>201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427</v>
      </c>
      <c r="C907" s="110" t="s">
        <v>1293</v>
      </c>
      <c r="D907" s="121"/>
      <c r="E907" s="121" t="s">
        <v>2234</v>
      </c>
      <c r="F907" s="121"/>
      <c r="G907" s="129" t="s">
        <v>2235</v>
      </c>
      <c r="H907" s="390"/>
      <c r="I907" s="121" t="s">
        <v>1071</v>
      </c>
      <c r="J907" s="110"/>
      <c r="K907" s="121" t="s">
        <v>80</v>
      </c>
      <c r="L907" s="137">
        <v>43156</v>
      </c>
      <c r="M907" s="149">
        <v>46055</v>
      </c>
      <c r="N907" s="162" t="s">
        <v>421</v>
      </c>
      <c r="O907" s="168">
        <f t="shared" ref="O907:O908" si="200">M907</f>
        <v>46055</v>
      </c>
      <c r="P907" s="169">
        <v>18131</v>
      </c>
      <c r="Q907" s="169">
        <v>2018</v>
      </c>
      <c r="R907" s="119">
        <v>45324</v>
      </c>
      <c r="S907" s="121" t="s">
        <v>2001</v>
      </c>
      <c r="T907" s="144" t="s">
        <v>421</v>
      </c>
      <c r="U907" s="376" t="s">
        <v>629</v>
      </c>
      <c r="V907" s="376" t="s">
        <v>857</v>
      </c>
      <c r="W907" s="145">
        <f t="shared" si="199"/>
        <v>46055</v>
      </c>
      <c r="X907" s="357" t="s">
        <v>865</v>
      </c>
      <c r="Y907" s="407">
        <v>4.3</v>
      </c>
      <c r="Z907" s="136"/>
      <c r="AA907" s="120">
        <v>75</v>
      </c>
      <c r="AB907" s="120"/>
      <c r="AC907" s="120">
        <v>100</v>
      </c>
      <c r="AD907" s="120"/>
      <c r="AE907" s="357">
        <v>22</v>
      </c>
      <c r="AF907" s="357">
        <v>36</v>
      </c>
      <c r="AG907" s="365">
        <v>54</v>
      </c>
      <c r="AH907" s="365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427</v>
      </c>
      <c r="C908" s="121" t="s">
        <v>2844</v>
      </c>
      <c r="D908" s="121"/>
      <c r="E908" s="121" t="s">
        <v>1845</v>
      </c>
      <c r="F908" s="121"/>
      <c r="G908" s="129" t="s">
        <v>3397</v>
      </c>
      <c r="H908" s="390"/>
      <c r="I908" s="121" t="s">
        <v>631</v>
      </c>
      <c r="J908" s="121"/>
      <c r="K908" s="111" t="s">
        <v>3235</v>
      </c>
      <c r="L908" s="115">
        <v>44077</v>
      </c>
      <c r="M908" s="87">
        <v>45772</v>
      </c>
      <c r="N908" s="117" t="s">
        <v>421</v>
      </c>
      <c r="O908" s="131">
        <f t="shared" si="200"/>
        <v>45772</v>
      </c>
      <c r="P908" s="104">
        <v>20633</v>
      </c>
      <c r="Q908" s="104">
        <v>2020</v>
      </c>
      <c r="R908" s="105">
        <v>45041</v>
      </c>
      <c r="S908" s="121" t="s">
        <v>2231</v>
      </c>
      <c r="T908" s="121" t="s">
        <v>421</v>
      </c>
      <c r="U908" s="244" t="s">
        <v>760</v>
      </c>
      <c r="V908" s="244" t="s">
        <v>760</v>
      </c>
      <c r="W908" s="135">
        <f t="shared" si="199"/>
        <v>45772</v>
      </c>
      <c r="X908" s="162" t="s">
        <v>865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423</v>
      </c>
      <c r="AF908" s="162" t="s">
        <v>423</v>
      </c>
      <c r="AG908" s="162" t="s">
        <v>423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427</v>
      </c>
      <c r="C909" s="121" t="s">
        <v>3224</v>
      </c>
      <c r="D909" s="121"/>
      <c r="E909" s="121" t="s">
        <v>258</v>
      </c>
      <c r="F909" s="121"/>
      <c r="G909" s="129" t="s">
        <v>3649</v>
      </c>
      <c r="H909" s="390"/>
      <c r="I909" s="121" t="s">
        <v>174</v>
      </c>
      <c r="J909" s="121"/>
      <c r="K909" s="121" t="s">
        <v>1353</v>
      </c>
      <c r="L909" s="137">
        <v>44312</v>
      </c>
      <c r="M909" s="138">
        <v>46461</v>
      </c>
      <c r="N909" s="162" t="s">
        <v>421</v>
      </c>
      <c r="O909" s="163">
        <f>M909</f>
        <v>46461</v>
      </c>
      <c r="P909" s="174">
        <v>21197</v>
      </c>
      <c r="Q909" s="174">
        <v>2021</v>
      </c>
      <c r="R909" s="105">
        <v>45731</v>
      </c>
      <c r="S909" s="144" t="s">
        <v>14</v>
      </c>
      <c r="T909" s="144" t="s">
        <v>421</v>
      </c>
      <c r="U909" s="244" t="s">
        <v>6478</v>
      </c>
      <c r="V909" s="244" t="s">
        <v>6477</v>
      </c>
      <c r="W909" s="135">
        <f>M909</f>
        <v>46461</v>
      </c>
      <c r="X909" s="162" t="s">
        <v>655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59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427</v>
      </c>
      <c r="C910" s="110" t="s">
        <v>193</v>
      </c>
      <c r="D910" s="111"/>
      <c r="E910" s="85" t="s">
        <v>2089</v>
      </c>
      <c r="F910" s="111"/>
      <c r="G910" s="112" t="s">
        <v>2090</v>
      </c>
      <c r="H910" s="389"/>
      <c r="I910" s="121" t="s">
        <v>666</v>
      </c>
      <c r="J910" s="111"/>
      <c r="K910" s="111" t="s">
        <v>3739</v>
      </c>
      <c r="L910" s="115">
        <v>42948</v>
      </c>
      <c r="M910" s="87">
        <v>45794</v>
      </c>
      <c r="N910" s="117" t="s">
        <v>421</v>
      </c>
      <c r="O910" s="131">
        <f t="shared" ref="O910:O917" si="201">M910</f>
        <v>45794</v>
      </c>
      <c r="P910" s="104">
        <v>18572</v>
      </c>
      <c r="Q910" s="104">
        <v>2017</v>
      </c>
      <c r="R910" s="119">
        <v>45063</v>
      </c>
      <c r="S910" s="121" t="s">
        <v>691</v>
      </c>
      <c r="T910" s="121" t="s">
        <v>421</v>
      </c>
      <c r="U910" s="244" t="s">
        <v>3738</v>
      </c>
      <c r="V910" s="244" t="s">
        <v>3167</v>
      </c>
      <c r="W910" s="135">
        <f t="shared" si="199"/>
        <v>45794</v>
      </c>
      <c r="X910" s="162" t="s">
        <v>201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423</v>
      </c>
      <c r="AF910" s="162" t="s">
        <v>423</v>
      </c>
      <c r="AG910" s="162" t="s">
        <v>423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427</v>
      </c>
      <c r="C911" s="201" t="s">
        <v>2111</v>
      </c>
      <c r="D911" s="201"/>
      <c r="E911" s="201" t="s">
        <v>2112</v>
      </c>
      <c r="F911" s="201"/>
      <c r="G911" s="203" t="s">
        <v>2113</v>
      </c>
      <c r="H911" s="391"/>
      <c r="I911" s="201" t="s">
        <v>174</v>
      </c>
      <c r="J911" s="201"/>
      <c r="K911" s="201" t="s">
        <v>1187</v>
      </c>
      <c r="L911" s="206">
        <v>42968</v>
      </c>
      <c r="M911" s="207">
        <v>45884</v>
      </c>
      <c r="N911" s="208" t="s">
        <v>421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837</v>
      </c>
      <c r="T911" s="212" t="s">
        <v>421</v>
      </c>
      <c r="U911" s="377" t="s">
        <v>2661</v>
      </c>
      <c r="V911" s="377" t="s">
        <v>5171</v>
      </c>
      <c r="W911" s="213">
        <f t="shared" si="199"/>
        <v>45884</v>
      </c>
      <c r="X911" s="208" t="s">
        <v>583</v>
      </c>
      <c r="Y911" s="408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4">
        <v>55</v>
      </c>
      <c r="AH911" s="284">
        <v>1</v>
      </c>
      <c r="AI911" s="223"/>
      <c r="AJ911" s="284"/>
      <c r="AK911" s="284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427</v>
      </c>
      <c r="C912" s="121" t="s">
        <v>1427</v>
      </c>
      <c r="D912" s="121"/>
      <c r="E912" s="121" t="s">
        <v>197</v>
      </c>
      <c r="F912" s="121"/>
      <c r="G912" s="129" t="s">
        <v>1428</v>
      </c>
      <c r="H912" s="390"/>
      <c r="I912" s="110" t="s">
        <v>1352</v>
      </c>
      <c r="J912" s="121"/>
      <c r="K912" s="111" t="s">
        <v>388</v>
      </c>
      <c r="L912" s="137">
        <v>42406</v>
      </c>
      <c r="M912" s="87">
        <v>45719</v>
      </c>
      <c r="N912" s="117" t="s">
        <v>421</v>
      </c>
      <c r="O912" s="131">
        <f t="shared" si="201"/>
        <v>45719</v>
      </c>
      <c r="P912" s="104">
        <v>23147</v>
      </c>
      <c r="Q912" s="104">
        <v>2015</v>
      </c>
      <c r="R912" s="119">
        <v>44988</v>
      </c>
      <c r="S912" s="121" t="s">
        <v>2069</v>
      </c>
      <c r="T912" s="121" t="s">
        <v>421</v>
      </c>
      <c r="U912" s="244" t="s">
        <v>532</v>
      </c>
      <c r="V912" s="244" t="s">
        <v>4779</v>
      </c>
      <c r="W912" s="145">
        <f t="shared" si="199"/>
        <v>45719</v>
      </c>
      <c r="X912" s="162" t="s">
        <v>865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427</v>
      </c>
      <c r="C913" s="201" t="s">
        <v>5839</v>
      </c>
      <c r="D913" s="200"/>
      <c r="E913" s="202" t="s">
        <v>2168</v>
      </c>
      <c r="F913" s="202"/>
      <c r="G913" s="227" t="s">
        <v>5840</v>
      </c>
      <c r="H913" s="392"/>
      <c r="I913" s="201" t="s">
        <v>255</v>
      </c>
      <c r="J913" s="201"/>
      <c r="K913" s="202" t="s">
        <v>1593</v>
      </c>
      <c r="L913" s="206">
        <v>45422</v>
      </c>
      <c r="M913" s="219">
        <v>46148</v>
      </c>
      <c r="N913" s="220" t="s">
        <v>421</v>
      </c>
      <c r="O913" s="221">
        <f t="shared" si="201"/>
        <v>46148</v>
      </c>
      <c r="P913" s="222">
        <v>24340</v>
      </c>
      <c r="Q913" s="222">
        <v>2024</v>
      </c>
      <c r="R913" s="211">
        <v>45418</v>
      </c>
      <c r="S913" s="201" t="s">
        <v>691</v>
      </c>
      <c r="T913" s="201" t="s">
        <v>728</v>
      </c>
      <c r="U913" s="377" t="s">
        <v>200</v>
      </c>
      <c r="V913" s="377" t="s">
        <v>200</v>
      </c>
      <c r="W913" s="213">
        <f t="shared" si="199"/>
        <v>46148</v>
      </c>
      <c r="X913" s="208" t="s">
        <v>2776</v>
      </c>
      <c r="Y913" s="408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423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427</v>
      </c>
      <c r="C914" s="121" t="s">
        <v>1406</v>
      </c>
      <c r="D914" s="121"/>
      <c r="E914" s="121" t="s">
        <v>2417</v>
      </c>
      <c r="F914" s="121"/>
      <c r="G914" s="129" t="s">
        <v>3179</v>
      </c>
      <c r="H914" s="390"/>
      <c r="I914" s="121" t="s">
        <v>631</v>
      </c>
      <c r="J914" s="121"/>
      <c r="K914" s="121" t="s">
        <v>3180</v>
      </c>
      <c r="L914" s="137">
        <v>43966</v>
      </c>
      <c r="M914" s="138">
        <v>45417</v>
      </c>
      <c r="N914" s="162" t="s">
        <v>421</v>
      </c>
      <c r="O914" s="163">
        <f t="shared" si="201"/>
        <v>45417</v>
      </c>
      <c r="P914" s="174">
        <v>20407</v>
      </c>
      <c r="Q914" s="174">
        <v>2020</v>
      </c>
      <c r="R914" s="105">
        <v>44686</v>
      </c>
      <c r="S914" s="144" t="s">
        <v>2231</v>
      </c>
      <c r="T914" s="144" t="s">
        <v>421</v>
      </c>
      <c r="U914" s="244" t="s">
        <v>2932</v>
      </c>
      <c r="V914" s="244" t="s">
        <v>2932</v>
      </c>
      <c r="W914" s="135">
        <f t="shared" si="199"/>
        <v>45417</v>
      </c>
      <c r="X914" s="162" t="s">
        <v>201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423</v>
      </c>
      <c r="AF914" s="162" t="s">
        <v>423</v>
      </c>
      <c r="AG914" s="175" t="s">
        <v>423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427</v>
      </c>
      <c r="C915" s="121" t="s">
        <v>2664</v>
      </c>
      <c r="D915" s="121"/>
      <c r="E915" s="121" t="s">
        <v>979</v>
      </c>
      <c r="F915" s="121"/>
      <c r="G915" s="129" t="s">
        <v>3796</v>
      </c>
      <c r="H915" s="390"/>
      <c r="I915" s="257" t="s">
        <v>631</v>
      </c>
      <c r="J915" s="121"/>
      <c r="K915" s="121" t="s">
        <v>3797</v>
      </c>
      <c r="L915" s="137">
        <v>44397</v>
      </c>
      <c r="M915" s="138">
        <v>45847</v>
      </c>
      <c r="N915" s="117" t="s">
        <v>421</v>
      </c>
      <c r="O915" s="131">
        <f t="shared" si="201"/>
        <v>45847</v>
      </c>
      <c r="P915" s="104">
        <v>21411</v>
      </c>
      <c r="Q915" s="104">
        <v>2019</v>
      </c>
      <c r="R915" s="105">
        <v>45116</v>
      </c>
      <c r="S915" s="144" t="s">
        <v>2231</v>
      </c>
      <c r="T915" s="144" t="s">
        <v>421</v>
      </c>
      <c r="U915" s="244" t="s">
        <v>908</v>
      </c>
      <c r="V915" s="244" t="s">
        <v>1102</v>
      </c>
      <c r="W915" s="135">
        <f t="shared" si="199"/>
        <v>45847</v>
      </c>
      <c r="X915" s="162" t="s">
        <v>865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423</v>
      </c>
      <c r="AF915" s="162" t="s">
        <v>423</v>
      </c>
      <c r="AG915" s="162" t="s">
        <v>423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427</v>
      </c>
      <c r="C916" s="201" t="s">
        <v>1421</v>
      </c>
      <c r="D916" s="201"/>
      <c r="E916" s="201" t="s">
        <v>1430</v>
      </c>
      <c r="F916" s="201"/>
      <c r="G916" s="203" t="s">
        <v>6140</v>
      </c>
      <c r="H916" s="391"/>
      <c r="I916" s="201" t="s">
        <v>666</v>
      </c>
      <c r="J916" s="201"/>
      <c r="K916" s="201" t="s">
        <v>4512</v>
      </c>
      <c r="L916" s="206">
        <v>45537</v>
      </c>
      <c r="M916" s="207">
        <v>46240</v>
      </c>
      <c r="N916" s="208" t="s">
        <v>421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837</v>
      </c>
      <c r="T916" s="212" t="s">
        <v>728</v>
      </c>
      <c r="U916" s="377" t="s">
        <v>3013</v>
      </c>
      <c r="V916" s="377" t="s">
        <v>909</v>
      </c>
      <c r="W916" s="213">
        <f>M916</f>
        <v>46240</v>
      </c>
      <c r="X916" s="208" t="s">
        <v>865</v>
      </c>
      <c r="Y916" s="408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423</v>
      </c>
      <c r="AF916" s="208" t="s">
        <v>423</v>
      </c>
      <c r="AG916" s="284" t="s">
        <v>423</v>
      </c>
      <c r="AH916" s="284">
        <v>2</v>
      </c>
      <c r="AI916" s="223"/>
      <c r="AJ916" s="284"/>
      <c r="AK916" s="284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427</v>
      </c>
      <c r="C917" s="121" t="s">
        <v>342</v>
      </c>
      <c r="D917" s="121"/>
      <c r="E917" s="121" t="s">
        <v>100</v>
      </c>
      <c r="F917" s="121"/>
      <c r="G917" s="129" t="s">
        <v>4677</v>
      </c>
      <c r="H917" s="390"/>
      <c r="I917" s="121" t="s">
        <v>1071</v>
      </c>
      <c r="J917" s="121"/>
      <c r="K917" s="121" t="s">
        <v>4678</v>
      </c>
      <c r="L917" s="137">
        <v>44914</v>
      </c>
      <c r="M917" s="138">
        <v>46489</v>
      </c>
      <c r="N917" s="162" t="s">
        <v>421</v>
      </c>
      <c r="O917" s="163">
        <f t="shared" si="201"/>
        <v>46489</v>
      </c>
      <c r="P917" s="174">
        <v>22728</v>
      </c>
      <c r="Q917" s="174">
        <v>2009</v>
      </c>
      <c r="R917" s="105">
        <v>45759</v>
      </c>
      <c r="S917" s="121" t="s">
        <v>3538</v>
      </c>
      <c r="T917" s="144" t="s">
        <v>421</v>
      </c>
      <c r="U917" s="244" t="s">
        <v>760</v>
      </c>
      <c r="V917" s="244" t="s">
        <v>875</v>
      </c>
      <c r="W917" s="135">
        <f t="shared" si="199"/>
        <v>46489</v>
      </c>
      <c r="X917" s="162" t="s">
        <v>865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427</v>
      </c>
      <c r="C918" s="121" t="s">
        <v>2709</v>
      </c>
      <c r="D918" s="121"/>
      <c r="E918" s="121" t="s">
        <v>196</v>
      </c>
      <c r="F918" s="121"/>
      <c r="G918" s="129" t="s">
        <v>2829</v>
      </c>
      <c r="H918" s="390"/>
      <c r="I918" s="110" t="s">
        <v>1228</v>
      </c>
      <c r="J918" s="121"/>
      <c r="K918" s="121" t="s">
        <v>2041</v>
      </c>
      <c r="L918" s="137">
        <v>43621</v>
      </c>
      <c r="M918" s="138">
        <v>45837</v>
      </c>
      <c r="N918" s="162" t="s">
        <v>421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2069</v>
      </c>
      <c r="T918" s="144" t="s">
        <v>421</v>
      </c>
      <c r="U918" s="244" t="s">
        <v>4621</v>
      </c>
      <c r="V918" s="244" t="s">
        <v>13</v>
      </c>
      <c r="W918" s="135">
        <f>M918</f>
        <v>45837</v>
      </c>
      <c r="X918" s="162" t="s">
        <v>865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423</v>
      </c>
      <c r="AF918" s="162" t="s">
        <v>423</v>
      </c>
      <c r="AG918" s="175" t="s">
        <v>423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427</v>
      </c>
      <c r="C919" s="121" t="s">
        <v>1891</v>
      </c>
      <c r="D919" s="121"/>
      <c r="E919" s="121" t="s">
        <v>1434</v>
      </c>
      <c r="F919" s="121"/>
      <c r="G919" s="129" t="s">
        <v>3639</v>
      </c>
      <c r="H919" s="390"/>
      <c r="I919" s="110" t="s">
        <v>1071</v>
      </c>
      <c r="J919" s="121"/>
      <c r="K919" s="121" t="s">
        <v>3754</v>
      </c>
      <c r="L919" s="137">
        <v>44307</v>
      </c>
      <c r="M919" s="138">
        <v>46525</v>
      </c>
      <c r="N919" s="162" t="s">
        <v>421</v>
      </c>
      <c r="O919" s="163">
        <f>M919</f>
        <v>46525</v>
      </c>
      <c r="P919" s="174">
        <v>21375</v>
      </c>
      <c r="Q919" s="174">
        <v>2021</v>
      </c>
      <c r="R919" s="105">
        <v>45795</v>
      </c>
      <c r="S919" s="144" t="s">
        <v>5004</v>
      </c>
      <c r="T919" s="144" t="s">
        <v>421</v>
      </c>
      <c r="U919" s="244" t="s">
        <v>615</v>
      </c>
      <c r="V919" s="244" t="s">
        <v>981</v>
      </c>
      <c r="W919" s="135">
        <f>M919</f>
        <v>46525</v>
      </c>
      <c r="X919" s="162" t="s">
        <v>201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427</v>
      </c>
      <c r="C920" s="201" t="s">
        <v>4144</v>
      </c>
      <c r="D920" s="201"/>
      <c r="E920" s="201" t="s">
        <v>2654</v>
      </c>
      <c r="F920" s="201"/>
      <c r="G920" s="203" t="s">
        <v>5205</v>
      </c>
      <c r="H920" s="391"/>
      <c r="I920" s="201" t="s">
        <v>5206</v>
      </c>
      <c r="J920" s="201"/>
      <c r="K920" s="201" t="s">
        <v>3897</v>
      </c>
      <c r="L920" s="206">
        <v>45168</v>
      </c>
      <c r="M920" s="219">
        <v>45891</v>
      </c>
      <c r="N920" s="208" t="s">
        <v>421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727</v>
      </c>
      <c r="T920" s="212" t="s">
        <v>728</v>
      </c>
      <c r="U920" s="377" t="s">
        <v>200</v>
      </c>
      <c r="V920" s="377" t="s">
        <v>491</v>
      </c>
      <c r="W920" s="213">
        <f>M920</f>
        <v>45891</v>
      </c>
      <c r="X920" s="208" t="s">
        <v>423</v>
      </c>
      <c r="Y920" s="408" t="s">
        <v>423</v>
      </c>
      <c r="Z920" s="214"/>
      <c r="AA920" s="201" t="s">
        <v>423</v>
      </c>
      <c r="AB920" s="201"/>
      <c r="AC920" s="201" t="s">
        <v>423</v>
      </c>
      <c r="AD920" s="201"/>
      <c r="AE920" s="208" t="s">
        <v>423</v>
      </c>
      <c r="AF920" s="208" t="s">
        <v>423</v>
      </c>
      <c r="AG920" s="284" t="s">
        <v>423</v>
      </c>
      <c r="AH920" s="284">
        <v>1</v>
      </c>
      <c r="AJ920" s="284"/>
      <c r="AK920" s="284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428</v>
      </c>
      <c r="C921" s="202" t="s">
        <v>5547</v>
      </c>
      <c r="D921" s="202"/>
      <c r="E921" s="228" t="s">
        <v>950</v>
      </c>
      <c r="F921" s="202"/>
      <c r="G921" s="227" t="s">
        <v>5546</v>
      </c>
      <c r="H921" s="392"/>
      <c r="I921" s="202" t="s">
        <v>12</v>
      </c>
      <c r="J921" s="202"/>
      <c r="K921" s="202" t="s">
        <v>5515</v>
      </c>
      <c r="L921" s="218">
        <v>45342</v>
      </c>
      <c r="M921" s="219">
        <v>46056</v>
      </c>
      <c r="N921" s="220" t="s">
        <v>421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2069</v>
      </c>
      <c r="T921" s="201" t="s">
        <v>728</v>
      </c>
      <c r="U921" s="377" t="s">
        <v>200</v>
      </c>
      <c r="V921" s="377" t="s">
        <v>200</v>
      </c>
      <c r="W921" s="213">
        <f>M921</f>
        <v>46056</v>
      </c>
      <c r="X921" s="208" t="s">
        <v>21</v>
      </c>
      <c r="Y921" s="408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4580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427</v>
      </c>
      <c r="C922" s="110" t="s">
        <v>1174</v>
      </c>
      <c r="D922" s="111"/>
      <c r="E922" s="85" t="s">
        <v>1836</v>
      </c>
      <c r="F922" s="111"/>
      <c r="G922" s="112" t="s">
        <v>1837</v>
      </c>
      <c r="H922" s="389"/>
      <c r="I922" s="111" t="s">
        <v>1228</v>
      </c>
      <c r="J922" s="111"/>
      <c r="K922" s="111" t="s">
        <v>374</v>
      </c>
      <c r="L922" s="115">
        <v>42784</v>
      </c>
      <c r="M922" s="116">
        <v>46093</v>
      </c>
      <c r="N922" s="117" t="s">
        <v>421</v>
      </c>
      <c r="O922" s="130">
        <f t="shared" ref="O922:O929" si="202">M922</f>
        <v>46093</v>
      </c>
      <c r="P922" s="118">
        <v>18262</v>
      </c>
      <c r="Q922" s="118">
        <v>2016</v>
      </c>
      <c r="R922" s="119">
        <v>45363</v>
      </c>
      <c r="S922" s="120" t="s">
        <v>5004</v>
      </c>
      <c r="T922" s="121" t="s">
        <v>421</v>
      </c>
      <c r="U922" s="376" t="s">
        <v>5667</v>
      </c>
      <c r="V922" s="376" t="s">
        <v>5666</v>
      </c>
      <c r="W922" s="145">
        <f t="shared" ref="W922:W929" si="203">M922</f>
        <v>46093</v>
      </c>
      <c r="X922" s="357" t="s">
        <v>583</v>
      </c>
      <c r="Y922" s="407">
        <v>4.9000000000000004</v>
      </c>
      <c r="Z922" s="136"/>
      <c r="AA922" s="120">
        <v>95</v>
      </c>
      <c r="AB922" s="120"/>
      <c r="AC922" s="120">
        <v>110</v>
      </c>
      <c r="AD922" s="120"/>
      <c r="AE922" s="357">
        <v>24</v>
      </c>
      <c r="AF922" s="357">
        <v>39</v>
      </c>
      <c r="AG922" s="357">
        <v>57</v>
      </c>
      <c r="AH922" s="357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427</v>
      </c>
      <c r="C923" s="121" t="s">
        <v>3640</v>
      </c>
      <c r="D923" s="121"/>
      <c r="E923" s="121" t="s">
        <v>2177</v>
      </c>
      <c r="F923" s="121"/>
      <c r="G923" s="129" t="s">
        <v>3641</v>
      </c>
      <c r="H923" s="390"/>
      <c r="I923" s="121" t="s">
        <v>174</v>
      </c>
      <c r="J923" s="121"/>
      <c r="K923" s="121" t="s">
        <v>3642</v>
      </c>
      <c r="L923" s="137">
        <v>44307</v>
      </c>
      <c r="M923" s="138">
        <v>45820</v>
      </c>
      <c r="N923" s="162" t="s">
        <v>421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2001</v>
      </c>
      <c r="T923" s="144" t="s">
        <v>421</v>
      </c>
      <c r="U923" s="244" t="s">
        <v>198</v>
      </c>
      <c r="V923" s="244" t="s">
        <v>875</v>
      </c>
      <c r="W923" s="135">
        <f>M923</f>
        <v>45820</v>
      </c>
      <c r="X923" s="162" t="s">
        <v>865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3.2" customHeight="1" x14ac:dyDescent="0.2">
      <c r="A924" s="110">
        <v>923</v>
      </c>
      <c r="B924" s="121" t="s">
        <v>427</v>
      </c>
      <c r="C924" s="121" t="s">
        <v>3770</v>
      </c>
      <c r="D924" s="121"/>
      <c r="E924" s="121" t="s">
        <v>315</v>
      </c>
      <c r="F924" s="121"/>
      <c r="G924" s="129" t="s">
        <v>3823</v>
      </c>
      <c r="H924" s="390"/>
      <c r="I924" s="121" t="s">
        <v>71</v>
      </c>
      <c r="J924" s="121"/>
      <c r="K924" s="121" t="s">
        <v>1240</v>
      </c>
      <c r="L924" s="137">
        <v>44411</v>
      </c>
      <c r="M924" s="138">
        <v>45866</v>
      </c>
      <c r="N924" s="162" t="s">
        <v>421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837</v>
      </c>
      <c r="T924" s="144" t="s">
        <v>421</v>
      </c>
      <c r="U924" s="244" t="s">
        <v>1155</v>
      </c>
      <c r="V924" s="244" t="s">
        <v>1155</v>
      </c>
      <c r="W924" s="135">
        <f>M924</f>
        <v>45866</v>
      </c>
      <c r="X924" s="162" t="s">
        <v>583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423</v>
      </c>
      <c r="AF924" s="162" t="s">
        <v>423</v>
      </c>
      <c r="AG924" s="175" t="s">
        <v>423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216" customFormat="1" ht="12.75" customHeight="1" x14ac:dyDescent="0.2">
      <c r="A925" s="200">
        <v>924</v>
      </c>
      <c r="B925" s="201" t="s">
        <v>427</v>
      </c>
      <c r="C925" s="201" t="s">
        <v>6698</v>
      </c>
      <c r="D925" s="201"/>
      <c r="E925" s="201" t="s">
        <v>1882</v>
      </c>
      <c r="F925" s="201"/>
      <c r="G925" s="203" t="s">
        <v>6699</v>
      </c>
      <c r="H925" s="391"/>
      <c r="I925" s="201" t="s">
        <v>71</v>
      </c>
      <c r="J925" s="201"/>
      <c r="K925" s="201" t="s">
        <v>756</v>
      </c>
      <c r="L925" s="206">
        <v>45819</v>
      </c>
      <c r="M925" s="207">
        <v>46549</v>
      </c>
      <c r="N925" s="208" t="s">
        <v>421</v>
      </c>
      <c r="O925" s="209">
        <f>M925</f>
        <v>46549</v>
      </c>
      <c r="P925" s="210">
        <v>25323</v>
      </c>
      <c r="Q925" s="210">
        <v>2025</v>
      </c>
      <c r="R925" s="211">
        <v>45819</v>
      </c>
      <c r="S925" s="223" t="s">
        <v>102</v>
      </c>
      <c r="T925" s="212" t="s">
        <v>728</v>
      </c>
      <c r="U925" s="377" t="s">
        <v>200</v>
      </c>
      <c r="V925" s="377" t="s">
        <v>200</v>
      </c>
      <c r="W925" s="213">
        <v>46549</v>
      </c>
      <c r="X925" s="208" t="s">
        <v>655</v>
      </c>
      <c r="Y925" s="408">
        <v>5.6</v>
      </c>
      <c r="Z925" s="214"/>
      <c r="AA925" s="201">
        <v>105</v>
      </c>
      <c r="AB925" s="201"/>
      <c r="AC925" s="201">
        <v>125</v>
      </c>
      <c r="AD925" s="201"/>
      <c r="AE925" s="208" t="s">
        <v>423</v>
      </c>
      <c r="AF925" s="208" t="s">
        <v>423</v>
      </c>
      <c r="AG925" s="208" t="s">
        <v>423</v>
      </c>
      <c r="AH925" s="208">
        <v>1</v>
      </c>
      <c r="AI925" s="212"/>
      <c r="AJ925" s="284"/>
      <c r="AK925" s="284"/>
      <c r="AL925" s="201"/>
      <c r="AM925" s="237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  <c r="BZ925" s="212"/>
      <c r="CA925" s="212"/>
      <c r="CB925" s="212"/>
      <c r="CC925" s="212"/>
      <c r="CD925" s="212"/>
      <c r="CE925" s="212"/>
      <c r="CF925" s="212"/>
      <c r="CG925" s="212"/>
      <c r="CH925" s="212"/>
      <c r="CI925" s="212"/>
      <c r="CJ925" s="212"/>
      <c r="CK925" s="212"/>
      <c r="CL925" s="212"/>
      <c r="CM925" s="215"/>
      <c r="CN925" s="215"/>
      <c r="CO925" s="215"/>
      <c r="CP925" s="215"/>
      <c r="CQ925" s="215"/>
      <c r="CR925" s="215"/>
      <c r="CS925" s="215"/>
      <c r="CT925" s="215"/>
      <c r="CU925" s="215"/>
      <c r="CV925" s="215"/>
      <c r="CW925" s="215"/>
      <c r="CX925" s="215"/>
      <c r="CY925" s="215"/>
      <c r="CZ925" s="215"/>
      <c r="DA925" s="215"/>
      <c r="DB925" s="215"/>
      <c r="DC925" s="215"/>
      <c r="DD925" s="215"/>
      <c r="DE925" s="215"/>
      <c r="DF925" s="215"/>
      <c r="DG925" s="215"/>
      <c r="DH925" s="215"/>
      <c r="DI925" s="215"/>
      <c r="DJ925" s="215"/>
      <c r="DK925" s="215"/>
      <c r="DL925" s="215"/>
      <c r="DM925" s="215"/>
      <c r="DN925" s="215"/>
      <c r="DO925" s="215"/>
      <c r="DP925" s="215"/>
      <c r="DQ925" s="215"/>
      <c r="DR925" s="215"/>
      <c r="DS925" s="215"/>
    </row>
    <row r="926" spans="1:123" s="216" customFormat="1" ht="12" customHeight="1" x14ac:dyDescent="0.2">
      <c r="A926" s="200">
        <v>925</v>
      </c>
      <c r="B926" s="201" t="s">
        <v>427</v>
      </c>
      <c r="C926" s="201" t="s">
        <v>575</v>
      </c>
      <c r="D926" s="201"/>
      <c r="E926" s="201" t="s">
        <v>5326</v>
      </c>
      <c r="F926" s="201"/>
      <c r="G926" s="203" t="s">
        <v>5327</v>
      </c>
      <c r="H926" s="462"/>
      <c r="I926" s="201" t="s">
        <v>666</v>
      </c>
      <c r="J926" s="201"/>
      <c r="K926" s="201" t="s">
        <v>5328</v>
      </c>
      <c r="L926" s="206">
        <v>41757</v>
      </c>
      <c r="M926" s="207">
        <v>45966</v>
      </c>
      <c r="N926" s="208" t="s">
        <v>421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691</v>
      </c>
      <c r="T926" s="212" t="s">
        <v>5224</v>
      </c>
      <c r="U926" s="377" t="s">
        <v>2146</v>
      </c>
      <c r="V926" s="377" t="s">
        <v>1155</v>
      </c>
      <c r="W926" s="213">
        <f t="shared" ref="W926" si="204">M926</f>
        <v>45966</v>
      </c>
      <c r="X926" s="208" t="s">
        <v>201</v>
      </c>
      <c r="Y926" s="408">
        <v>4.5</v>
      </c>
      <c r="Z926" s="214"/>
      <c r="AA926" s="201">
        <v>63</v>
      </c>
      <c r="AB926" s="201"/>
      <c r="AC926" s="201">
        <v>80</v>
      </c>
      <c r="AD926" s="201"/>
      <c r="AE926" s="208" t="s">
        <v>423</v>
      </c>
      <c r="AF926" s="208" t="s">
        <v>423</v>
      </c>
      <c r="AG926" s="284" t="s">
        <v>423</v>
      </c>
      <c r="AH926" s="284">
        <v>1</v>
      </c>
      <c r="AI926" s="223"/>
      <c r="AJ926" s="284"/>
      <c r="AK926" s="284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428</v>
      </c>
      <c r="C927" s="121" t="s">
        <v>602</v>
      </c>
      <c r="D927" s="121" t="s">
        <v>1452</v>
      </c>
      <c r="E927" s="121" t="s">
        <v>2384</v>
      </c>
      <c r="F927" s="121" t="s">
        <v>4551</v>
      </c>
      <c r="G927" s="129" t="s">
        <v>4552</v>
      </c>
      <c r="H927" s="390" t="s">
        <v>4553</v>
      </c>
      <c r="I927" s="121" t="s">
        <v>1294</v>
      </c>
      <c r="J927" s="121" t="s">
        <v>1452</v>
      </c>
      <c r="K927" s="121" t="s">
        <v>4554</v>
      </c>
      <c r="L927" s="137">
        <v>44811</v>
      </c>
      <c r="M927" s="87">
        <v>45535</v>
      </c>
      <c r="N927" s="117" t="s">
        <v>421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596</v>
      </c>
      <c r="T927" s="121" t="s">
        <v>2193</v>
      </c>
      <c r="U927" s="244" t="s">
        <v>870</v>
      </c>
      <c r="V927" s="244" t="s">
        <v>4555</v>
      </c>
      <c r="W927" s="135">
        <f t="shared" si="203"/>
        <v>45535</v>
      </c>
      <c r="X927" s="162" t="s">
        <v>865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3487</v>
      </c>
      <c r="AF927" s="162" t="s">
        <v>210</v>
      </c>
      <c r="AG927" s="162" t="s">
        <v>4556</v>
      </c>
      <c r="AH927" s="162">
        <v>1</v>
      </c>
      <c r="AI927" s="105">
        <v>44811</v>
      </c>
      <c r="AJ927" s="162">
        <v>2015</v>
      </c>
      <c r="AK927" s="162" t="s">
        <v>421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428</v>
      </c>
      <c r="C928" s="121" t="s">
        <v>3646</v>
      </c>
      <c r="D928" s="110" t="s">
        <v>4979</v>
      </c>
      <c r="E928" s="121" t="s">
        <v>2180</v>
      </c>
      <c r="F928" s="111" t="s">
        <v>4977</v>
      </c>
      <c r="G928" s="129" t="s">
        <v>3647</v>
      </c>
      <c r="H928" s="389" t="s">
        <v>4978</v>
      </c>
      <c r="I928" s="121" t="s">
        <v>1294</v>
      </c>
      <c r="J928" s="121" t="s">
        <v>4976</v>
      </c>
      <c r="K928" s="121" t="s">
        <v>3648</v>
      </c>
      <c r="L928" s="137">
        <v>44312</v>
      </c>
      <c r="M928" s="138">
        <v>46471</v>
      </c>
      <c r="N928" s="162" t="s">
        <v>421</v>
      </c>
      <c r="O928" s="131">
        <f t="shared" si="202"/>
        <v>46471</v>
      </c>
      <c r="P928" s="104">
        <v>21196</v>
      </c>
      <c r="Q928" s="104">
        <v>2021</v>
      </c>
      <c r="R928" s="105">
        <v>45741</v>
      </c>
      <c r="S928" s="144" t="s">
        <v>379</v>
      </c>
      <c r="T928" s="144" t="s">
        <v>421</v>
      </c>
      <c r="U928" s="244" t="s">
        <v>6546</v>
      </c>
      <c r="V928" s="244" t="s">
        <v>6547</v>
      </c>
      <c r="W928" s="135">
        <f t="shared" si="203"/>
        <v>46471</v>
      </c>
      <c r="X928" s="162" t="s">
        <v>21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3630</v>
      </c>
      <c r="AF928" s="162" t="s">
        <v>3645</v>
      </c>
      <c r="AG928" s="175" t="s">
        <v>3632</v>
      </c>
      <c r="AH928" s="175">
        <v>1</v>
      </c>
      <c r="AI928" s="105">
        <v>45072</v>
      </c>
      <c r="AJ928" s="162">
        <v>2023</v>
      </c>
      <c r="AK928" s="162" t="s">
        <v>421</v>
      </c>
      <c r="AL928" s="121"/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427</v>
      </c>
      <c r="C929" s="121" t="s">
        <v>3372</v>
      </c>
      <c r="D929" s="110"/>
      <c r="E929" s="121" t="s">
        <v>194</v>
      </c>
      <c r="F929" s="111"/>
      <c r="G929" s="129" t="s">
        <v>4080</v>
      </c>
      <c r="H929" s="390"/>
      <c r="I929" s="121" t="s">
        <v>255</v>
      </c>
      <c r="J929" s="121"/>
      <c r="K929" s="121" t="s">
        <v>4638</v>
      </c>
      <c r="L929" s="137">
        <v>44617</v>
      </c>
      <c r="M929" s="138">
        <v>45290</v>
      </c>
      <c r="N929" s="162" t="s">
        <v>421</v>
      </c>
      <c r="O929" s="163">
        <f t="shared" si="202"/>
        <v>45290</v>
      </c>
      <c r="P929" s="174">
        <v>22687</v>
      </c>
      <c r="Q929" s="174">
        <v>2019</v>
      </c>
      <c r="R929" s="105">
        <v>44560</v>
      </c>
      <c r="S929" s="144" t="s">
        <v>596</v>
      </c>
      <c r="T929" s="144" t="s">
        <v>420</v>
      </c>
      <c r="U929" s="244" t="s">
        <v>200</v>
      </c>
      <c r="V929" s="244" t="s">
        <v>200</v>
      </c>
      <c r="W929" s="135">
        <f t="shared" si="203"/>
        <v>45290</v>
      </c>
      <c r="X929" s="162" t="s">
        <v>1346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423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427</v>
      </c>
      <c r="C930" s="201" t="s">
        <v>2330</v>
      </c>
      <c r="D930" s="200"/>
      <c r="E930" s="201" t="s">
        <v>2590</v>
      </c>
      <c r="F930" s="202"/>
      <c r="G930" s="203" t="s">
        <v>2591</v>
      </c>
      <c r="H930" s="391"/>
      <c r="I930" s="201" t="s">
        <v>174</v>
      </c>
      <c r="J930" s="201"/>
      <c r="K930" s="121" t="s">
        <v>3490</v>
      </c>
      <c r="L930" s="206">
        <v>43430</v>
      </c>
      <c r="M930" s="207">
        <v>46317</v>
      </c>
      <c r="N930" s="208" t="s">
        <v>421</v>
      </c>
      <c r="O930" s="209">
        <f>M930</f>
        <v>46317</v>
      </c>
      <c r="P930" s="210">
        <v>20141</v>
      </c>
      <c r="Q930" s="210">
        <v>2018</v>
      </c>
      <c r="R930" s="211">
        <v>45587</v>
      </c>
      <c r="S930" s="212" t="s">
        <v>14</v>
      </c>
      <c r="T930" s="212" t="s">
        <v>421</v>
      </c>
      <c r="U930" s="377" t="s">
        <v>964</v>
      </c>
      <c r="V930" s="377" t="s">
        <v>652</v>
      </c>
      <c r="W930" s="213">
        <f>M930</f>
        <v>46317</v>
      </c>
      <c r="X930" s="208" t="s">
        <v>865</v>
      </c>
      <c r="Y930" s="408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4">
        <v>55</v>
      </c>
      <c r="AH930" s="284">
        <v>1</v>
      </c>
      <c r="AI930" s="212"/>
      <c r="AJ930" s="284"/>
      <c r="AK930" s="284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428</v>
      </c>
      <c r="C931" s="121" t="s">
        <v>1197</v>
      </c>
      <c r="D931" s="121" t="s">
        <v>5013</v>
      </c>
      <c r="E931" s="121" t="s">
        <v>2201</v>
      </c>
      <c r="F931" s="121" t="s">
        <v>5014</v>
      </c>
      <c r="G931" s="129" t="s">
        <v>4557</v>
      </c>
      <c r="H931" s="259" t="s">
        <v>5014</v>
      </c>
      <c r="I931" s="121" t="s">
        <v>1071</v>
      </c>
      <c r="J931" s="111" t="s">
        <v>731</v>
      </c>
      <c r="K931" s="121" t="s">
        <v>4558</v>
      </c>
      <c r="L931" s="137">
        <v>42170</v>
      </c>
      <c r="M931" s="138">
        <v>46086</v>
      </c>
      <c r="N931" s="162" t="s">
        <v>421</v>
      </c>
      <c r="O931" s="131">
        <f t="shared" ref="O931" si="205">M931</f>
        <v>46086</v>
      </c>
      <c r="P931" s="104">
        <v>20610</v>
      </c>
      <c r="Q931" s="104">
        <v>2015</v>
      </c>
      <c r="R931" s="105" t="s">
        <v>5787</v>
      </c>
      <c r="S931" s="121" t="s">
        <v>5788</v>
      </c>
      <c r="T931" s="121" t="s">
        <v>3005</v>
      </c>
      <c r="U931" s="101" t="s">
        <v>5789</v>
      </c>
      <c r="V931" s="101" t="s">
        <v>5790</v>
      </c>
      <c r="W931" s="135">
        <f>M931</f>
        <v>46086</v>
      </c>
      <c r="X931" s="162" t="s">
        <v>865</v>
      </c>
      <c r="Y931" s="121">
        <v>4.8</v>
      </c>
      <c r="Z931" s="124" t="s">
        <v>5015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421</v>
      </c>
      <c r="AL931" s="121" t="s">
        <v>5016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427</v>
      </c>
      <c r="C932" s="201" t="s">
        <v>5220</v>
      </c>
      <c r="D932" s="201"/>
      <c r="E932" s="201" t="s">
        <v>1751</v>
      </c>
      <c r="F932" s="201"/>
      <c r="G932" s="203" t="s">
        <v>5221</v>
      </c>
      <c r="H932" s="391"/>
      <c r="I932" s="201" t="s">
        <v>174</v>
      </c>
      <c r="J932" s="201"/>
      <c r="K932" s="201" t="s">
        <v>5195</v>
      </c>
      <c r="L932" s="206">
        <v>45173</v>
      </c>
      <c r="M932" s="207">
        <v>45891</v>
      </c>
      <c r="N932" s="220" t="s">
        <v>421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102</v>
      </c>
      <c r="T932" s="201" t="s">
        <v>728</v>
      </c>
      <c r="U932" s="377" t="s">
        <v>200</v>
      </c>
      <c r="V932" s="377" t="s">
        <v>200</v>
      </c>
      <c r="W932" s="213">
        <v>45891</v>
      </c>
      <c r="X932" s="208" t="s">
        <v>865</v>
      </c>
      <c r="Y932" s="408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4"/>
      <c r="AK932" s="284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428</v>
      </c>
      <c r="C933" s="110" t="s">
        <v>2117</v>
      </c>
      <c r="D933" s="110"/>
      <c r="E933" s="111" t="s">
        <v>2465</v>
      </c>
      <c r="F933" s="111" t="s">
        <v>2531</v>
      </c>
      <c r="G933" s="112" t="s">
        <v>2466</v>
      </c>
      <c r="H933" s="389"/>
      <c r="I933" s="121" t="s">
        <v>174</v>
      </c>
      <c r="J933" s="110"/>
      <c r="K933" s="121" t="s">
        <v>2464</v>
      </c>
      <c r="L933" s="137">
        <v>43306</v>
      </c>
      <c r="M933" s="138">
        <v>46223</v>
      </c>
      <c r="N933" s="117" t="s">
        <v>421</v>
      </c>
      <c r="O933" s="137">
        <f t="shared" ref="O933" si="206">M933</f>
        <v>46223</v>
      </c>
      <c r="P933" s="104">
        <v>20564</v>
      </c>
      <c r="Q933" s="104">
        <v>2017</v>
      </c>
      <c r="R933" s="105">
        <v>45493</v>
      </c>
      <c r="S933" s="121" t="s">
        <v>14</v>
      </c>
      <c r="T933" s="121" t="s">
        <v>421</v>
      </c>
      <c r="U933" s="244" t="s">
        <v>6102</v>
      </c>
      <c r="V933" s="244" t="s">
        <v>6103</v>
      </c>
      <c r="W933" s="105">
        <f t="shared" ref="W933" si="207">M933</f>
        <v>46223</v>
      </c>
      <c r="X933" s="162" t="s">
        <v>583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2530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427</v>
      </c>
      <c r="C934" s="201" t="s">
        <v>4817</v>
      </c>
      <c r="D934" s="201"/>
      <c r="E934" s="201" t="s">
        <v>941</v>
      </c>
      <c r="F934" s="201"/>
      <c r="G934" s="203" t="s">
        <v>5943</v>
      </c>
      <c r="H934" s="391"/>
      <c r="I934" s="201" t="s">
        <v>1352</v>
      </c>
      <c r="J934" s="201"/>
      <c r="K934" s="201" t="s">
        <v>4526</v>
      </c>
      <c r="L934" s="206">
        <v>45295</v>
      </c>
      <c r="M934" s="207">
        <v>46026</v>
      </c>
      <c r="N934" s="220" t="s">
        <v>421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14</v>
      </c>
      <c r="T934" s="201" t="s">
        <v>420</v>
      </c>
      <c r="U934" s="377" t="s">
        <v>200</v>
      </c>
      <c r="V934" s="377" t="s">
        <v>200</v>
      </c>
      <c r="W934" s="213">
        <v>46026</v>
      </c>
      <c r="X934" s="208" t="s">
        <v>865</v>
      </c>
      <c r="Y934" s="408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423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5711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427</v>
      </c>
      <c r="C935" s="200" t="s">
        <v>5581</v>
      </c>
      <c r="D935" s="201"/>
      <c r="E935" s="201" t="s">
        <v>942</v>
      </c>
      <c r="F935" s="201"/>
      <c r="G935" s="203" t="s">
        <v>5582</v>
      </c>
      <c r="H935" s="391"/>
      <c r="I935" s="201" t="s">
        <v>631</v>
      </c>
      <c r="J935" s="201"/>
      <c r="K935" s="201" t="s">
        <v>2861</v>
      </c>
      <c r="L935" s="206">
        <v>45350</v>
      </c>
      <c r="M935" s="207">
        <v>46071</v>
      </c>
      <c r="N935" s="208" t="s">
        <v>421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2231</v>
      </c>
      <c r="T935" s="212" t="s">
        <v>728</v>
      </c>
      <c r="U935" s="377" t="s">
        <v>200</v>
      </c>
      <c r="V935" s="377" t="s">
        <v>387</v>
      </c>
      <c r="W935" s="213">
        <f>O935</f>
        <v>46071</v>
      </c>
      <c r="X935" s="208" t="s">
        <v>865</v>
      </c>
      <c r="Y935" s="408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423</v>
      </c>
      <c r="AF935" s="208" t="s">
        <v>423</v>
      </c>
      <c r="AG935" s="284" t="s">
        <v>423</v>
      </c>
      <c r="AH935" s="284">
        <v>1</v>
      </c>
      <c r="AI935" s="212"/>
      <c r="AJ935" s="284"/>
      <c r="AK935" s="284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427</v>
      </c>
      <c r="C936" s="144" t="s">
        <v>1903</v>
      </c>
      <c r="D936" s="121"/>
      <c r="E936" s="121" t="s">
        <v>2118</v>
      </c>
      <c r="F936" s="121"/>
      <c r="G936" s="129" t="s">
        <v>1906</v>
      </c>
      <c r="H936" s="390"/>
      <c r="I936" s="121" t="s">
        <v>265</v>
      </c>
      <c r="J936" s="121"/>
      <c r="K936" s="111" t="s">
        <v>756</v>
      </c>
      <c r="L936" s="115">
        <v>42989</v>
      </c>
      <c r="M936" s="116">
        <v>46032</v>
      </c>
      <c r="N936" s="117" t="s">
        <v>421</v>
      </c>
      <c r="O936" s="132">
        <f t="shared" ref="O936:O939" si="208">M936</f>
        <v>46032</v>
      </c>
      <c r="P936" s="118">
        <v>17794</v>
      </c>
      <c r="Q936" s="118">
        <v>2012</v>
      </c>
      <c r="R936" s="119">
        <v>45301</v>
      </c>
      <c r="S936" s="120" t="s">
        <v>102</v>
      </c>
      <c r="T936" s="121" t="s">
        <v>421</v>
      </c>
      <c r="U936" s="376" t="s">
        <v>103</v>
      </c>
      <c r="V936" s="376" t="s">
        <v>1843</v>
      </c>
      <c r="W936" s="145">
        <f t="shared" ref="W936:W939" si="209">M936</f>
        <v>46032</v>
      </c>
      <c r="X936" s="357" t="s">
        <v>201</v>
      </c>
      <c r="Y936" s="407">
        <v>5.6</v>
      </c>
      <c r="Z936" s="136"/>
      <c r="AA936" s="120">
        <v>90</v>
      </c>
      <c r="AB936" s="120"/>
      <c r="AC936" s="120">
        <v>120</v>
      </c>
      <c r="AD936" s="120"/>
      <c r="AE936" s="357">
        <v>22</v>
      </c>
      <c r="AF936" s="357">
        <v>36</v>
      </c>
      <c r="AG936" s="357">
        <v>45</v>
      </c>
      <c r="AH936" s="357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427</v>
      </c>
      <c r="C937" s="110" t="s">
        <v>342</v>
      </c>
      <c r="D937" s="121" t="s">
        <v>42</v>
      </c>
      <c r="E937" s="121" t="s">
        <v>966</v>
      </c>
      <c r="F937" s="121"/>
      <c r="G937" s="129" t="s">
        <v>3214</v>
      </c>
      <c r="H937" s="390"/>
      <c r="I937" s="121" t="s">
        <v>1071</v>
      </c>
      <c r="J937" s="121"/>
      <c r="K937" s="121" t="s">
        <v>3215</v>
      </c>
      <c r="L937" s="137">
        <v>41820</v>
      </c>
      <c r="M937" s="138">
        <v>46515</v>
      </c>
      <c r="N937" s="162" t="s">
        <v>421</v>
      </c>
      <c r="O937" s="163">
        <f t="shared" si="208"/>
        <v>46515</v>
      </c>
      <c r="P937" s="174">
        <v>17131</v>
      </c>
      <c r="Q937" s="174">
        <v>2014</v>
      </c>
      <c r="R937" s="105">
        <v>45785</v>
      </c>
      <c r="S937" s="144" t="s">
        <v>727</v>
      </c>
      <c r="T937" s="144" t="s">
        <v>421</v>
      </c>
      <c r="U937" s="244" t="s">
        <v>615</v>
      </c>
      <c r="V937" s="244" t="s">
        <v>1411</v>
      </c>
      <c r="W937" s="135">
        <f t="shared" si="209"/>
        <v>46515</v>
      </c>
      <c r="X937" s="162" t="s">
        <v>865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427</v>
      </c>
      <c r="C938" s="200" t="s">
        <v>4463</v>
      </c>
      <c r="D938" s="201"/>
      <c r="E938" s="201" t="s">
        <v>2277</v>
      </c>
      <c r="F938" s="201"/>
      <c r="G938" s="203" t="s">
        <v>5842</v>
      </c>
      <c r="H938" s="391"/>
      <c r="I938" s="201" t="s">
        <v>255</v>
      </c>
      <c r="J938" s="201"/>
      <c r="K938" s="202" t="s">
        <v>1593</v>
      </c>
      <c r="L938" s="218">
        <v>45425</v>
      </c>
      <c r="M938" s="219">
        <v>46148</v>
      </c>
      <c r="N938" s="220" t="s">
        <v>421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691</v>
      </c>
      <c r="T938" s="201" t="s">
        <v>728</v>
      </c>
      <c r="U938" s="377" t="s">
        <v>200</v>
      </c>
      <c r="V938" s="377" t="s">
        <v>200</v>
      </c>
      <c r="W938" s="213">
        <f>O938</f>
        <v>46148</v>
      </c>
      <c r="X938" s="208" t="s">
        <v>2776</v>
      </c>
      <c r="Y938" s="408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423</v>
      </c>
      <c r="AF938" s="208">
        <v>38</v>
      </c>
      <c r="AG938" s="208">
        <v>47</v>
      </c>
      <c r="AH938" s="208">
        <v>1</v>
      </c>
      <c r="AI938" s="212"/>
      <c r="AJ938" s="284"/>
      <c r="AK938" s="284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427</v>
      </c>
      <c r="C939" s="121" t="s">
        <v>584</v>
      </c>
      <c r="D939" s="121"/>
      <c r="E939" s="121" t="s">
        <v>1436</v>
      </c>
      <c r="F939" s="121"/>
      <c r="G939" s="129" t="s">
        <v>1437</v>
      </c>
      <c r="H939" s="390"/>
      <c r="I939" s="121" t="s">
        <v>1071</v>
      </c>
      <c r="J939" s="121"/>
      <c r="K939" s="121" t="s">
        <v>1438</v>
      </c>
      <c r="L939" s="137">
        <v>42332</v>
      </c>
      <c r="M939" s="149">
        <v>46060</v>
      </c>
      <c r="N939" s="162" t="s">
        <v>421</v>
      </c>
      <c r="O939" s="168">
        <f t="shared" si="208"/>
        <v>46060</v>
      </c>
      <c r="P939" s="169">
        <v>22140</v>
      </c>
      <c r="Q939" s="169">
        <v>2013</v>
      </c>
      <c r="R939" s="119">
        <v>45329</v>
      </c>
      <c r="S939" s="156" t="s">
        <v>787</v>
      </c>
      <c r="T939" s="144" t="s">
        <v>421</v>
      </c>
      <c r="U939" s="376" t="s">
        <v>387</v>
      </c>
      <c r="V939" s="376" t="s">
        <v>5514</v>
      </c>
      <c r="W939" s="145">
        <f t="shared" si="209"/>
        <v>46060</v>
      </c>
      <c r="X939" s="357" t="s">
        <v>583</v>
      </c>
      <c r="Y939" s="407">
        <v>5.9</v>
      </c>
      <c r="Z939" s="136"/>
      <c r="AA939" s="120">
        <v>85</v>
      </c>
      <c r="AB939" s="120"/>
      <c r="AC939" s="120">
        <v>105</v>
      </c>
      <c r="AD939" s="120"/>
      <c r="AE939" s="357">
        <v>23</v>
      </c>
      <c r="AF939" s="357">
        <v>39</v>
      </c>
      <c r="AG939" s="365">
        <v>57</v>
      </c>
      <c r="AH939" s="365">
        <v>1</v>
      </c>
      <c r="AI939" s="172"/>
      <c r="AJ939" s="365"/>
      <c r="AK939" s="365"/>
      <c r="AL939" s="121"/>
      <c r="AM939" s="242"/>
      <c r="AN939" s="121"/>
      <c r="AO939" s="121"/>
      <c r="AP939" s="121"/>
      <c r="AQ939" s="129"/>
      <c r="AR939" s="259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427</v>
      </c>
      <c r="C940" s="110" t="s">
        <v>3201</v>
      </c>
      <c r="D940" s="121"/>
      <c r="E940" s="121" t="s">
        <v>2346</v>
      </c>
      <c r="F940" s="121"/>
      <c r="G940" s="129" t="s">
        <v>3202</v>
      </c>
      <c r="H940" s="390"/>
      <c r="I940" s="121" t="s">
        <v>631</v>
      </c>
      <c r="J940" s="121"/>
      <c r="K940" s="111" t="s">
        <v>1939</v>
      </c>
      <c r="L940" s="115">
        <v>43984</v>
      </c>
      <c r="M940" s="87">
        <v>46170</v>
      </c>
      <c r="N940" s="117" t="s">
        <v>421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2231</v>
      </c>
      <c r="T940" s="121" t="s">
        <v>421</v>
      </c>
      <c r="U940" s="244" t="s">
        <v>264</v>
      </c>
      <c r="V940" s="244" t="s">
        <v>2849</v>
      </c>
      <c r="W940" s="135">
        <f>M940</f>
        <v>46170</v>
      </c>
      <c r="X940" s="162" t="s">
        <v>865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423</v>
      </c>
      <c r="AF940" s="162" t="s">
        <v>423</v>
      </c>
      <c r="AG940" s="162" t="s">
        <v>423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427</v>
      </c>
      <c r="C941" s="200" t="s">
        <v>5584</v>
      </c>
      <c r="D941" s="201"/>
      <c r="E941" s="201" t="s">
        <v>2169</v>
      </c>
      <c r="F941" s="201"/>
      <c r="G941" s="203" t="s">
        <v>5583</v>
      </c>
      <c r="H941" s="391"/>
      <c r="I941" s="201" t="s">
        <v>1352</v>
      </c>
      <c r="J941" s="201"/>
      <c r="K941" s="202" t="s">
        <v>5545</v>
      </c>
      <c r="L941" s="206">
        <v>45351</v>
      </c>
      <c r="M941" s="207">
        <v>46063</v>
      </c>
      <c r="N941" s="220" t="s">
        <v>421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2231</v>
      </c>
      <c r="T941" s="201" t="s">
        <v>728</v>
      </c>
      <c r="U941" s="377" t="s">
        <v>200</v>
      </c>
      <c r="V941" s="377" t="s">
        <v>318</v>
      </c>
      <c r="W941" s="213">
        <f>M941</f>
        <v>46063</v>
      </c>
      <c r="X941" s="208" t="s">
        <v>865</v>
      </c>
      <c r="Y941" s="408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423</v>
      </c>
      <c r="AF941" s="208">
        <v>39</v>
      </c>
      <c r="AG941" s="208">
        <v>53</v>
      </c>
      <c r="AH941" s="208">
        <v>1</v>
      </c>
      <c r="AI941" s="212"/>
      <c r="AJ941" s="284"/>
      <c r="AK941" s="284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427</v>
      </c>
      <c r="C942" s="200" t="s">
        <v>5217</v>
      </c>
      <c r="D942" s="200"/>
      <c r="E942" s="200" t="s">
        <v>1156</v>
      </c>
      <c r="F942" s="200"/>
      <c r="G942" s="203" t="s">
        <v>5218</v>
      </c>
      <c r="H942" s="391"/>
      <c r="I942" s="200" t="s">
        <v>71</v>
      </c>
      <c r="J942" s="201"/>
      <c r="K942" s="201" t="s">
        <v>433</v>
      </c>
      <c r="L942" s="206">
        <v>45173</v>
      </c>
      <c r="M942" s="207">
        <v>45891</v>
      </c>
      <c r="N942" s="226" t="s">
        <v>421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102</v>
      </c>
      <c r="T942" s="201" t="s">
        <v>728</v>
      </c>
      <c r="U942" s="377" t="s">
        <v>200</v>
      </c>
      <c r="V942" s="377" t="s">
        <v>200</v>
      </c>
      <c r="W942" s="213">
        <v>45891</v>
      </c>
      <c r="X942" s="208" t="s">
        <v>583</v>
      </c>
      <c r="Y942" s="408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423</v>
      </c>
      <c r="AF942" s="208" t="s">
        <v>423</v>
      </c>
      <c r="AG942" s="208" t="s">
        <v>423</v>
      </c>
      <c r="AH942" s="208">
        <v>1</v>
      </c>
      <c r="AI942" s="201"/>
      <c r="AJ942" s="208"/>
      <c r="AK942" s="284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427</v>
      </c>
      <c r="C943" s="110" t="s">
        <v>3184</v>
      </c>
      <c r="D943" s="111"/>
      <c r="E943" s="85" t="s">
        <v>578</v>
      </c>
      <c r="F943" s="111"/>
      <c r="G943" s="112" t="s">
        <v>3185</v>
      </c>
      <c r="H943" s="389"/>
      <c r="I943" s="111" t="s">
        <v>666</v>
      </c>
      <c r="J943" s="111"/>
      <c r="K943" s="121" t="s">
        <v>3186</v>
      </c>
      <c r="L943" s="137">
        <v>42261</v>
      </c>
      <c r="M943" s="138">
        <v>45381</v>
      </c>
      <c r="N943" s="162" t="s">
        <v>421</v>
      </c>
      <c r="O943" s="163">
        <f t="shared" ref="O943" si="210">M943</f>
        <v>45381</v>
      </c>
      <c r="P943" s="174">
        <v>20414</v>
      </c>
      <c r="Q943" s="174">
        <v>2011</v>
      </c>
      <c r="R943" s="105">
        <v>44650</v>
      </c>
      <c r="S943" s="144" t="s">
        <v>14</v>
      </c>
      <c r="T943" s="144" t="s">
        <v>421</v>
      </c>
      <c r="U943" s="244" t="s">
        <v>4103</v>
      </c>
      <c r="V943" s="244" t="s">
        <v>4192</v>
      </c>
      <c r="W943" s="135">
        <f t="shared" ref="W943" si="211">M943</f>
        <v>45381</v>
      </c>
      <c r="X943" s="162" t="s">
        <v>865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427</v>
      </c>
      <c r="C944" s="110" t="s">
        <v>2330</v>
      </c>
      <c r="D944" s="110"/>
      <c r="E944" s="111" t="s">
        <v>2576</v>
      </c>
      <c r="F944" s="111"/>
      <c r="G944" s="112" t="s">
        <v>2577</v>
      </c>
      <c r="H944" s="389"/>
      <c r="I944" s="111" t="s">
        <v>174</v>
      </c>
      <c r="J944" s="110"/>
      <c r="K944" s="111" t="s">
        <v>2841</v>
      </c>
      <c r="L944" s="137">
        <v>43416</v>
      </c>
      <c r="M944" s="87">
        <v>46295</v>
      </c>
      <c r="N944" s="117" t="s">
        <v>421</v>
      </c>
      <c r="O944" s="131">
        <f t="shared" ref="O944:O950" si="212">M944</f>
        <v>46295</v>
      </c>
      <c r="P944" s="104">
        <v>20758</v>
      </c>
      <c r="Q944" s="104">
        <v>2018</v>
      </c>
      <c r="R944" s="105">
        <v>45565</v>
      </c>
      <c r="S944" s="121" t="s">
        <v>102</v>
      </c>
      <c r="T944" s="121" t="s">
        <v>421</v>
      </c>
      <c r="U944" s="244" t="s">
        <v>5533</v>
      </c>
      <c r="V944" s="244" t="s">
        <v>4706</v>
      </c>
      <c r="W944" s="135">
        <f t="shared" ref="W944:W949" si="213">M944</f>
        <v>46295</v>
      </c>
      <c r="X944" s="162" t="s">
        <v>865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216" customFormat="1" ht="12.75" customHeight="1" x14ac:dyDescent="0.2">
      <c r="A945" s="200">
        <v>944</v>
      </c>
      <c r="B945" s="201" t="s">
        <v>427</v>
      </c>
      <c r="C945" s="200" t="s">
        <v>3977</v>
      </c>
      <c r="D945" s="201"/>
      <c r="E945" s="201" t="s">
        <v>579</v>
      </c>
      <c r="F945" s="201"/>
      <c r="G945" s="203" t="s">
        <v>6854</v>
      </c>
      <c r="H945" s="391"/>
      <c r="I945" s="202" t="s">
        <v>1294</v>
      </c>
      <c r="J945" s="201"/>
      <c r="K945" s="201" t="s">
        <v>3862</v>
      </c>
      <c r="L945" s="206">
        <v>45861</v>
      </c>
      <c r="M945" s="207">
        <v>46582</v>
      </c>
      <c r="N945" s="208" t="s">
        <v>421</v>
      </c>
      <c r="O945" s="209">
        <f>M945</f>
        <v>46582</v>
      </c>
      <c r="P945" s="210">
        <v>25447</v>
      </c>
      <c r="Q945" s="210">
        <v>2021</v>
      </c>
      <c r="R945" s="211">
        <v>45852</v>
      </c>
      <c r="S945" s="212" t="s">
        <v>298</v>
      </c>
      <c r="T945" s="201" t="s">
        <v>728</v>
      </c>
      <c r="U945" s="377" t="s">
        <v>200</v>
      </c>
      <c r="V945" s="377" t="s">
        <v>908</v>
      </c>
      <c r="W945" s="213">
        <v>46582</v>
      </c>
      <c r="X945" s="208" t="s">
        <v>21</v>
      </c>
      <c r="Y945" s="408">
        <v>5.5</v>
      </c>
      <c r="Z945" s="214"/>
      <c r="AA945" s="201">
        <v>102</v>
      </c>
      <c r="AB945" s="201">
        <v>102</v>
      </c>
      <c r="AC945" s="201">
        <v>125</v>
      </c>
      <c r="AD945" s="201">
        <v>140</v>
      </c>
      <c r="AE945" s="208" t="s">
        <v>3630</v>
      </c>
      <c r="AF945" s="208" t="s">
        <v>3645</v>
      </c>
      <c r="AG945" s="284" t="s">
        <v>3632</v>
      </c>
      <c r="AH945" s="284">
        <v>1</v>
      </c>
      <c r="AI945" s="212"/>
      <c r="AJ945" s="284"/>
      <c r="AK945" s="284"/>
      <c r="AL945" s="201"/>
      <c r="AM945" s="237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212"/>
      <c r="BN945" s="212"/>
      <c r="BO945" s="212"/>
      <c r="BP945" s="212"/>
      <c r="BQ945" s="212"/>
      <c r="BR945" s="212"/>
      <c r="BS945" s="212"/>
      <c r="BT945" s="212"/>
      <c r="BU945" s="212"/>
      <c r="BV945" s="212"/>
      <c r="BW945" s="212"/>
      <c r="BX945" s="212"/>
      <c r="BY945" s="212"/>
      <c r="BZ945" s="212"/>
      <c r="CA945" s="212"/>
      <c r="CB945" s="212"/>
      <c r="CC945" s="212"/>
      <c r="CD945" s="212"/>
      <c r="CE945" s="212"/>
      <c r="CF945" s="212"/>
      <c r="CG945" s="212"/>
      <c r="CH945" s="212"/>
      <c r="CI945" s="212"/>
      <c r="CJ945" s="212"/>
      <c r="CK945" s="212"/>
      <c r="CL945" s="212"/>
      <c r="CM945" s="215"/>
      <c r="CN945" s="215"/>
      <c r="CO945" s="215"/>
      <c r="CP945" s="215"/>
      <c r="CQ945" s="215"/>
      <c r="CR945" s="215"/>
      <c r="CS945" s="215"/>
      <c r="CT945" s="215"/>
      <c r="CU945" s="215"/>
      <c r="CV945" s="215"/>
      <c r="CW945" s="215"/>
      <c r="CX945" s="215"/>
      <c r="CY945" s="215"/>
      <c r="CZ945" s="215"/>
      <c r="DA945" s="215"/>
      <c r="DB945" s="215"/>
      <c r="DC945" s="215"/>
      <c r="DD945" s="215"/>
      <c r="DE945" s="215"/>
      <c r="DF945" s="215"/>
      <c r="DG945" s="215"/>
      <c r="DH945" s="215"/>
      <c r="DI945" s="215"/>
      <c r="DJ945" s="215"/>
      <c r="DK945" s="215"/>
      <c r="DL945" s="215"/>
      <c r="DM945" s="215"/>
      <c r="DN945" s="215"/>
      <c r="DO945" s="215"/>
      <c r="DP945" s="215"/>
      <c r="DQ945" s="215"/>
      <c r="DR945" s="215"/>
      <c r="DS945" s="215"/>
    </row>
    <row r="946" spans="1:123" s="216" customFormat="1" ht="12.75" customHeight="1" x14ac:dyDescent="0.2">
      <c r="A946" s="200">
        <v>945</v>
      </c>
      <c r="B946" s="201" t="s">
        <v>427</v>
      </c>
      <c r="C946" s="201" t="s">
        <v>6325</v>
      </c>
      <c r="D946" s="201"/>
      <c r="E946" s="201" t="s">
        <v>1964</v>
      </c>
      <c r="F946" s="201"/>
      <c r="G946" s="203" t="s">
        <v>6326</v>
      </c>
      <c r="H946" s="391"/>
      <c r="I946" s="201" t="s">
        <v>3678</v>
      </c>
      <c r="J946" s="201"/>
      <c r="K946" s="201" t="s">
        <v>294</v>
      </c>
      <c r="L946" s="206">
        <v>45636</v>
      </c>
      <c r="M946" s="207">
        <v>46352</v>
      </c>
      <c r="N946" s="208" t="s">
        <v>421</v>
      </c>
      <c r="O946" s="221">
        <f>M946</f>
        <v>46352</v>
      </c>
      <c r="P946" s="222">
        <v>24699</v>
      </c>
      <c r="Q946" s="222">
        <v>2024</v>
      </c>
      <c r="R946" s="211">
        <v>45622</v>
      </c>
      <c r="S946" s="201" t="s">
        <v>727</v>
      </c>
      <c r="T946" s="201" t="s">
        <v>728</v>
      </c>
      <c r="U946" s="377" t="s">
        <v>200</v>
      </c>
      <c r="V946" s="377" t="s">
        <v>491</v>
      </c>
      <c r="W946" s="213">
        <f>O946</f>
        <v>46352</v>
      </c>
      <c r="X946" s="208" t="s">
        <v>583</v>
      </c>
      <c r="Y946" s="408">
        <v>4.53</v>
      </c>
      <c r="Z946" s="214"/>
      <c r="AA946" s="201">
        <v>77</v>
      </c>
      <c r="AB946" s="201"/>
      <c r="AC946" s="201">
        <v>92</v>
      </c>
      <c r="AD946" s="201"/>
      <c r="AE946" s="208" t="s">
        <v>423</v>
      </c>
      <c r="AF946" s="208" t="s">
        <v>423</v>
      </c>
      <c r="AG946" s="208" t="s">
        <v>423</v>
      </c>
      <c r="AH946" s="208">
        <v>1</v>
      </c>
      <c r="AI946" s="212"/>
      <c r="AJ946" s="284"/>
      <c r="AK946" s="284"/>
      <c r="AL946" s="201"/>
      <c r="AM946" s="237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5"/>
      <c r="CN946" s="215"/>
      <c r="CO946" s="215"/>
      <c r="CP946" s="215"/>
      <c r="CQ946" s="215"/>
      <c r="CR946" s="215"/>
      <c r="CS946" s="215"/>
      <c r="CT946" s="215"/>
      <c r="CU946" s="215"/>
      <c r="CV946" s="215"/>
      <c r="CW946" s="215"/>
      <c r="CX946" s="215"/>
      <c r="CY946" s="215"/>
      <c r="CZ946" s="215"/>
      <c r="DA946" s="215"/>
      <c r="DB946" s="215"/>
      <c r="DC946" s="215"/>
      <c r="DD946" s="215"/>
      <c r="DE946" s="215"/>
      <c r="DF946" s="215"/>
      <c r="DG946" s="215"/>
      <c r="DH946" s="215"/>
      <c r="DI946" s="215"/>
      <c r="DJ946" s="215"/>
      <c r="DK946" s="215"/>
      <c r="DL946" s="215"/>
      <c r="DM946" s="215"/>
      <c r="DN946" s="215"/>
      <c r="DO946" s="215"/>
      <c r="DP946" s="215"/>
      <c r="DQ946" s="215"/>
      <c r="DR946" s="215"/>
      <c r="DS946" s="215"/>
    </row>
    <row r="947" spans="1:123" s="216" customFormat="1" ht="12.75" customHeight="1" x14ac:dyDescent="0.2">
      <c r="A947" s="200">
        <v>946</v>
      </c>
      <c r="B947" s="201" t="s">
        <v>427</v>
      </c>
      <c r="C947" s="201" t="s">
        <v>936</v>
      </c>
      <c r="D947" s="201"/>
      <c r="E947" s="201" t="s">
        <v>932</v>
      </c>
      <c r="F947" s="201"/>
      <c r="G947" s="203" t="s">
        <v>6141</v>
      </c>
      <c r="H947" s="391"/>
      <c r="I947" s="201" t="s">
        <v>174</v>
      </c>
      <c r="J947" s="201"/>
      <c r="K947" s="201" t="s">
        <v>4512</v>
      </c>
      <c r="L947" s="206">
        <v>45537</v>
      </c>
      <c r="M947" s="207">
        <v>46240</v>
      </c>
      <c r="N947" s="208" t="s">
        <v>421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837</v>
      </c>
      <c r="T947" s="212" t="s">
        <v>728</v>
      </c>
      <c r="U947" s="377" t="s">
        <v>912</v>
      </c>
      <c r="V947" s="377" t="s">
        <v>3013</v>
      </c>
      <c r="W947" s="213">
        <f>M947</f>
        <v>46240</v>
      </c>
      <c r="X947" s="208" t="s">
        <v>865</v>
      </c>
      <c r="Y947" s="408">
        <v>5.5</v>
      </c>
      <c r="Z947" s="214"/>
      <c r="AA947" s="201">
        <v>75</v>
      </c>
      <c r="AB947" s="201"/>
      <c r="AC947" s="201">
        <v>95</v>
      </c>
      <c r="AD947" s="201"/>
      <c r="AE947" s="208" t="s">
        <v>423</v>
      </c>
      <c r="AF947" s="208" t="s">
        <v>423</v>
      </c>
      <c r="AG947" s="284" t="s">
        <v>423</v>
      </c>
      <c r="AH947" s="284">
        <v>1</v>
      </c>
      <c r="AI947" s="212"/>
      <c r="AJ947" s="284"/>
      <c r="AK947" s="284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427</v>
      </c>
      <c r="C948" s="201" t="s">
        <v>5565</v>
      </c>
      <c r="D948" s="201"/>
      <c r="E948" s="201" t="s">
        <v>2421</v>
      </c>
      <c r="F948" s="201"/>
      <c r="G948" s="203" t="s">
        <v>5566</v>
      </c>
      <c r="H948" s="391"/>
      <c r="I948" s="201" t="s">
        <v>631</v>
      </c>
      <c r="J948" s="201"/>
      <c r="K948" s="201" t="s">
        <v>3183</v>
      </c>
      <c r="L948" s="206">
        <v>45345</v>
      </c>
      <c r="M948" s="207">
        <v>46071</v>
      </c>
      <c r="N948" s="208" t="s">
        <v>421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2231</v>
      </c>
      <c r="T948" s="212" t="s">
        <v>728</v>
      </c>
      <c r="U948" s="377" t="s">
        <v>200</v>
      </c>
      <c r="V948" s="377" t="s">
        <v>615</v>
      </c>
      <c r="W948" s="213">
        <v>46071</v>
      </c>
      <c r="X948" s="208" t="s">
        <v>865</v>
      </c>
      <c r="Y948" s="408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423</v>
      </c>
      <c r="AF948" s="208" t="s">
        <v>423</v>
      </c>
      <c r="AG948" s="284" t="s">
        <v>423</v>
      </c>
      <c r="AH948" s="284">
        <v>1</v>
      </c>
      <c r="AI948" s="223"/>
      <c r="AJ948" s="284"/>
      <c r="AK948" s="284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427</v>
      </c>
      <c r="C949" s="121" t="s">
        <v>1951</v>
      </c>
      <c r="D949" s="121"/>
      <c r="E949" s="121" t="s">
        <v>931</v>
      </c>
      <c r="F949" s="121"/>
      <c r="G949" s="129" t="s">
        <v>3928</v>
      </c>
      <c r="H949" s="390"/>
      <c r="I949" s="121" t="s">
        <v>1071</v>
      </c>
      <c r="J949" s="121"/>
      <c r="K949" s="121" t="s">
        <v>3929</v>
      </c>
      <c r="L949" s="137">
        <v>44473</v>
      </c>
      <c r="M949" s="138">
        <v>45901</v>
      </c>
      <c r="N949" s="162" t="s">
        <v>421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2001</v>
      </c>
      <c r="T949" s="144" t="s">
        <v>421</v>
      </c>
      <c r="U949" s="244" t="s">
        <v>318</v>
      </c>
      <c r="V949" s="244" t="s">
        <v>1855</v>
      </c>
      <c r="W949" s="135">
        <f t="shared" si="213"/>
        <v>45901</v>
      </c>
      <c r="X949" s="162" t="s">
        <v>865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427</v>
      </c>
      <c r="C950" s="121" t="s">
        <v>2008</v>
      </c>
      <c r="D950" s="121"/>
      <c r="E950" s="121" t="s">
        <v>2592</v>
      </c>
      <c r="F950" s="121"/>
      <c r="G950" s="129" t="s">
        <v>2593</v>
      </c>
      <c r="H950" s="390"/>
      <c r="I950" s="121" t="s">
        <v>174</v>
      </c>
      <c r="J950" s="121"/>
      <c r="K950" s="121" t="s">
        <v>27</v>
      </c>
      <c r="L950" s="137">
        <v>43430</v>
      </c>
      <c r="M950" s="138">
        <v>45809</v>
      </c>
      <c r="N950" s="162" t="s">
        <v>421</v>
      </c>
      <c r="O950" s="163">
        <f t="shared" si="212"/>
        <v>45809</v>
      </c>
      <c r="P950" s="174">
        <v>18665</v>
      </c>
      <c r="Q950" s="174">
        <v>2018</v>
      </c>
      <c r="R950" s="161">
        <v>45078</v>
      </c>
      <c r="S950" s="144" t="s">
        <v>2231</v>
      </c>
      <c r="T950" s="144" t="s">
        <v>421</v>
      </c>
      <c r="U950" s="244" t="s">
        <v>548</v>
      </c>
      <c r="V950" s="244" t="s">
        <v>229</v>
      </c>
      <c r="W950" s="135">
        <f>M950</f>
        <v>45809</v>
      </c>
      <c r="X950" s="162" t="s">
        <v>583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427</v>
      </c>
      <c r="C951" s="200" t="s">
        <v>5926</v>
      </c>
      <c r="D951" s="201"/>
      <c r="E951" s="202" t="s">
        <v>262</v>
      </c>
      <c r="F951" s="202"/>
      <c r="G951" s="227" t="s">
        <v>5927</v>
      </c>
      <c r="H951" s="391"/>
      <c r="I951" s="200" t="s">
        <v>265</v>
      </c>
      <c r="J951" s="201"/>
      <c r="K951" s="202" t="s">
        <v>2425</v>
      </c>
      <c r="L951" s="206">
        <v>45450</v>
      </c>
      <c r="M951" s="219">
        <v>46166</v>
      </c>
      <c r="N951" s="220" t="s">
        <v>421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102</v>
      </c>
      <c r="T951" s="201" t="s">
        <v>728</v>
      </c>
      <c r="U951" s="377" t="s">
        <v>200</v>
      </c>
      <c r="V951" s="377" t="s">
        <v>200</v>
      </c>
      <c r="W951" s="213">
        <f>M951</f>
        <v>46166</v>
      </c>
      <c r="X951" s="208" t="s">
        <v>583</v>
      </c>
      <c r="Y951" s="408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423</v>
      </c>
      <c r="AF951" s="208" t="s">
        <v>423</v>
      </c>
      <c r="AG951" s="208" t="s">
        <v>423</v>
      </c>
      <c r="AH951" s="208">
        <v>1</v>
      </c>
      <c r="AI951" s="223"/>
      <c r="AJ951" s="284"/>
      <c r="AK951" s="284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216" customFormat="1" ht="12.6" customHeight="1" x14ac:dyDescent="0.2">
      <c r="A952" s="200">
        <v>951</v>
      </c>
      <c r="B952" s="200" t="s">
        <v>427</v>
      </c>
      <c r="C952" s="202" t="s">
        <v>6343</v>
      </c>
      <c r="D952" s="202"/>
      <c r="E952" s="228" t="s">
        <v>349</v>
      </c>
      <c r="F952" s="202"/>
      <c r="G952" s="227" t="s">
        <v>6344</v>
      </c>
      <c r="H952" s="392"/>
      <c r="I952" s="200" t="s">
        <v>71</v>
      </c>
      <c r="J952" s="202"/>
      <c r="K952" s="202" t="s">
        <v>1769</v>
      </c>
      <c r="L952" s="218">
        <v>45666</v>
      </c>
      <c r="M952" s="219">
        <v>46372</v>
      </c>
      <c r="N952" s="220" t="s">
        <v>421</v>
      </c>
      <c r="O952" s="221">
        <f>M952</f>
        <v>46372</v>
      </c>
      <c r="P952" s="222">
        <v>25010</v>
      </c>
      <c r="Q952" s="222">
        <v>2024</v>
      </c>
      <c r="R952" s="211">
        <v>45642</v>
      </c>
      <c r="S952" s="201" t="s">
        <v>102</v>
      </c>
      <c r="T952" s="201" t="s">
        <v>728</v>
      </c>
      <c r="U952" s="377" t="s">
        <v>200</v>
      </c>
      <c r="V952" s="377" t="s">
        <v>200</v>
      </c>
      <c r="W952" s="213">
        <f>M952</f>
        <v>46372</v>
      </c>
      <c r="X952" s="208" t="s">
        <v>865</v>
      </c>
      <c r="Y952" s="408">
        <v>7.78</v>
      </c>
      <c r="Z952" s="214"/>
      <c r="AA952" s="201">
        <v>120</v>
      </c>
      <c r="AB952" s="201"/>
      <c r="AC952" s="201">
        <v>220</v>
      </c>
      <c r="AD952" s="201"/>
      <c r="AE952" s="208" t="s">
        <v>423</v>
      </c>
      <c r="AF952" s="208" t="s">
        <v>423</v>
      </c>
      <c r="AG952" s="208" t="s">
        <v>423</v>
      </c>
      <c r="AH952" s="208">
        <v>2</v>
      </c>
      <c r="AI952" s="211"/>
      <c r="AJ952" s="208"/>
      <c r="AK952" s="208"/>
      <c r="AL952" s="201"/>
      <c r="AM952" s="237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5"/>
      <c r="CN952" s="215"/>
      <c r="CO952" s="215"/>
      <c r="CP952" s="215"/>
      <c r="CQ952" s="215"/>
      <c r="CR952" s="215"/>
      <c r="CS952" s="215"/>
      <c r="CT952" s="215"/>
      <c r="CU952" s="215"/>
      <c r="CV952" s="215"/>
      <c r="CW952" s="215"/>
      <c r="CX952" s="215"/>
      <c r="CY952" s="215"/>
      <c r="CZ952" s="215"/>
      <c r="DA952" s="215"/>
      <c r="DB952" s="215"/>
      <c r="DC952" s="215"/>
      <c r="DD952" s="215"/>
      <c r="DE952" s="215"/>
      <c r="DF952" s="215"/>
      <c r="DG952" s="215"/>
      <c r="DH952" s="215"/>
      <c r="DI952" s="215"/>
      <c r="DJ952" s="215"/>
      <c r="DK952" s="215"/>
      <c r="DL952" s="215"/>
      <c r="DM952" s="215"/>
      <c r="DN952" s="215"/>
      <c r="DO952" s="215"/>
      <c r="DP952" s="215"/>
      <c r="DQ952" s="215"/>
      <c r="DR952" s="215"/>
      <c r="DS952" s="215"/>
    </row>
    <row r="953" spans="1:123" s="216" customFormat="1" ht="12.75" customHeight="1" x14ac:dyDescent="0.2">
      <c r="A953" s="200">
        <v>952</v>
      </c>
      <c r="B953" s="201" t="s">
        <v>427</v>
      </c>
      <c r="C953" s="201" t="s">
        <v>4559</v>
      </c>
      <c r="D953" s="201"/>
      <c r="E953" s="201" t="s">
        <v>2448</v>
      </c>
      <c r="F953" s="201"/>
      <c r="G953" s="203" t="s">
        <v>4560</v>
      </c>
      <c r="H953" s="391"/>
      <c r="I953" s="201" t="s">
        <v>77</v>
      </c>
      <c r="J953" s="201"/>
      <c r="K953" s="201" t="s">
        <v>3281</v>
      </c>
      <c r="L953" s="206">
        <v>44817</v>
      </c>
      <c r="M953" s="207">
        <v>46269</v>
      </c>
      <c r="N953" s="208" t="s">
        <v>421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837</v>
      </c>
      <c r="T953" s="212" t="s">
        <v>421</v>
      </c>
      <c r="U953" s="377" t="s">
        <v>912</v>
      </c>
      <c r="V953" s="377" t="s">
        <v>912</v>
      </c>
      <c r="W953" s="213">
        <f>M953</f>
        <v>46269</v>
      </c>
      <c r="X953" s="208" t="s">
        <v>865</v>
      </c>
      <c r="Y953" s="408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423</v>
      </c>
      <c r="AF953" s="208" t="s">
        <v>423</v>
      </c>
      <c r="AG953" s="284" t="s">
        <v>423</v>
      </c>
      <c r="AH953" s="284">
        <v>1</v>
      </c>
      <c r="AI953" s="212"/>
      <c r="AJ953" s="284"/>
      <c r="AK953" s="284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428</v>
      </c>
      <c r="C954" s="121" t="s">
        <v>4748</v>
      </c>
      <c r="D954" s="121" t="s">
        <v>4047</v>
      </c>
      <c r="E954" s="121" t="s">
        <v>371</v>
      </c>
      <c r="F954" s="121" t="s">
        <v>4419</v>
      </c>
      <c r="G954" s="129" t="s">
        <v>4420</v>
      </c>
      <c r="H954" s="390" t="s">
        <v>423</v>
      </c>
      <c r="I954" s="121" t="s">
        <v>1352</v>
      </c>
      <c r="J954" s="121" t="s">
        <v>3734</v>
      </c>
      <c r="K954" s="121" t="s">
        <v>4421</v>
      </c>
      <c r="L954" s="137">
        <v>44762</v>
      </c>
      <c r="M954" s="138">
        <v>45468</v>
      </c>
      <c r="N954" s="162" t="s">
        <v>421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2069</v>
      </c>
      <c r="T954" s="144" t="s">
        <v>2193</v>
      </c>
      <c r="U954" s="244" t="s">
        <v>870</v>
      </c>
      <c r="V954" s="244" t="s">
        <v>870</v>
      </c>
      <c r="W954" s="135">
        <f>M954</f>
        <v>45468</v>
      </c>
      <c r="X954" s="162" t="s">
        <v>865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423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421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s="216" customFormat="1" ht="12.75" customHeight="1" x14ac:dyDescent="0.2">
      <c r="A955" s="200">
        <v>954</v>
      </c>
      <c r="B955" s="200" t="s">
        <v>428</v>
      </c>
      <c r="C955" s="212" t="s">
        <v>1976</v>
      </c>
      <c r="D955" s="212" t="s">
        <v>757</v>
      </c>
      <c r="E955" s="212" t="s">
        <v>1977</v>
      </c>
      <c r="F955" s="212" t="s">
        <v>6285</v>
      </c>
      <c r="G955" s="212" t="s">
        <v>1978</v>
      </c>
      <c r="H955" s="401" t="s">
        <v>6291</v>
      </c>
      <c r="I955" s="202" t="s">
        <v>174</v>
      </c>
      <c r="J955" s="212" t="s">
        <v>731</v>
      </c>
      <c r="K955" s="212" t="s">
        <v>6286</v>
      </c>
      <c r="L955" s="282">
        <v>42864</v>
      </c>
      <c r="M955" s="375">
        <v>46301</v>
      </c>
      <c r="N955" s="220" t="s">
        <v>421</v>
      </c>
      <c r="O955" s="221">
        <f t="shared" ref="O955:O957" si="214">M955</f>
        <v>46301</v>
      </c>
      <c r="P955" s="222">
        <v>22186</v>
      </c>
      <c r="Q955" s="222">
        <v>2012</v>
      </c>
      <c r="R955" s="211">
        <v>45571</v>
      </c>
      <c r="S955" s="201" t="s">
        <v>168</v>
      </c>
      <c r="T955" s="201" t="s">
        <v>6292</v>
      </c>
      <c r="U955" s="377" t="s">
        <v>301</v>
      </c>
      <c r="V955" s="377" t="s">
        <v>6293</v>
      </c>
      <c r="W955" s="213">
        <f t="shared" ref="W955:W980" si="215">M955</f>
        <v>46301</v>
      </c>
      <c r="X955" s="208" t="s">
        <v>21</v>
      </c>
      <c r="Y955" s="408">
        <v>6.25</v>
      </c>
      <c r="Z955" s="214">
        <v>33</v>
      </c>
      <c r="AA955" s="201">
        <v>95</v>
      </c>
      <c r="AB955" s="201">
        <v>95</v>
      </c>
      <c r="AC955" s="201">
        <v>125</v>
      </c>
      <c r="AD955" s="201">
        <v>125</v>
      </c>
      <c r="AE955" s="208" t="s">
        <v>423</v>
      </c>
      <c r="AF955" s="208" t="s">
        <v>423</v>
      </c>
      <c r="AG955" s="208" t="s">
        <v>423</v>
      </c>
      <c r="AH955" s="208">
        <v>1</v>
      </c>
      <c r="AI955" s="223">
        <v>45614</v>
      </c>
      <c r="AJ955" s="284">
        <v>2018</v>
      </c>
      <c r="AK955" s="284" t="s">
        <v>421</v>
      </c>
      <c r="AL955" s="201" t="s">
        <v>6294</v>
      </c>
      <c r="AM955" s="237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5"/>
      <c r="CN955" s="215"/>
      <c r="CO955" s="215"/>
      <c r="CP955" s="215"/>
      <c r="CQ955" s="215"/>
      <c r="CR955" s="215"/>
      <c r="CS955" s="215"/>
      <c r="CT955" s="215"/>
      <c r="CU955" s="215"/>
      <c r="CV955" s="215"/>
      <c r="CW955" s="215"/>
      <c r="CX955" s="215"/>
      <c r="CY955" s="215"/>
      <c r="CZ955" s="215"/>
      <c r="DA955" s="215"/>
      <c r="DB955" s="215"/>
      <c r="DC955" s="215"/>
      <c r="DD955" s="215"/>
      <c r="DE955" s="215"/>
      <c r="DF955" s="215"/>
      <c r="DG955" s="215"/>
      <c r="DH955" s="215"/>
      <c r="DI955" s="215"/>
      <c r="DJ955" s="215"/>
      <c r="DK955" s="215"/>
      <c r="DL955" s="215"/>
      <c r="DM955" s="215"/>
      <c r="DN955" s="215"/>
      <c r="DO955" s="215"/>
      <c r="DP955" s="215"/>
      <c r="DQ955" s="215"/>
      <c r="DR955" s="215"/>
      <c r="DS955" s="215"/>
    </row>
    <row r="956" spans="1:123" s="216" customFormat="1" ht="12.75" customHeight="1" x14ac:dyDescent="0.2">
      <c r="A956" s="200">
        <v>955</v>
      </c>
      <c r="B956" s="201" t="s">
        <v>427</v>
      </c>
      <c r="C956" s="201" t="s">
        <v>2328</v>
      </c>
      <c r="D956" s="201"/>
      <c r="E956" s="201" t="s">
        <v>739</v>
      </c>
      <c r="F956" s="201"/>
      <c r="G956" s="203" t="s">
        <v>5588</v>
      </c>
      <c r="H956" s="391"/>
      <c r="I956" s="201" t="s">
        <v>486</v>
      </c>
      <c r="J956" s="201"/>
      <c r="K956" s="202" t="s">
        <v>5567</v>
      </c>
      <c r="L956" s="218">
        <v>45351</v>
      </c>
      <c r="M956" s="219">
        <v>46064</v>
      </c>
      <c r="N956" s="220" t="s">
        <v>421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2616</v>
      </c>
      <c r="T956" s="201" t="s">
        <v>728</v>
      </c>
      <c r="U956" s="377" t="s">
        <v>200</v>
      </c>
      <c r="V956" s="377" t="s">
        <v>632</v>
      </c>
      <c r="W956" s="213">
        <v>46064</v>
      </c>
      <c r="X956" s="208" t="s">
        <v>201</v>
      </c>
      <c r="Y956" s="408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423</v>
      </c>
      <c r="AF956" s="208" t="s">
        <v>423</v>
      </c>
      <c r="AG956" s="208" t="s">
        <v>423</v>
      </c>
      <c r="AH956" s="208">
        <v>1</v>
      </c>
      <c r="AI956" s="211"/>
      <c r="AJ956" s="208"/>
      <c r="AK956" s="284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427</v>
      </c>
      <c r="C957" s="121" t="s">
        <v>370</v>
      </c>
      <c r="D957" s="121"/>
      <c r="E957" s="121" t="s">
        <v>81</v>
      </c>
      <c r="F957" s="121"/>
      <c r="G957" s="129" t="s">
        <v>740</v>
      </c>
      <c r="H957" s="390"/>
      <c r="I957" s="121" t="s">
        <v>174</v>
      </c>
      <c r="J957" s="121"/>
      <c r="K957" s="121" t="s">
        <v>5446</v>
      </c>
      <c r="L957" s="137">
        <v>41793</v>
      </c>
      <c r="M957" s="149">
        <v>46043</v>
      </c>
      <c r="N957" s="162" t="s">
        <v>421</v>
      </c>
      <c r="O957" s="168">
        <f t="shared" si="214"/>
        <v>46043</v>
      </c>
      <c r="P957" s="169">
        <v>20029</v>
      </c>
      <c r="Q957" s="169">
        <v>2014</v>
      </c>
      <c r="R957" s="119">
        <v>45312</v>
      </c>
      <c r="S957" s="156" t="s">
        <v>319</v>
      </c>
      <c r="T957" s="144" t="s">
        <v>421</v>
      </c>
      <c r="U957" s="376" t="s">
        <v>387</v>
      </c>
      <c r="V957" s="376" t="s">
        <v>4033</v>
      </c>
      <c r="W957" s="145">
        <f t="shared" si="215"/>
        <v>46043</v>
      </c>
      <c r="X957" s="357" t="s">
        <v>865</v>
      </c>
      <c r="Y957" s="407">
        <v>5.7</v>
      </c>
      <c r="Z957" s="136"/>
      <c r="AA957" s="120">
        <v>85</v>
      </c>
      <c r="AB957" s="120"/>
      <c r="AC957" s="120">
        <v>105</v>
      </c>
      <c r="AD957" s="120"/>
      <c r="AE957" s="357">
        <v>24</v>
      </c>
      <c r="AF957" s="357">
        <v>39</v>
      </c>
      <c r="AG957" s="365">
        <v>52</v>
      </c>
      <c r="AH957" s="365">
        <v>1</v>
      </c>
      <c r="AI957" s="156"/>
      <c r="AJ957" s="365"/>
      <c r="AK957" s="365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427</v>
      </c>
      <c r="C958" s="110" t="s">
        <v>2922</v>
      </c>
      <c r="D958" s="121"/>
      <c r="E958" s="121" t="s">
        <v>2276</v>
      </c>
      <c r="F958" s="121"/>
      <c r="G958" s="129" t="s">
        <v>3735</v>
      </c>
      <c r="H958" s="390"/>
      <c r="I958" s="110" t="s">
        <v>1071</v>
      </c>
      <c r="J958" s="121"/>
      <c r="K958" s="121" t="s">
        <v>5707</v>
      </c>
      <c r="L958" s="137">
        <v>44369</v>
      </c>
      <c r="M958" s="138">
        <v>45639</v>
      </c>
      <c r="N958" s="162" t="s">
        <v>421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727</v>
      </c>
      <c r="T958" s="144" t="s">
        <v>420</v>
      </c>
      <c r="U958" s="244" t="s">
        <v>4681</v>
      </c>
      <c r="V958" s="244" t="s">
        <v>3528</v>
      </c>
      <c r="W958" s="135">
        <f t="shared" ref="W958:W964" si="216">M958</f>
        <v>45639</v>
      </c>
      <c r="X958" s="162" t="s">
        <v>201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423</v>
      </c>
      <c r="AF958" s="162" t="s">
        <v>423</v>
      </c>
      <c r="AG958" s="175" t="s">
        <v>423</v>
      </c>
      <c r="AH958" s="175">
        <v>1</v>
      </c>
      <c r="AI958" s="161"/>
      <c r="AJ958" s="175"/>
      <c r="AK958" s="175"/>
      <c r="AL958" s="121" t="s">
        <v>3736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427</v>
      </c>
      <c r="C959" s="121" t="s">
        <v>3429</v>
      </c>
      <c r="D959" s="121"/>
      <c r="E959" s="121" t="s">
        <v>1025</v>
      </c>
      <c r="F959" s="121"/>
      <c r="G959" s="129" t="s">
        <v>3930</v>
      </c>
      <c r="H959" s="390"/>
      <c r="I959" s="110" t="s">
        <v>1071</v>
      </c>
      <c r="J959" s="121"/>
      <c r="K959" s="121" t="s">
        <v>3547</v>
      </c>
      <c r="L959" s="137">
        <v>44479</v>
      </c>
      <c r="M959" s="138">
        <v>46001</v>
      </c>
      <c r="N959" s="162" t="s">
        <v>421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727</v>
      </c>
      <c r="T959" s="144" t="s">
        <v>421</v>
      </c>
      <c r="U959" s="244" t="s">
        <v>4190</v>
      </c>
      <c r="V959" s="244" t="s">
        <v>313</v>
      </c>
      <c r="W959" s="135">
        <f t="shared" si="216"/>
        <v>46001</v>
      </c>
      <c r="X959" s="162" t="s">
        <v>201</v>
      </c>
      <c r="Y959" s="123" t="s">
        <v>423</v>
      </c>
      <c r="Z959" s="124"/>
      <c r="AA959" s="121">
        <v>55</v>
      </c>
      <c r="AB959" s="121"/>
      <c r="AC959" s="121">
        <v>75</v>
      </c>
      <c r="AD959" s="121"/>
      <c r="AE959" s="162" t="s">
        <v>423</v>
      </c>
      <c r="AF959" s="162" t="s">
        <v>423</v>
      </c>
      <c r="AG959" s="175" t="s">
        <v>423</v>
      </c>
      <c r="AH959" s="175">
        <v>1</v>
      </c>
      <c r="AI959" s="144"/>
      <c r="AJ959" s="175"/>
      <c r="AK959" s="175"/>
      <c r="AL959" s="121" t="s">
        <v>3931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427</v>
      </c>
      <c r="C960" s="121" t="s">
        <v>3932</v>
      </c>
      <c r="D960" s="121"/>
      <c r="E960" s="121" t="s">
        <v>944</v>
      </c>
      <c r="F960" s="121"/>
      <c r="G960" s="129" t="s">
        <v>3933</v>
      </c>
      <c r="H960" s="390"/>
      <c r="I960" s="110" t="s">
        <v>1071</v>
      </c>
      <c r="J960" s="121"/>
      <c r="K960" s="121" t="s">
        <v>2931</v>
      </c>
      <c r="L960" s="137">
        <v>44482</v>
      </c>
      <c r="M960" s="138">
        <v>45206</v>
      </c>
      <c r="N960" s="162" t="s">
        <v>421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727</v>
      </c>
      <c r="T960" s="144" t="s">
        <v>728</v>
      </c>
      <c r="U960" s="244" t="s">
        <v>200</v>
      </c>
      <c r="V960" s="244" t="s">
        <v>491</v>
      </c>
      <c r="W960" s="135">
        <f t="shared" si="216"/>
        <v>45206</v>
      </c>
      <c r="X960" s="162" t="s">
        <v>583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423</v>
      </c>
      <c r="AF960" s="162" t="s">
        <v>423</v>
      </c>
      <c r="AG960" s="175" t="s">
        <v>423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427</v>
      </c>
      <c r="C961" s="201" t="s">
        <v>4561</v>
      </c>
      <c r="D961" s="201"/>
      <c r="E961" s="201" t="s">
        <v>2446</v>
      </c>
      <c r="F961" s="201"/>
      <c r="G961" s="203" t="s">
        <v>4562</v>
      </c>
      <c r="H961" s="391"/>
      <c r="I961" s="201" t="s">
        <v>174</v>
      </c>
      <c r="J961" s="201"/>
      <c r="K961" s="201" t="s">
        <v>3438</v>
      </c>
      <c r="L961" s="206">
        <v>44817</v>
      </c>
      <c r="M961" s="207">
        <v>46463</v>
      </c>
      <c r="N961" s="208" t="s">
        <v>421</v>
      </c>
      <c r="O961" s="209">
        <f>M961</f>
        <v>46463</v>
      </c>
      <c r="P961" s="210">
        <v>22620</v>
      </c>
      <c r="Q961" s="210">
        <v>2022</v>
      </c>
      <c r="R961" s="211">
        <v>45733</v>
      </c>
      <c r="S961" s="212" t="s">
        <v>102</v>
      </c>
      <c r="T961" s="212" t="s">
        <v>421</v>
      </c>
      <c r="U961" s="377" t="s">
        <v>6507</v>
      </c>
      <c r="V961" s="377" t="s">
        <v>6507</v>
      </c>
      <c r="W961" s="213">
        <f t="shared" si="216"/>
        <v>46463</v>
      </c>
      <c r="X961" s="208" t="s">
        <v>583</v>
      </c>
      <c r="Y961" s="408">
        <v>5</v>
      </c>
      <c r="Z961" s="214"/>
      <c r="AA961" s="201">
        <v>75</v>
      </c>
      <c r="AB961" s="201"/>
      <c r="AC961" s="201">
        <v>95</v>
      </c>
      <c r="AD961" s="201"/>
      <c r="AE961" s="208" t="s">
        <v>423</v>
      </c>
      <c r="AF961" s="208" t="s">
        <v>423</v>
      </c>
      <c r="AG961" s="284" t="s">
        <v>423</v>
      </c>
      <c r="AH961" s="284">
        <v>1</v>
      </c>
      <c r="AI961" s="212"/>
      <c r="AJ961" s="284"/>
      <c r="AK961" s="284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427</v>
      </c>
      <c r="C962" s="200" t="s">
        <v>4096</v>
      </c>
      <c r="D962" s="200"/>
      <c r="E962" s="202" t="s">
        <v>2116</v>
      </c>
      <c r="F962" s="202"/>
      <c r="G962" s="227" t="s">
        <v>5017</v>
      </c>
      <c r="H962" s="392"/>
      <c r="I962" s="201" t="s">
        <v>56</v>
      </c>
      <c r="J962" s="200"/>
      <c r="K962" s="201" t="s">
        <v>5018</v>
      </c>
      <c r="L962" s="206">
        <v>45091</v>
      </c>
      <c r="M962" s="219">
        <v>46561</v>
      </c>
      <c r="N962" s="220" t="s">
        <v>421</v>
      </c>
      <c r="O962" s="221">
        <f>M962</f>
        <v>46561</v>
      </c>
      <c r="P962" s="222">
        <v>23328</v>
      </c>
      <c r="Q962" s="222">
        <v>2023</v>
      </c>
      <c r="R962" s="211">
        <v>45831</v>
      </c>
      <c r="S962" s="201" t="s">
        <v>2001</v>
      </c>
      <c r="T962" s="201" t="s">
        <v>421</v>
      </c>
      <c r="U962" s="377" t="s">
        <v>912</v>
      </c>
      <c r="V962" s="377" t="s">
        <v>912</v>
      </c>
      <c r="W962" s="213">
        <f t="shared" si="216"/>
        <v>46561</v>
      </c>
      <c r="X962" s="208" t="s">
        <v>865</v>
      </c>
      <c r="Y962" s="408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423</v>
      </c>
      <c r="AF962" s="208" t="s">
        <v>423</v>
      </c>
      <c r="AG962" s="208" t="s">
        <v>423</v>
      </c>
      <c r="AH962" s="208">
        <v>1</v>
      </c>
      <c r="AI962" s="201"/>
      <c r="AJ962" s="208"/>
      <c r="AK962" s="284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428</v>
      </c>
      <c r="C963" s="111" t="s">
        <v>1041</v>
      </c>
      <c r="D963" s="111" t="s">
        <v>2216</v>
      </c>
      <c r="E963" s="85" t="s">
        <v>937</v>
      </c>
      <c r="F963" s="111" t="s">
        <v>938</v>
      </c>
      <c r="G963" s="112" t="s">
        <v>1042</v>
      </c>
      <c r="H963" s="389" t="s">
        <v>2217</v>
      </c>
      <c r="I963" s="111" t="s">
        <v>12</v>
      </c>
      <c r="J963" s="111" t="s">
        <v>731</v>
      </c>
      <c r="K963" s="111" t="s">
        <v>2197</v>
      </c>
      <c r="L963" s="115">
        <v>41950</v>
      </c>
      <c r="M963" s="116">
        <v>46096</v>
      </c>
      <c r="N963" s="117" t="s">
        <v>421</v>
      </c>
      <c r="O963" s="130">
        <f t="shared" ref="O963:O967" si="217">M963</f>
        <v>46096</v>
      </c>
      <c r="P963" s="546" t="s">
        <v>4183</v>
      </c>
      <c r="Q963" s="118">
        <v>2014</v>
      </c>
      <c r="R963" s="119">
        <v>45366</v>
      </c>
      <c r="S963" s="120" t="s">
        <v>2069</v>
      </c>
      <c r="T963" s="121" t="s">
        <v>113</v>
      </c>
      <c r="U963" s="376" t="s">
        <v>5656</v>
      </c>
      <c r="V963" s="376" t="s">
        <v>5657</v>
      </c>
      <c r="W963" s="145">
        <f t="shared" si="216"/>
        <v>46096</v>
      </c>
      <c r="X963" s="357" t="s">
        <v>423</v>
      </c>
      <c r="Y963" s="407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57">
        <v>21</v>
      </c>
      <c r="AF963" s="357">
        <v>38</v>
      </c>
      <c r="AG963" s="357">
        <v>62</v>
      </c>
      <c r="AH963" s="357">
        <v>1</v>
      </c>
      <c r="AI963" s="119">
        <v>43135</v>
      </c>
      <c r="AJ963" s="357">
        <v>2016</v>
      </c>
      <c r="AK963" s="357" t="s">
        <v>421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428</v>
      </c>
      <c r="C964" s="121" t="s">
        <v>4748</v>
      </c>
      <c r="D964" s="121" t="s">
        <v>3424</v>
      </c>
      <c r="E964" s="121" t="s">
        <v>945</v>
      </c>
      <c r="F964" s="121" t="s">
        <v>3425</v>
      </c>
      <c r="G964" s="129" t="s">
        <v>3426</v>
      </c>
      <c r="H964" s="390" t="s">
        <v>3425</v>
      </c>
      <c r="I964" s="121" t="s">
        <v>1352</v>
      </c>
      <c r="J964" s="121" t="s">
        <v>3427</v>
      </c>
      <c r="K964" s="121" t="s">
        <v>3428</v>
      </c>
      <c r="L964" s="137">
        <v>44096</v>
      </c>
      <c r="M964" s="87">
        <v>45496</v>
      </c>
      <c r="N964" s="117" t="s">
        <v>421</v>
      </c>
      <c r="O964" s="131">
        <f t="shared" si="217"/>
        <v>45496</v>
      </c>
      <c r="P964" s="104">
        <v>20668</v>
      </c>
      <c r="Q964" s="104">
        <v>2019</v>
      </c>
      <c r="R964" s="105">
        <v>44765</v>
      </c>
      <c r="S964" s="121" t="s">
        <v>2069</v>
      </c>
      <c r="T964" s="121" t="s">
        <v>1870</v>
      </c>
      <c r="U964" s="244" t="s">
        <v>4430</v>
      </c>
      <c r="V964" s="244" t="s">
        <v>4430</v>
      </c>
      <c r="W964" s="135">
        <f t="shared" si="216"/>
        <v>45496</v>
      </c>
      <c r="X964" s="162" t="s">
        <v>865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423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421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427</v>
      </c>
      <c r="C965" s="121" t="s">
        <v>192</v>
      </c>
      <c r="D965" s="121"/>
      <c r="E965" s="121" t="s">
        <v>946</v>
      </c>
      <c r="F965" s="121"/>
      <c r="G965" s="129" t="s">
        <v>947</v>
      </c>
      <c r="H965" s="390"/>
      <c r="I965" s="121" t="s">
        <v>666</v>
      </c>
      <c r="J965" s="121"/>
      <c r="K965" s="121" t="s">
        <v>2617</v>
      </c>
      <c r="L965" s="137">
        <v>41815</v>
      </c>
      <c r="M965" s="116">
        <v>46428</v>
      </c>
      <c r="N965" s="117" t="s">
        <v>421</v>
      </c>
      <c r="O965" s="168">
        <f t="shared" si="217"/>
        <v>46428</v>
      </c>
      <c r="P965" s="169">
        <v>19022</v>
      </c>
      <c r="Q965" s="169">
        <v>2014</v>
      </c>
      <c r="R965" s="119">
        <v>45698</v>
      </c>
      <c r="S965" s="120" t="s">
        <v>2616</v>
      </c>
      <c r="T965" s="121" t="s">
        <v>421</v>
      </c>
      <c r="U965" s="376" t="s">
        <v>547</v>
      </c>
      <c r="V965" s="376" t="s">
        <v>198</v>
      </c>
      <c r="W965" s="145">
        <f t="shared" si="215"/>
        <v>46428</v>
      </c>
      <c r="X965" s="357" t="s">
        <v>201</v>
      </c>
      <c r="Y965" s="407">
        <v>4.9000000000000004</v>
      </c>
      <c r="Z965" s="136"/>
      <c r="AA965" s="120">
        <v>75</v>
      </c>
      <c r="AB965" s="120"/>
      <c r="AC965" s="120">
        <v>100</v>
      </c>
      <c r="AD965" s="120"/>
      <c r="AE965" s="357">
        <v>22</v>
      </c>
      <c r="AF965" s="357">
        <v>33</v>
      </c>
      <c r="AG965" s="357">
        <v>48</v>
      </c>
      <c r="AH965" s="357">
        <v>1</v>
      </c>
      <c r="AI965" s="156"/>
      <c r="AJ965" s="365"/>
      <c r="AK965" s="365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428</v>
      </c>
      <c r="C966" s="201" t="s">
        <v>1945</v>
      </c>
      <c r="D966" s="201"/>
      <c r="E966" s="201" t="s">
        <v>1020</v>
      </c>
      <c r="F966" s="201"/>
      <c r="G966" s="203" t="s">
        <v>5232</v>
      </c>
      <c r="H966" s="391"/>
      <c r="I966" s="201" t="s">
        <v>1294</v>
      </c>
      <c r="J966" s="201"/>
      <c r="K966" s="201" t="s">
        <v>3838</v>
      </c>
      <c r="L966" s="206">
        <v>45176</v>
      </c>
      <c r="M966" s="219">
        <v>45906</v>
      </c>
      <c r="N966" s="220" t="s">
        <v>421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14</v>
      </c>
      <c r="T966" s="201" t="s">
        <v>728</v>
      </c>
      <c r="U966" s="377" t="s">
        <v>200</v>
      </c>
      <c r="V966" s="377" t="s">
        <v>909</v>
      </c>
      <c r="W966" s="213">
        <v>45906</v>
      </c>
      <c r="X966" s="208" t="s">
        <v>21</v>
      </c>
      <c r="Y966" s="408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3630</v>
      </c>
      <c r="AF966" s="208" t="s">
        <v>3645</v>
      </c>
      <c r="AG966" s="208" t="s">
        <v>3632</v>
      </c>
      <c r="AH966" s="208">
        <v>1</v>
      </c>
      <c r="AI966" s="212"/>
      <c r="AJ966" s="284"/>
      <c r="AK966" s="284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427</v>
      </c>
      <c r="C967" s="121" t="s">
        <v>2838</v>
      </c>
      <c r="D967" s="121"/>
      <c r="E967" s="121" t="s">
        <v>2273</v>
      </c>
      <c r="F967" s="121"/>
      <c r="G967" s="129" t="s">
        <v>4422</v>
      </c>
      <c r="H967" s="390"/>
      <c r="I967" s="121" t="s">
        <v>1071</v>
      </c>
      <c r="J967" s="121"/>
      <c r="K967" s="121" t="s">
        <v>4423</v>
      </c>
      <c r="L967" s="137">
        <v>44764</v>
      </c>
      <c r="M967" s="138">
        <v>46204</v>
      </c>
      <c r="N967" s="162" t="s">
        <v>421</v>
      </c>
      <c r="O967" s="163">
        <f t="shared" si="217"/>
        <v>46204</v>
      </c>
      <c r="P967" s="174">
        <v>22512</v>
      </c>
      <c r="Q967" s="174">
        <v>2022</v>
      </c>
      <c r="R967" s="105">
        <v>45474</v>
      </c>
      <c r="S967" s="144" t="s">
        <v>727</v>
      </c>
      <c r="T967" s="144" t="s">
        <v>421</v>
      </c>
      <c r="U967" s="244" t="s">
        <v>4520</v>
      </c>
      <c r="V967" s="244" t="s">
        <v>738</v>
      </c>
      <c r="W967" s="135">
        <f>M967</f>
        <v>46204</v>
      </c>
      <c r="X967" s="162" t="s">
        <v>201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423</v>
      </c>
      <c r="AF967" s="162" t="s">
        <v>423</v>
      </c>
      <c r="AG967" s="175" t="s">
        <v>423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216" customFormat="1" ht="12.75" customHeight="1" x14ac:dyDescent="0.2">
      <c r="A968" s="200">
        <v>967</v>
      </c>
      <c r="B968" s="201" t="s">
        <v>427</v>
      </c>
      <c r="C968" s="201" t="s">
        <v>4897</v>
      </c>
      <c r="D968" s="201"/>
      <c r="E968" s="201" t="s">
        <v>2301</v>
      </c>
      <c r="F968" s="201"/>
      <c r="G968" s="203" t="s">
        <v>6846</v>
      </c>
      <c r="H968" s="391"/>
      <c r="I968" s="201" t="s">
        <v>71</v>
      </c>
      <c r="J968" s="201"/>
      <c r="K968" s="201" t="s">
        <v>3729</v>
      </c>
      <c r="L968" s="206">
        <v>45860</v>
      </c>
      <c r="M968" s="207">
        <v>46589</v>
      </c>
      <c r="N968" s="208" t="s">
        <v>421</v>
      </c>
      <c r="O968" s="209">
        <f>M968</f>
        <v>46589</v>
      </c>
      <c r="P968" s="210">
        <v>25441</v>
      </c>
      <c r="Q968" s="210">
        <v>2025</v>
      </c>
      <c r="R968" s="211">
        <v>45859</v>
      </c>
      <c r="S968" s="212" t="s">
        <v>14</v>
      </c>
      <c r="T968" s="212" t="s">
        <v>728</v>
      </c>
      <c r="U968" s="377" t="s">
        <v>548</v>
      </c>
      <c r="V968" s="377" t="s">
        <v>548</v>
      </c>
      <c r="W968" s="213">
        <v>46589</v>
      </c>
      <c r="X968" s="208" t="s">
        <v>583</v>
      </c>
      <c r="Y968" s="408">
        <v>4.9000000000000004</v>
      </c>
      <c r="Z968" s="214"/>
      <c r="AA968" s="201">
        <v>100</v>
      </c>
      <c r="AB968" s="201"/>
      <c r="AC968" s="201">
        <v>115</v>
      </c>
      <c r="AD968" s="201"/>
      <c r="AE968" s="208" t="s">
        <v>423</v>
      </c>
      <c r="AF968" s="208" t="s">
        <v>423</v>
      </c>
      <c r="AG968" s="284" t="s">
        <v>423</v>
      </c>
      <c r="AH968" s="284">
        <v>1</v>
      </c>
      <c r="AI968" s="212"/>
      <c r="AJ968" s="284"/>
      <c r="AK968" s="284"/>
      <c r="AL968" s="201"/>
      <c r="AM968" s="237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212"/>
      <c r="BN968" s="212"/>
      <c r="BO968" s="212"/>
      <c r="BP968" s="212"/>
      <c r="BQ968" s="212"/>
      <c r="BR968" s="212"/>
      <c r="BS968" s="212"/>
      <c r="BT968" s="212"/>
      <c r="BU968" s="212"/>
      <c r="BV968" s="212"/>
      <c r="BW968" s="212"/>
      <c r="BX968" s="212"/>
      <c r="BY968" s="212"/>
      <c r="BZ968" s="212"/>
      <c r="CA968" s="212"/>
      <c r="CB968" s="212"/>
      <c r="CC968" s="212"/>
      <c r="CD968" s="212"/>
      <c r="CE968" s="212"/>
      <c r="CF968" s="212"/>
      <c r="CG968" s="212"/>
      <c r="CH968" s="212"/>
      <c r="CI968" s="212"/>
      <c r="CJ968" s="212"/>
      <c r="CK968" s="212"/>
      <c r="CL968" s="212"/>
      <c r="CM968" s="215"/>
      <c r="CN968" s="215"/>
      <c r="CO968" s="215"/>
      <c r="CP968" s="215"/>
      <c r="CQ968" s="215"/>
      <c r="CR968" s="215"/>
      <c r="CS968" s="215"/>
      <c r="CT968" s="215"/>
      <c r="CU968" s="215"/>
      <c r="CV968" s="215"/>
      <c r="CW968" s="215"/>
      <c r="CX968" s="215"/>
      <c r="CY968" s="215"/>
      <c r="CZ968" s="215"/>
      <c r="DA968" s="215"/>
      <c r="DB968" s="215"/>
      <c r="DC968" s="215"/>
      <c r="DD968" s="215"/>
      <c r="DE968" s="215"/>
      <c r="DF968" s="215"/>
      <c r="DG968" s="215"/>
      <c r="DH968" s="215"/>
      <c r="DI968" s="215"/>
      <c r="DJ968" s="215"/>
      <c r="DK968" s="215"/>
      <c r="DL968" s="215"/>
      <c r="DM968" s="215"/>
      <c r="DN968" s="215"/>
      <c r="DO968" s="215"/>
      <c r="DP968" s="215"/>
      <c r="DQ968" s="215"/>
      <c r="DR968" s="215"/>
      <c r="DS968" s="215"/>
    </row>
    <row r="969" spans="1:123" s="157" customFormat="1" ht="12.75" customHeight="1" x14ac:dyDescent="0.2">
      <c r="A969" s="110">
        <v>968</v>
      </c>
      <c r="B969" s="121" t="s">
        <v>427</v>
      </c>
      <c r="C969" s="121" t="s">
        <v>1307</v>
      </c>
      <c r="D969" s="121"/>
      <c r="E969" s="121" t="s">
        <v>973</v>
      </c>
      <c r="F969" s="121"/>
      <c r="G969" s="129" t="s">
        <v>4424</v>
      </c>
      <c r="H969" s="390"/>
      <c r="I969" s="121" t="s">
        <v>1071</v>
      </c>
      <c r="J969" s="121"/>
      <c r="K969" s="121" t="s">
        <v>4425</v>
      </c>
      <c r="L969" s="137">
        <v>44769</v>
      </c>
      <c r="M969" s="138">
        <v>46443</v>
      </c>
      <c r="N969" s="162" t="s">
        <v>421</v>
      </c>
      <c r="O969" s="163">
        <f>M969</f>
        <v>46443</v>
      </c>
      <c r="P969" s="174">
        <v>22518</v>
      </c>
      <c r="Q969" s="174">
        <v>2022</v>
      </c>
      <c r="R969" s="105">
        <v>45713</v>
      </c>
      <c r="S969" s="144" t="s">
        <v>727</v>
      </c>
      <c r="T969" s="144" t="s">
        <v>421</v>
      </c>
      <c r="U969" s="244" t="s">
        <v>13</v>
      </c>
      <c r="V969" s="244" t="s">
        <v>6427</v>
      </c>
      <c r="W969" s="135">
        <f>M969</f>
        <v>46443</v>
      </c>
      <c r="X969" s="162" t="s">
        <v>865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428</v>
      </c>
      <c r="C970" s="121" t="s">
        <v>1280</v>
      </c>
      <c r="D970" s="121"/>
      <c r="E970" s="121" t="s">
        <v>974</v>
      </c>
      <c r="F970" s="121"/>
      <c r="G970" s="129" t="s">
        <v>4426</v>
      </c>
      <c r="H970" s="390"/>
      <c r="I970" s="121" t="s">
        <v>1071</v>
      </c>
      <c r="J970" s="121"/>
      <c r="K970" s="121" t="s">
        <v>4427</v>
      </c>
      <c r="L970" s="137">
        <v>44770</v>
      </c>
      <c r="M970" s="138">
        <v>45496</v>
      </c>
      <c r="N970" s="162" t="s">
        <v>421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2069</v>
      </c>
      <c r="T970" s="144" t="s">
        <v>728</v>
      </c>
      <c r="U970" s="244" t="s">
        <v>200</v>
      </c>
      <c r="V970" s="244" t="s">
        <v>491</v>
      </c>
      <c r="W970" s="135">
        <f>M970</f>
        <v>45496</v>
      </c>
      <c r="X970" s="162" t="s">
        <v>865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428</v>
      </c>
      <c r="C971" s="121" t="s">
        <v>3740</v>
      </c>
      <c r="D971" s="111" t="s">
        <v>2062</v>
      </c>
      <c r="E971" s="111" t="s">
        <v>975</v>
      </c>
      <c r="F971" s="111" t="s">
        <v>2064</v>
      </c>
      <c r="G971" s="112" t="s">
        <v>3741</v>
      </c>
      <c r="H971" s="389" t="s">
        <v>2066</v>
      </c>
      <c r="I971" s="121" t="s">
        <v>625</v>
      </c>
      <c r="J971" s="110" t="s">
        <v>2067</v>
      </c>
      <c r="K971" s="111" t="s">
        <v>2068</v>
      </c>
      <c r="L971" s="137">
        <v>44376</v>
      </c>
      <c r="M971" s="87">
        <v>45837</v>
      </c>
      <c r="N971" s="117" t="s">
        <v>421</v>
      </c>
      <c r="O971" s="131">
        <f t="shared" ref="O971:O973" si="218">M971</f>
        <v>45837</v>
      </c>
      <c r="P971" s="104">
        <v>21910</v>
      </c>
      <c r="Q971" s="104">
        <v>2020</v>
      </c>
      <c r="R971" s="105">
        <v>45106</v>
      </c>
      <c r="S971" s="144" t="s">
        <v>2069</v>
      </c>
      <c r="T971" s="121" t="s">
        <v>1870</v>
      </c>
      <c r="U971" s="244" t="s">
        <v>5074</v>
      </c>
      <c r="V971" s="244" t="s">
        <v>5075</v>
      </c>
      <c r="W971" s="135">
        <f t="shared" si="215"/>
        <v>45837</v>
      </c>
      <c r="X971" s="162" t="s">
        <v>865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3742</v>
      </c>
      <c r="AG971" s="175">
        <v>61</v>
      </c>
      <c r="AH971" s="175">
        <v>1</v>
      </c>
      <c r="AI971" s="119">
        <v>42931</v>
      </c>
      <c r="AJ971" s="357">
        <v>2017</v>
      </c>
      <c r="AK971" s="357" t="s">
        <v>421</v>
      </c>
      <c r="AL971" s="121" t="s">
        <v>3743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427</v>
      </c>
      <c r="C972" s="121" t="s">
        <v>1280</v>
      </c>
      <c r="D972" s="110"/>
      <c r="E972" s="134" t="s">
        <v>1026</v>
      </c>
      <c r="F972" s="110"/>
      <c r="G972" s="129" t="s">
        <v>4289</v>
      </c>
      <c r="H972" s="390"/>
      <c r="I972" s="110" t="s">
        <v>1071</v>
      </c>
      <c r="J972" s="110"/>
      <c r="K972" s="110" t="s">
        <v>2143</v>
      </c>
      <c r="L972" s="137">
        <v>44706</v>
      </c>
      <c r="M972" s="138">
        <v>46152</v>
      </c>
      <c r="N972" s="139" t="s">
        <v>421</v>
      </c>
      <c r="O972" s="131">
        <f t="shared" si="218"/>
        <v>46152</v>
      </c>
      <c r="P972" s="104">
        <v>22400</v>
      </c>
      <c r="Q972" s="104">
        <v>2022</v>
      </c>
      <c r="R972" s="105">
        <v>45422</v>
      </c>
      <c r="S972" s="121" t="s">
        <v>727</v>
      </c>
      <c r="T972" s="121" t="s">
        <v>421</v>
      </c>
      <c r="U972" s="244" t="s">
        <v>5847</v>
      </c>
      <c r="V972" s="244" t="s">
        <v>5848</v>
      </c>
      <c r="W972" s="135">
        <f t="shared" si="215"/>
        <v>46152</v>
      </c>
      <c r="X972" s="162" t="s">
        <v>865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427</v>
      </c>
      <c r="C973" s="201" t="s">
        <v>5844</v>
      </c>
      <c r="D973" s="201"/>
      <c r="E973" s="202" t="s">
        <v>1023</v>
      </c>
      <c r="F973" s="201"/>
      <c r="G973" s="203" t="s">
        <v>5845</v>
      </c>
      <c r="H973" s="391"/>
      <c r="I973" s="201" t="s">
        <v>1071</v>
      </c>
      <c r="J973" s="201"/>
      <c r="K973" s="201" t="s">
        <v>3832</v>
      </c>
      <c r="L973" s="206">
        <v>45425</v>
      </c>
      <c r="M973" s="219">
        <v>46141</v>
      </c>
      <c r="N973" s="220" t="s">
        <v>421</v>
      </c>
      <c r="O973" s="221">
        <f t="shared" si="218"/>
        <v>46141</v>
      </c>
      <c r="P973" s="222">
        <v>24347</v>
      </c>
      <c r="Q973" s="222">
        <v>2024</v>
      </c>
      <c r="R973" s="211">
        <v>45411</v>
      </c>
      <c r="S973" s="201" t="s">
        <v>2001</v>
      </c>
      <c r="T973" s="201" t="s">
        <v>728</v>
      </c>
      <c r="U973" s="377" t="s">
        <v>200</v>
      </c>
      <c r="V973" s="377" t="s">
        <v>200</v>
      </c>
      <c r="W973" s="213">
        <f t="shared" si="215"/>
        <v>46141</v>
      </c>
      <c r="X973" s="208" t="s">
        <v>583</v>
      </c>
      <c r="Y973" s="408" t="s">
        <v>423</v>
      </c>
      <c r="Z973" s="214"/>
      <c r="AA973" s="201">
        <v>85</v>
      </c>
      <c r="AB973" s="201"/>
      <c r="AC973" s="201">
        <v>102</v>
      </c>
      <c r="AD973" s="201"/>
      <c r="AE973" s="208" t="s">
        <v>423</v>
      </c>
      <c r="AF973" s="208" t="s">
        <v>423</v>
      </c>
      <c r="AG973" s="208" t="s">
        <v>423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428</v>
      </c>
      <c r="C974" s="121" t="s">
        <v>1280</v>
      </c>
      <c r="D974" s="121"/>
      <c r="E974" s="121" t="s">
        <v>949</v>
      </c>
      <c r="F974" s="121"/>
      <c r="G974" s="129" t="s">
        <v>4428</v>
      </c>
      <c r="H974" s="390"/>
      <c r="I974" s="121" t="s">
        <v>1071</v>
      </c>
      <c r="J974" s="121"/>
      <c r="K974" s="121" t="s">
        <v>4429</v>
      </c>
      <c r="L974" s="137">
        <v>44770</v>
      </c>
      <c r="M974" s="138">
        <v>45496</v>
      </c>
      <c r="N974" s="162" t="s">
        <v>421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2069</v>
      </c>
      <c r="T974" s="144" t="s">
        <v>728</v>
      </c>
      <c r="U974" s="244" t="s">
        <v>200</v>
      </c>
      <c r="V974" s="244" t="s">
        <v>491</v>
      </c>
      <c r="W974" s="135">
        <f>M974</f>
        <v>45496</v>
      </c>
      <c r="X974" s="162" t="s">
        <v>865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428</v>
      </c>
      <c r="C975" s="121" t="s">
        <v>1610</v>
      </c>
      <c r="D975" s="121"/>
      <c r="E975" s="121" t="s">
        <v>1260</v>
      </c>
      <c r="F975" s="121"/>
      <c r="G975" s="129" t="s">
        <v>3958</v>
      </c>
      <c r="H975" s="390"/>
      <c r="I975" s="121" t="s">
        <v>1071</v>
      </c>
      <c r="J975" s="121"/>
      <c r="K975" s="121" t="s">
        <v>3959</v>
      </c>
      <c r="L975" s="137">
        <v>44509</v>
      </c>
      <c r="M975" s="138">
        <v>45224</v>
      </c>
      <c r="N975" s="162" t="s">
        <v>421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596</v>
      </c>
      <c r="T975" s="144" t="s">
        <v>728</v>
      </c>
      <c r="U975" s="244" t="s">
        <v>200</v>
      </c>
      <c r="V975" s="244" t="s">
        <v>548</v>
      </c>
      <c r="W975" s="135">
        <f>M975</f>
        <v>45224</v>
      </c>
      <c r="X975" s="162" t="s">
        <v>583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428</v>
      </c>
      <c r="C976" s="121" t="s">
        <v>2048</v>
      </c>
      <c r="D976" s="121"/>
      <c r="E976" s="121" t="s">
        <v>2049</v>
      </c>
      <c r="F976" s="121"/>
      <c r="G976" s="129" t="s">
        <v>2050</v>
      </c>
      <c r="H976" s="390"/>
      <c r="I976" s="121" t="s">
        <v>1352</v>
      </c>
      <c r="J976" s="121"/>
      <c r="K976" s="121" t="s">
        <v>998</v>
      </c>
      <c r="L976" s="137">
        <v>42916</v>
      </c>
      <c r="M976" s="138">
        <v>45185</v>
      </c>
      <c r="N976" s="117" t="s">
        <v>421</v>
      </c>
      <c r="O976" s="131">
        <f t="shared" ref="O976:O979" si="219">M976</f>
        <v>45185</v>
      </c>
      <c r="P976" s="104">
        <v>17663</v>
      </c>
      <c r="Q976" s="104">
        <v>2017</v>
      </c>
      <c r="R976" s="119">
        <v>44455</v>
      </c>
      <c r="S976" s="121" t="s">
        <v>2069</v>
      </c>
      <c r="T976" s="121" t="s">
        <v>421</v>
      </c>
      <c r="U976" s="244" t="s">
        <v>615</v>
      </c>
      <c r="V976" s="244" t="s">
        <v>313</v>
      </c>
      <c r="W976" s="135">
        <f t="shared" si="215"/>
        <v>45185</v>
      </c>
      <c r="X976" s="162" t="s">
        <v>865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423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428</v>
      </c>
      <c r="C977" s="121" t="s">
        <v>1945</v>
      </c>
      <c r="D977" s="121"/>
      <c r="E977" s="121" t="s">
        <v>2190</v>
      </c>
      <c r="F977" s="121"/>
      <c r="G977" s="129" t="s">
        <v>2191</v>
      </c>
      <c r="H977" s="390"/>
      <c r="I977" s="121" t="s">
        <v>1294</v>
      </c>
      <c r="J977" s="111"/>
      <c r="K977" s="121" t="s">
        <v>3288</v>
      </c>
      <c r="L977" s="137">
        <v>43065</v>
      </c>
      <c r="M977" s="138">
        <v>46073</v>
      </c>
      <c r="N977" s="162" t="s">
        <v>421</v>
      </c>
      <c r="O977" s="163">
        <f t="shared" si="219"/>
        <v>46073</v>
      </c>
      <c r="P977" s="174">
        <v>171012</v>
      </c>
      <c r="Q977" s="174">
        <v>2017</v>
      </c>
      <c r="R977" s="105">
        <v>45342</v>
      </c>
      <c r="S977" s="144" t="s">
        <v>14</v>
      </c>
      <c r="T977" s="144" t="s">
        <v>5224</v>
      </c>
      <c r="U977" s="244" t="s">
        <v>615</v>
      </c>
      <c r="V977" s="244" t="s">
        <v>908</v>
      </c>
      <c r="W977" s="135">
        <f t="shared" si="215"/>
        <v>46073</v>
      </c>
      <c r="X977" s="162" t="s">
        <v>865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1" t="s">
        <v>427</v>
      </c>
      <c r="C978" s="311" t="s">
        <v>598</v>
      </c>
      <c r="D978" s="311"/>
      <c r="E978" s="311" t="s">
        <v>965</v>
      </c>
      <c r="F978" s="311"/>
      <c r="G978" s="325" t="s">
        <v>3934</v>
      </c>
      <c r="H978" s="390"/>
      <c r="I978" s="311" t="s">
        <v>666</v>
      </c>
      <c r="J978" s="311"/>
      <c r="K978" s="121" t="s">
        <v>3935</v>
      </c>
      <c r="L978" s="312">
        <v>41346</v>
      </c>
      <c r="M978" s="603">
        <v>45210</v>
      </c>
      <c r="N978" s="313" t="s">
        <v>421</v>
      </c>
      <c r="O978" s="314">
        <f t="shared" si="219"/>
        <v>45210</v>
      </c>
      <c r="P978" s="311">
        <v>21568</v>
      </c>
      <c r="Q978" s="311">
        <v>2013</v>
      </c>
      <c r="R978" s="315">
        <v>44480</v>
      </c>
      <c r="S978" s="311" t="s">
        <v>691</v>
      </c>
      <c r="T978" s="311" t="s">
        <v>692</v>
      </c>
      <c r="U978" s="379" t="s">
        <v>200</v>
      </c>
      <c r="V978" s="379" t="s">
        <v>632</v>
      </c>
      <c r="W978" s="316">
        <f t="shared" si="215"/>
        <v>45210</v>
      </c>
      <c r="X978" s="358" t="s">
        <v>201</v>
      </c>
      <c r="Y978" s="410">
        <v>5.0999999999999996</v>
      </c>
      <c r="Z978" s="317"/>
      <c r="AA978" s="311">
        <v>75</v>
      </c>
      <c r="AB978" s="311"/>
      <c r="AC978" s="311">
        <v>95</v>
      </c>
      <c r="AD978" s="311"/>
      <c r="AE978" s="358">
        <v>22</v>
      </c>
      <c r="AF978" s="358">
        <v>36</v>
      </c>
      <c r="AG978" s="358">
        <v>48</v>
      </c>
      <c r="AH978" s="358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427</v>
      </c>
      <c r="C979" s="201" t="s">
        <v>2468</v>
      </c>
      <c r="D979" s="201"/>
      <c r="E979" s="201" t="s">
        <v>2655</v>
      </c>
      <c r="F979" s="201"/>
      <c r="G979" s="203" t="s">
        <v>2656</v>
      </c>
      <c r="H979" s="391"/>
      <c r="I979" s="201" t="s">
        <v>1071</v>
      </c>
      <c r="J979" s="201"/>
      <c r="K979" s="201" t="s">
        <v>1175</v>
      </c>
      <c r="L979" s="206">
        <v>43519</v>
      </c>
      <c r="M979" s="207">
        <v>46520</v>
      </c>
      <c r="N979" s="208" t="s">
        <v>421</v>
      </c>
      <c r="O979" s="209">
        <f t="shared" si="219"/>
        <v>46520</v>
      </c>
      <c r="P979" s="210">
        <v>21158</v>
      </c>
      <c r="Q979" s="210">
        <v>2019</v>
      </c>
      <c r="R979" s="223">
        <v>45790</v>
      </c>
      <c r="S979" s="212" t="s">
        <v>5961</v>
      </c>
      <c r="T979" s="212" t="s">
        <v>421</v>
      </c>
      <c r="U979" s="377" t="s">
        <v>411</v>
      </c>
      <c r="V979" s="377" t="s">
        <v>1102</v>
      </c>
      <c r="W979" s="213">
        <f t="shared" si="215"/>
        <v>46520</v>
      </c>
      <c r="X979" s="208" t="s">
        <v>583</v>
      </c>
      <c r="Y979" s="408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4" t="s">
        <v>423</v>
      </c>
      <c r="AH979" s="284">
        <v>1</v>
      </c>
      <c r="AI979" s="212"/>
      <c r="AJ979" s="284"/>
      <c r="AK979" s="284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427</v>
      </c>
      <c r="C980" s="121" t="s">
        <v>3517</v>
      </c>
      <c r="D980" s="121"/>
      <c r="E980" s="121" t="s">
        <v>2657</v>
      </c>
      <c r="F980" s="121"/>
      <c r="G980" s="129" t="s">
        <v>3518</v>
      </c>
      <c r="H980" s="390"/>
      <c r="I980" s="121" t="s">
        <v>174</v>
      </c>
      <c r="J980" s="121"/>
      <c r="K980" s="121" t="s">
        <v>5636</v>
      </c>
      <c r="L980" s="137">
        <v>44204</v>
      </c>
      <c r="M980" s="138">
        <v>45922</v>
      </c>
      <c r="N980" s="162" t="s">
        <v>421</v>
      </c>
      <c r="O980" s="163">
        <f t="shared" ref="O980:O985" si="220">M980</f>
        <v>45922</v>
      </c>
      <c r="P980" s="174">
        <v>21003</v>
      </c>
      <c r="Q980" s="174">
        <v>2020</v>
      </c>
      <c r="R980" s="161">
        <v>45191</v>
      </c>
      <c r="S980" s="144" t="s">
        <v>102</v>
      </c>
      <c r="T980" s="144" t="s">
        <v>421</v>
      </c>
      <c r="U980" s="244" t="s">
        <v>350</v>
      </c>
      <c r="V980" s="244" t="s">
        <v>909</v>
      </c>
      <c r="W980" s="135">
        <f t="shared" si="215"/>
        <v>45922</v>
      </c>
      <c r="X980" s="162" t="s">
        <v>865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427</v>
      </c>
      <c r="C981" s="212" t="s">
        <v>5367</v>
      </c>
      <c r="D981" s="201"/>
      <c r="E981" s="201" t="s">
        <v>5364</v>
      </c>
      <c r="F981" s="201"/>
      <c r="G981" s="203" t="s">
        <v>5368</v>
      </c>
      <c r="H981" s="391"/>
      <c r="I981" s="514" t="s">
        <v>2398</v>
      </c>
      <c r="J981" s="201"/>
      <c r="K981" s="201" t="s">
        <v>1311</v>
      </c>
      <c r="L981" s="206">
        <v>45266</v>
      </c>
      <c r="M981" s="207">
        <v>45989</v>
      </c>
      <c r="N981" s="220" t="s">
        <v>421</v>
      </c>
      <c r="O981" s="221">
        <f t="shared" si="220"/>
        <v>45989</v>
      </c>
      <c r="P981" s="222">
        <v>23637</v>
      </c>
      <c r="Q981" s="222">
        <v>2021</v>
      </c>
      <c r="R981" s="211">
        <v>45258</v>
      </c>
      <c r="S981" s="201" t="s">
        <v>2001</v>
      </c>
      <c r="T981" s="201" t="s">
        <v>728</v>
      </c>
      <c r="U981" s="377" t="s">
        <v>200</v>
      </c>
      <c r="V981" s="377" t="s">
        <v>200</v>
      </c>
      <c r="W981" s="213">
        <v>45989</v>
      </c>
      <c r="X981" s="208" t="s">
        <v>865</v>
      </c>
      <c r="Y981" s="408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4"/>
      <c r="AK981" s="284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427</v>
      </c>
      <c r="C982" s="201" t="s">
        <v>4563</v>
      </c>
      <c r="D982" s="201"/>
      <c r="E982" s="201" t="s">
        <v>1137</v>
      </c>
      <c r="F982" s="201"/>
      <c r="G982" s="203" t="s">
        <v>4564</v>
      </c>
      <c r="H982" s="391"/>
      <c r="I982" s="201" t="s">
        <v>4187</v>
      </c>
      <c r="J982" s="201"/>
      <c r="K982" s="201" t="s">
        <v>4572</v>
      </c>
      <c r="L982" s="206">
        <v>44817</v>
      </c>
      <c r="M982" s="207">
        <v>45540</v>
      </c>
      <c r="N982" s="208" t="s">
        <v>421</v>
      </c>
      <c r="O982" s="209">
        <f t="shared" si="220"/>
        <v>45540</v>
      </c>
      <c r="P982" s="210">
        <v>22621</v>
      </c>
      <c r="Q982" s="210">
        <v>2022</v>
      </c>
      <c r="R982" s="211">
        <v>44809</v>
      </c>
      <c r="S982" s="212" t="s">
        <v>2001</v>
      </c>
      <c r="T982" s="212" t="s">
        <v>728</v>
      </c>
      <c r="U982" s="377" t="s">
        <v>200</v>
      </c>
      <c r="V982" s="377" t="s">
        <v>200</v>
      </c>
      <c r="W982" s="213">
        <f>M982</f>
        <v>45540</v>
      </c>
      <c r="X982" s="208" t="s">
        <v>865</v>
      </c>
      <c r="Y982" s="408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423</v>
      </c>
      <c r="AF982" s="208" t="s">
        <v>423</v>
      </c>
      <c r="AG982" s="284" t="s">
        <v>423</v>
      </c>
      <c r="AH982" s="284">
        <v>1</v>
      </c>
      <c r="AI982" s="223"/>
      <c r="AJ982" s="284"/>
      <c r="AK982" s="284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427</v>
      </c>
      <c r="C983" s="212" t="s">
        <v>206</v>
      </c>
      <c r="D983" s="201"/>
      <c r="E983" s="201" t="s">
        <v>1077</v>
      </c>
      <c r="F983" s="201"/>
      <c r="G983" s="203" t="s">
        <v>6139</v>
      </c>
      <c r="H983" s="391"/>
      <c r="I983" s="514" t="s">
        <v>666</v>
      </c>
      <c r="J983" s="201"/>
      <c r="K983" s="201" t="s">
        <v>756</v>
      </c>
      <c r="L983" s="206">
        <v>45537</v>
      </c>
      <c r="M983" s="207">
        <v>46261</v>
      </c>
      <c r="N983" s="220" t="s">
        <v>421</v>
      </c>
      <c r="O983" s="221">
        <f t="shared" si="220"/>
        <v>46261</v>
      </c>
      <c r="P983" s="222">
        <v>24561</v>
      </c>
      <c r="Q983" s="222">
        <v>2013</v>
      </c>
      <c r="R983" s="211">
        <v>45531</v>
      </c>
      <c r="S983" s="201" t="s">
        <v>102</v>
      </c>
      <c r="T983" s="201" t="s">
        <v>728</v>
      </c>
      <c r="U983" s="377" t="s">
        <v>200</v>
      </c>
      <c r="V983" s="377" t="s">
        <v>1155</v>
      </c>
      <c r="W983" s="213">
        <f>M983</f>
        <v>46261</v>
      </c>
      <c r="X983" s="208" t="s">
        <v>865</v>
      </c>
      <c r="Y983" s="408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423</v>
      </c>
      <c r="AF983" s="208" t="s">
        <v>423</v>
      </c>
      <c r="AG983" s="208" t="s">
        <v>423</v>
      </c>
      <c r="AH983" s="208">
        <v>1</v>
      </c>
      <c r="AJ983" s="284"/>
      <c r="AK983" s="284"/>
      <c r="AL983" s="201"/>
      <c r="AM983" s="237"/>
      <c r="CM983" s="428"/>
    </row>
    <row r="984" spans="1:123" s="212" customFormat="1" ht="12.75" customHeight="1" x14ac:dyDescent="0.2">
      <c r="A984" s="200">
        <v>983</v>
      </c>
      <c r="B984" s="212" t="s">
        <v>427</v>
      </c>
      <c r="C984" s="212" t="s">
        <v>6847</v>
      </c>
      <c r="E984" s="212" t="s">
        <v>2145</v>
      </c>
      <c r="G984" s="374" t="s">
        <v>6848</v>
      </c>
      <c r="H984" s="401"/>
      <c r="I984" s="201" t="s">
        <v>631</v>
      </c>
      <c r="J984" s="201"/>
      <c r="K984" s="212" t="s">
        <v>6849</v>
      </c>
      <c r="L984" s="282">
        <v>45860</v>
      </c>
      <c r="M984" s="375">
        <v>46590</v>
      </c>
      <c r="N984" s="284" t="s">
        <v>421</v>
      </c>
      <c r="O984" s="209">
        <f t="shared" si="220"/>
        <v>46590</v>
      </c>
      <c r="P984" s="212">
        <v>25442</v>
      </c>
      <c r="Q984" s="212">
        <v>2025</v>
      </c>
      <c r="R984" s="211">
        <v>45860</v>
      </c>
      <c r="S984" s="212" t="s">
        <v>5066</v>
      </c>
      <c r="T984" s="212" t="s">
        <v>728</v>
      </c>
      <c r="U984" s="285">
        <v>0</v>
      </c>
      <c r="V984" s="285">
        <v>0</v>
      </c>
      <c r="W984" s="213">
        <f>M984</f>
        <v>46590</v>
      </c>
      <c r="X984" s="284" t="s">
        <v>5697</v>
      </c>
      <c r="Y984" s="413">
        <v>3.9</v>
      </c>
      <c r="AA984" s="212">
        <v>68</v>
      </c>
      <c r="AC984" s="212">
        <v>87</v>
      </c>
      <c r="AE984" s="284" t="s">
        <v>423</v>
      </c>
      <c r="AF984" s="284" t="s">
        <v>423</v>
      </c>
      <c r="AG984" s="284" t="s">
        <v>423</v>
      </c>
      <c r="AH984" s="284">
        <v>1</v>
      </c>
      <c r="AI984" s="211"/>
      <c r="AJ984" s="208"/>
      <c r="AK984" s="284"/>
      <c r="AL984" s="201"/>
      <c r="AM984" s="237"/>
      <c r="CM984" s="428"/>
    </row>
    <row r="985" spans="1:123" s="212" customFormat="1" ht="12.75" customHeight="1" x14ac:dyDescent="0.2">
      <c r="A985" s="200">
        <v>984</v>
      </c>
      <c r="B985" s="200" t="s">
        <v>428</v>
      </c>
      <c r="C985" s="200" t="s">
        <v>6138</v>
      </c>
      <c r="D985" s="202"/>
      <c r="E985" s="228" t="s">
        <v>2295</v>
      </c>
      <c r="F985" s="202"/>
      <c r="G985" s="227" t="s">
        <v>6210</v>
      </c>
      <c r="H985" s="392"/>
      <c r="I985" s="202" t="s">
        <v>1294</v>
      </c>
      <c r="J985" s="202"/>
      <c r="K985" s="202" t="s">
        <v>4548</v>
      </c>
      <c r="L985" s="218">
        <v>45562</v>
      </c>
      <c r="M985" s="219">
        <v>46290</v>
      </c>
      <c r="N985" s="220" t="s">
        <v>421</v>
      </c>
      <c r="O985" s="221">
        <f t="shared" si="220"/>
        <v>46290</v>
      </c>
      <c r="P985" s="222">
        <v>24614</v>
      </c>
      <c r="Q985" s="222">
        <v>2024</v>
      </c>
      <c r="R985" s="211">
        <v>45560</v>
      </c>
      <c r="S985" s="201" t="s">
        <v>727</v>
      </c>
      <c r="T985" s="201" t="s">
        <v>728</v>
      </c>
      <c r="U985" s="377" t="s">
        <v>200</v>
      </c>
      <c r="V985" s="377" t="s">
        <v>491</v>
      </c>
      <c r="W985" s="213">
        <f t="shared" ref="W985:W989" si="221">M985</f>
        <v>46290</v>
      </c>
      <c r="X985" s="208" t="s">
        <v>21</v>
      </c>
      <c r="Y985" s="408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5445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28"/>
    </row>
    <row r="986" spans="1:123" s="156" customFormat="1" ht="12.75" customHeight="1" x14ac:dyDescent="0.2">
      <c r="A986" s="110">
        <v>985</v>
      </c>
      <c r="B986" s="121" t="s">
        <v>427</v>
      </c>
      <c r="C986" s="144" t="s">
        <v>439</v>
      </c>
      <c r="D986" s="121"/>
      <c r="E986" s="121" t="s">
        <v>1140</v>
      </c>
      <c r="F986" s="121"/>
      <c r="G986" s="129" t="s">
        <v>1141</v>
      </c>
      <c r="H986" s="390"/>
      <c r="I986" s="121" t="s">
        <v>1071</v>
      </c>
      <c r="J986" s="121"/>
      <c r="K986" s="121" t="s">
        <v>3286</v>
      </c>
      <c r="L986" s="137">
        <v>42060</v>
      </c>
      <c r="M986" s="87">
        <v>46554</v>
      </c>
      <c r="N986" s="117" t="s">
        <v>421</v>
      </c>
      <c r="O986" s="131">
        <f t="shared" ref="O986:O989" si="222">M986</f>
        <v>46554</v>
      </c>
      <c r="P986" s="104">
        <v>20585</v>
      </c>
      <c r="Q986" s="104">
        <v>2014</v>
      </c>
      <c r="R986" s="119">
        <v>45824</v>
      </c>
      <c r="S986" s="121" t="s">
        <v>2001</v>
      </c>
      <c r="T986" s="121" t="s">
        <v>421</v>
      </c>
      <c r="U986" s="244" t="s">
        <v>13</v>
      </c>
      <c r="V986" s="244" t="s">
        <v>1022</v>
      </c>
      <c r="W986" s="145">
        <f t="shared" si="221"/>
        <v>46554</v>
      </c>
      <c r="X986" s="162" t="s">
        <v>865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57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428</v>
      </c>
      <c r="C987" s="121" t="s">
        <v>773</v>
      </c>
      <c r="D987" s="121"/>
      <c r="E987" s="121" t="s">
        <v>1057</v>
      </c>
      <c r="F987" s="121"/>
      <c r="G987" s="129" t="s">
        <v>1058</v>
      </c>
      <c r="H987" s="390"/>
      <c r="I987" s="121" t="s">
        <v>1071</v>
      </c>
      <c r="J987" s="146"/>
      <c r="K987" s="121" t="s">
        <v>5704</v>
      </c>
      <c r="L987" s="137">
        <v>41965</v>
      </c>
      <c r="M987" s="87">
        <v>46107</v>
      </c>
      <c r="N987" s="117" t="s">
        <v>421</v>
      </c>
      <c r="O987" s="131">
        <f t="shared" si="222"/>
        <v>46107</v>
      </c>
      <c r="P987" s="104">
        <v>18416</v>
      </c>
      <c r="Q987" s="104">
        <v>2008</v>
      </c>
      <c r="R987" s="119">
        <v>45377</v>
      </c>
      <c r="S987" s="121" t="s">
        <v>168</v>
      </c>
      <c r="T987" s="121" t="s">
        <v>5224</v>
      </c>
      <c r="U987" s="244" t="s">
        <v>5705</v>
      </c>
      <c r="V987" s="244" t="s">
        <v>5706</v>
      </c>
      <c r="W987" s="145">
        <f t="shared" si="221"/>
        <v>46107</v>
      </c>
      <c r="X987" s="162" t="s">
        <v>583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57"/>
      <c r="AK987" s="357"/>
      <c r="AL987" s="121" t="s">
        <v>3684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216" customFormat="1" ht="12.75" customHeight="1" x14ac:dyDescent="0.2">
      <c r="A988" s="200">
        <v>987</v>
      </c>
      <c r="B988" s="201" t="s">
        <v>427</v>
      </c>
      <c r="C988" s="201" t="s">
        <v>6341</v>
      </c>
      <c r="D988" s="201"/>
      <c r="E988" s="201" t="s">
        <v>1061</v>
      </c>
      <c r="F988" s="201"/>
      <c r="G988" s="203" t="s">
        <v>6342</v>
      </c>
      <c r="H988" s="391"/>
      <c r="I988" s="201" t="s">
        <v>71</v>
      </c>
      <c r="J988" s="201"/>
      <c r="K988" s="201" t="s">
        <v>1769</v>
      </c>
      <c r="L988" s="206">
        <v>45666</v>
      </c>
      <c r="M988" s="207">
        <v>46372</v>
      </c>
      <c r="N988" s="208" t="s">
        <v>421</v>
      </c>
      <c r="O988" s="209">
        <f>M988</f>
        <v>46372</v>
      </c>
      <c r="P988" s="210">
        <v>25009</v>
      </c>
      <c r="Q988" s="210">
        <v>2024</v>
      </c>
      <c r="R988" s="211">
        <v>45642</v>
      </c>
      <c r="S988" s="212" t="s">
        <v>102</v>
      </c>
      <c r="T988" s="212" t="s">
        <v>728</v>
      </c>
      <c r="U988" s="377" t="s">
        <v>200</v>
      </c>
      <c r="V988" s="377" t="s">
        <v>200</v>
      </c>
      <c r="W988" s="213">
        <f>M988</f>
        <v>46372</v>
      </c>
      <c r="X988" s="208" t="s">
        <v>583</v>
      </c>
      <c r="Y988" s="408">
        <v>4.3499999999999996</v>
      </c>
      <c r="Z988" s="214"/>
      <c r="AA988" s="201">
        <v>65</v>
      </c>
      <c r="AB988" s="201"/>
      <c r="AC988" s="201">
        <v>85</v>
      </c>
      <c r="AD988" s="201"/>
      <c r="AE988" s="208" t="s">
        <v>423</v>
      </c>
      <c r="AF988" s="208" t="s">
        <v>423</v>
      </c>
      <c r="AG988" s="284" t="s">
        <v>423</v>
      </c>
      <c r="AH988" s="284">
        <v>1</v>
      </c>
      <c r="AI988" s="212"/>
      <c r="AJ988" s="284"/>
      <c r="AK988" s="284"/>
      <c r="AL988" s="201"/>
      <c r="AM988" s="237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5"/>
      <c r="CN988" s="215"/>
      <c r="CO988" s="215"/>
      <c r="CP988" s="215"/>
      <c r="CQ988" s="215"/>
      <c r="CR988" s="215"/>
      <c r="CS988" s="215"/>
      <c r="CT988" s="215"/>
      <c r="CU988" s="215"/>
      <c r="CV988" s="215"/>
      <c r="CW988" s="215"/>
      <c r="CX988" s="215"/>
      <c r="CY988" s="215"/>
      <c r="CZ988" s="215"/>
      <c r="DA988" s="215"/>
      <c r="DB988" s="215"/>
      <c r="DC988" s="215"/>
      <c r="DD988" s="215"/>
      <c r="DE988" s="215"/>
      <c r="DF988" s="215"/>
      <c r="DG988" s="215"/>
      <c r="DH988" s="215"/>
      <c r="DI988" s="215"/>
      <c r="DJ988" s="215"/>
      <c r="DK988" s="215"/>
      <c r="DL988" s="215"/>
      <c r="DM988" s="215"/>
      <c r="DN988" s="215"/>
      <c r="DO988" s="215"/>
      <c r="DP988" s="215"/>
      <c r="DQ988" s="215"/>
      <c r="DR988" s="215"/>
      <c r="DS988" s="215"/>
    </row>
    <row r="989" spans="1:123" s="157" customFormat="1" ht="12.75" customHeight="1" x14ac:dyDescent="0.2">
      <c r="A989" s="110">
        <v>988</v>
      </c>
      <c r="B989" s="121" t="s">
        <v>428</v>
      </c>
      <c r="C989" s="121" t="s">
        <v>4173</v>
      </c>
      <c r="D989" s="121" t="s">
        <v>2413</v>
      </c>
      <c r="E989" s="121" t="s">
        <v>2377</v>
      </c>
      <c r="F989" s="121" t="s">
        <v>2414</v>
      </c>
      <c r="G989" s="129" t="s">
        <v>2378</v>
      </c>
      <c r="H989" s="390" t="s">
        <v>2415</v>
      </c>
      <c r="I989" s="121" t="s">
        <v>1294</v>
      </c>
      <c r="J989" s="121" t="s">
        <v>2416</v>
      </c>
      <c r="K989" s="111" t="s">
        <v>86</v>
      </c>
      <c r="L989" s="115">
        <v>43217</v>
      </c>
      <c r="M989" s="116">
        <v>46109</v>
      </c>
      <c r="N989" s="117" t="s">
        <v>421</v>
      </c>
      <c r="O989" s="130">
        <f t="shared" si="222"/>
        <v>46109</v>
      </c>
      <c r="P989" s="118">
        <v>18407</v>
      </c>
      <c r="Q989" s="118">
        <v>2017</v>
      </c>
      <c r="R989" s="119">
        <v>45379</v>
      </c>
      <c r="S989" s="120" t="s">
        <v>14</v>
      </c>
      <c r="T989" s="121" t="s">
        <v>2995</v>
      </c>
      <c r="U989" s="376" t="s">
        <v>5700</v>
      </c>
      <c r="V989" s="376" t="s">
        <v>5699</v>
      </c>
      <c r="W989" s="145">
        <f t="shared" si="221"/>
        <v>46109</v>
      </c>
      <c r="X989" s="357" t="s">
        <v>423</v>
      </c>
      <c r="Y989" s="407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57">
        <v>26</v>
      </c>
      <c r="AF989" s="357">
        <v>42</v>
      </c>
      <c r="AG989" s="357">
        <v>62</v>
      </c>
      <c r="AH989" s="357">
        <v>2</v>
      </c>
      <c r="AI989" s="119">
        <v>43255</v>
      </c>
      <c r="AJ989" s="357">
        <v>2018</v>
      </c>
      <c r="AK989" s="357" t="s">
        <v>420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510" customFormat="1" ht="12.75" customHeight="1" x14ac:dyDescent="0.25">
      <c r="A990" s="653">
        <v>989</v>
      </c>
      <c r="B990" s="501"/>
      <c r="C990" s="501"/>
      <c r="D990" s="501"/>
      <c r="E990" s="501" t="s">
        <v>2795</v>
      </c>
      <c r="F990" s="501"/>
      <c r="G990" s="506"/>
      <c r="H990" s="664"/>
      <c r="I990" s="501"/>
      <c r="J990" s="501"/>
      <c r="K990" s="501" t="s">
        <v>6863</v>
      </c>
      <c r="L990" s="666"/>
      <c r="M990" s="666"/>
      <c r="N990" s="506"/>
      <c r="O990" s="666"/>
      <c r="P990" s="501"/>
      <c r="Q990" s="501"/>
      <c r="R990" s="507"/>
      <c r="S990" s="501"/>
      <c r="T990" s="501"/>
      <c r="U990" s="665"/>
      <c r="V990" s="665"/>
      <c r="W990" s="507"/>
      <c r="X990" s="506"/>
      <c r="Y990" s="667"/>
      <c r="Z990" s="501"/>
      <c r="AA990" s="501"/>
      <c r="AB990" s="501"/>
      <c r="AC990" s="501"/>
      <c r="AD990" s="501"/>
      <c r="AE990" s="506"/>
      <c r="AF990" s="506"/>
      <c r="AG990" s="506"/>
      <c r="AH990" s="506"/>
      <c r="AI990" s="501"/>
      <c r="AJ990" s="506"/>
      <c r="AK990" s="506"/>
      <c r="AL990" s="501"/>
      <c r="AM990" s="508"/>
      <c r="AN990" s="501"/>
      <c r="AO990" s="501"/>
      <c r="AP990" s="501"/>
      <c r="AQ990" s="501"/>
      <c r="AR990" s="501"/>
      <c r="AS990" s="501"/>
      <c r="AT990" s="501"/>
      <c r="AU990" s="501"/>
      <c r="AV990" s="501"/>
      <c r="AW990" s="501"/>
      <c r="AX990" s="501"/>
      <c r="AY990" s="501"/>
      <c r="AZ990" s="501"/>
      <c r="BA990" s="501"/>
      <c r="BB990" s="501"/>
      <c r="BC990" s="501"/>
      <c r="BD990" s="501"/>
      <c r="BE990" s="501"/>
      <c r="BF990" s="501"/>
      <c r="BG990" s="501"/>
      <c r="BH990" s="501"/>
      <c r="BI990" s="501"/>
      <c r="BJ990" s="501"/>
      <c r="BK990" s="501"/>
      <c r="BL990" s="501"/>
      <c r="BM990" s="501"/>
      <c r="BN990" s="501"/>
      <c r="BO990" s="501"/>
      <c r="BP990" s="501"/>
      <c r="BQ990" s="501"/>
      <c r="BR990" s="501"/>
      <c r="BS990" s="501"/>
      <c r="BT990" s="501"/>
      <c r="BU990" s="501"/>
      <c r="BV990" s="501"/>
      <c r="BW990" s="501"/>
      <c r="BX990" s="501"/>
      <c r="BY990" s="501"/>
      <c r="BZ990" s="501"/>
      <c r="CA990" s="501"/>
      <c r="CB990" s="501"/>
      <c r="CC990" s="501"/>
      <c r="CD990" s="501"/>
      <c r="CE990" s="501"/>
      <c r="CF990" s="501"/>
      <c r="CG990" s="501"/>
      <c r="CH990" s="501"/>
      <c r="CI990" s="501"/>
      <c r="CJ990" s="501"/>
      <c r="CK990" s="501"/>
      <c r="CL990" s="501"/>
      <c r="CM990" s="509"/>
      <c r="CN990" s="509"/>
      <c r="CO990" s="509"/>
      <c r="CP990" s="509"/>
      <c r="CQ990" s="509"/>
      <c r="CR990" s="509"/>
      <c r="CS990" s="509"/>
      <c r="CT990" s="509"/>
      <c r="CU990" s="509"/>
      <c r="CV990" s="509"/>
      <c r="CW990" s="509"/>
      <c r="CX990" s="509"/>
      <c r="CY990" s="509"/>
      <c r="CZ990" s="509"/>
      <c r="DA990" s="509"/>
      <c r="DB990" s="509"/>
      <c r="DC990" s="509"/>
      <c r="DD990" s="509"/>
      <c r="DE990" s="509"/>
      <c r="DF990" s="509"/>
      <c r="DG990" s="509"/>
      <c r="DH990" s="509"/>
      <c r="DI990" s="509"/>
      <c r="DJ990" s="509"/>
      <c r="DK990" s="509"/>
      <c r="DL990" s="509"/>
      <c r="DM990" s="509"/>
      <c r="DN990" s="509"/>
      <c r="DO990" s="509"/>
      <c r="DP990" s="509"/>
      <c r="DQ990" s="509"/>
      <c r="DR990" s="509"/>
      <c r="DS990" s="509"/>
    </row>
    <row r="991" spans="1:123" s="216" customFormat="1" ht="12.75" customHeight="1" x14ac:dyDescent="0.2">
      <c r="A991" s="200">
        <v>990</v>
      </c>
      <c r="B991" s="201" t="s">
        <v>428</v>
      </c>
      <c r="C991" s="201" t="s">
        <v>6165</v>
      </c>
      <c r="D991" s="201"/>
      <c r="E991" s="201" t="s">
        <v>1097</v>
      </c>
      <c r="F991" s="201"/>
      <c r="G991" s="203" t="s">
        <v>6166</v>
      </c>
      <c r="H991" s="391"/>
      <c r="I991" s="201" t="s">
        <v>5802</v>
      </c>
      <c r="J991" s="201"/>
      <c r="K991" s="201" t="s">
        <v>6159</v>
      </c>
      <c r="L991" s="206">
        <v>45544</v>
      </c>
      <c r="M991" s="207">
        <v>46263</v>
      </c>
      <c r="N991" s="208" t="s">
        <v>421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14</v>
      </c>
      <c r="T991" s="212" t="s">
        <v>728</v>
      </c>
      <c r="U991" s="377" t="s">
        <v>200</v>
      </c>
      <c r="V991" s="377" t="s">
        <v>833</v>
      </c>
      <c r="W991" s="213">
        <v>46263</v>
      </c>
      <c r="X991" s="208" t="s">
        <v>21</v>
      </c>
      <c r="Y991" s="408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5672</v>
      </c>
      <c r="AF991" s="208" t="s">
        <v>5673</v>
      </c>
      <c r="AG991" s="284" t="s">
        <v>5674</v>
      </c>
      <c r="AH991" s="284">
        <v>2</v>
      </c>
      <c r="AI991" s="212"/>
      <c r="AJ991" s="284"/>
      <c r="AK991" s="284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427</v>
      </c>
      <c r="C992" s="121" t="s">
        <v>3372</v>
      </c>
      <c r="D992" s="121"/>
      <c r="E992" s="121" t="s">
        <v>2305</v>
      </c>
      <c r="F992" s="121"/>
      <c r="G992" s="129" t="s">
        <v>4434</v>
      </c>
      <c r="H992" s="390"/>
      <c r="I992" s="121" t="s">
        <v>255</v>
      </c>
      <c r="J992" s="121"/>
      <c r="K992" s="121" t="s">
        <v>4435</v>
      </c>
      <c r="L992" s="137">
        <v>44775</v>
      </c>
      <c r="M992" s="138">
        <v>45501</v>
      </c>
      <c r="N992" s="117" t="s">
        <v>421</v>
      </c>
      <c r="O992" s="131">
        <f t="shared" ref="O992:O995" si="223">M992</f>
        <v>45501</v>
      </c>
      <c r="P992" s="104">
        <v>22523</v>
      </c>
      <c r="Q992" s="104">
        <v>2022</v>
      </c>
      <c r="R992" s="105">
        <v>44770</v>
      </c>
      <c r="S992" s="121" t="s">
        <v>691</v>
      </c>
      <c r="T992" s="121" t="s">
        <v>728</v>
      </c>
      <c r="U992" s="244" t="s">
        <v>200</v>
      </c>
      <c r="V992" s="244" t="s">
        <v>200</v>
      </c>
      <c r="W992" s="135">
        <f>O992</f>
        <v>45501</v>
      </c>
      <c r="X992" s="162" t="s">
        <v>1346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423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72">
        <v>992</v>
      </c>
      <c r="B993" s="201" t="s">
        <v>428</v>
      </c>
      <c r="C993" s="202" t="s">
        <v>1945</v>
      </c>
      <c r="D993" s="202" t="s">
        <v>4775</v>
      </c>
      <c r="E993" s="228" t="s">
        <v>1104</v>
      </c>
      <c r="F993" s="202" t="s">
        <v>4776</v>
      </c>
      <c r="G993" s="227" t="s">
        <v>5211</v>
      </c>
      <c r="H993" s="392" t="s">
        <v>4777</v>
      </c>
      <c r="I993" s="202" t="s">
        <v>1294</v>
      </c>
      <c r="J993" s="202" t="s">
        <v>4093</v>
      </c>
      <c r="K993" s="202" t="s">
        <v>5208</v>
      </c>
      <c r="L993" s="218">
        <v>45169</v>
      </c>
      <c r="M993" s="219">
        <v>45882</v>
      </c>
      <c r="N993" s="220" t="s">
        <v>421</v>
      </c>
      <c r="O993" s="221">
        <f t="shared" si="223"/>
        <v>45882</v>
      </c>
      <c r="P993" s="222">
        <v>23496</v>
      </c>
      <c r="Q993" s="222">
        <v>2018</v>
      </c>
      <c r="R993" s="211">
        <v>45151</v>
      </c>
      <c r="S993" s="212" t="s">
        <v>5127</v>
      </c>
      <c r="T993" s="201" t="s">
        <v>3655</v>
      </c>
      <c r="U993" s="377" t="s">
        <v>5212</v>
      </c>
      <c r="V993" s="377" t="s">
        <v>5212</v>
      </c>
      <c r="W993" s="213">
        <f>M993</f>
        <v>45882</v>
      </c>
      <c r="X993" s="208" t="s">
        <v>865</v>
      </c>
      <c r="Y993" s="408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3513</v>
      </c>
      <c r="AF993" s="208" t="s">
        <v>5089</v>
      </c>
      <c r="AG993" s="208" t="s">
        <v>5213</v>
      </c>
      <c r="AH993" s="208">
        <v>1</v>
      </c>
      <c r="AI993" s="211">
        <v>45169</v>
      </c>
      <c r="AJ993" s="208">
        <v>2022</v>
      </c>
      <c r="AK993" s="208" t="s">
        <v>421</v>
      </c>
      <c r="AL993" s="201" t="s">
        <v>5214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510" customFormat="1" ht="12.75" customHeight="1" x14ac:dyDescent="0.2">
      <c r="A994" s="653">
        <v>993</v>
      </c>
      <c r="B994" s="492"/>
      <c r="C994" s="492"/>
      <c r="D994" s="492"/>
      <c r="E994" s="492" t="s">
        <v>1075</v>
      </c>
      <c r="F994" s="492"/>
      <c r="G994" s="493"/>
      <c r="H994" s="494"/>
      <c r="I994" s="492"/>
      <c r="J994" s="492"/>
      <c r="K994" s="492" t="s">
        <v>771</v>
      </c>
      <c r="L994" s="495"/>
      <c r="M994" s="496"/>
      <c r="N994" s="497"/>
      <c r="O994" s="498"/>
      <c r="P994" s="499"/>
      <c r="Q994" s="499"/>
      <c r="R994" s="500"/>
      <c r="S994" s="501"/>
      <c r="T994" s="501"/>
      <c r="U994" s="502"/>
      <c r="V994" s="502"/>
      <c r="W994" s="503"/>
      <c r="X994" s="497"/>
      <c r="Y994" s="504"/>
      <c r="Z994" s="505"/>
      <c r="AA994" s="492"/>
      <c r="AB994" s="492"/>
      <c r="AC994" s="492"/>
      <c r="AD994" s="492"/>
      <c r="AE994" s="497"/>
      <c r="AF994" s="497"/>
      <c r="AG994" s="506"/>
      <c r="AH994" s="506"/>
      <c r="AI994" s="501"/>
      <c r="AJ994" s="506"/>
      <c r="AK994" s="506"/>
      <c r="AL994" s="492"/>
      <c r="AM994" s="508"/>
      <c r="AN994" s="501"/>
      <c r="AO994" s="501"/>
      <c r="AP994" s="501"/>
      <c r="AQ994" s="501"/>
      <c r="AR994" s="501"/>
      <c r="AS994" s="501"/>
      <c r="AT994" s="501"/>
      <c r="AU994" s="501"/>
      <c r="AV994" s="501"/>
      <c r="AW994" s="501"/>
      <c r="AX994" s="501"/>
      <c r="AY994" s="501"/>
      <c r="AZ994" s="501"/>
      <c r="BA994" s="501"/>
      <c r="BB994" s="501"/>
      <c r="BC994" s="501"/>
      <c r="BD994" s="501"/>
      <c r="BE994" s="501"/>
      <c r="BF994" s="501"/>
      <c r="BG994" s="501"/>
      <c r="BH994" s="501"/>
      <c r="BI994" s="501"/>
      <c r="BJ994" s="501"/>
      <c r="BK994" s="501"/>
      <c r="BL994" s="501"/>
      <c r="BM994" s="501"/>
      <c r="BN994" s="501"/>
      <c r="BO994" s="501"/>
      <c r="BP994" s="501"/>
      <c r="BQ994" s="501"/>
      <c r="BR994" s="501"/>
      <c r="BS994" s="501"/>
      <c r="BT994" s="501"/>
      <c r="BU994" s="501"/>
      <c r="BV994" s="501"/>
      <c r="BW994" s="501"/>
      <c r="BX994" s="501"/>
      <c r="BY994" s="501"/>
      <c r="BZ994" s="501"/>
      <c r="CA994" s="501"/>
      <c r="CB994" s="501"/>
      <c r="CC994" s="501"/>
      <c r="CD994" s="501"/>
      <c r="CE994" s="501"/>
      <c r="CF994" s="501"/>
      <c r="CG994" s="501"/>
      <c r="CH994" s="501"/>
      <c r="CI994" s="501"/>
      <c r="CJ994" s="501"/>
      <c r="CK994" s="501"/>
      <c r="CL994" s="501"/>
      <c r="CM994" s="509"/>
      <c r="CN994" s="509"/>
      <c r="CO994" s="509"/>
      <c r="CP994" s="509"/>
      <c r="CQ994" s="509"/>
      <c r="CR994" s="509"/>
      <c r="CS994" s="509"/>
      <c r="CT994" s="509"/>
      <c r="CU994" s="509"/>
      <c r="CV994" s="509"/>
      <c r="CW994" s="509"/>
      <c r="CX994" s="509"/>
      <c r="CY994" s="509"/>
      <c r="CZ994" s="509"/>
      <c r="DA994" s="509"/>
      <c r="DB994" s="509"/>
      <c r="DC994" s="509"/>
      <c r="DD994" s="509"/>
      <c r="DE994" s="509"/>
      <c r="DF994" s="509"/>
      <c r="DG994" s="509"/>
      <c r="DH994" s="509"/>
      <c r="DI994" s="509"/>
      <c r="DJ994" s="509"/>
      <c r="DK994" s="509"/>
      <c r="DL994" s="509"/>
      <c r="DM994" s="509"/>
      <c r="DN994" s="509"/>
      <c r="DO994" s="509"/>
      <c r="DP994" s="509"/>
      <c r="DQ994" s="509"/>
      <c r="DR994" s="509"/>
      <c r="DS994" s="509"/>
    </row>
    <row r="995" spans="1:123" s="216" customFormat="1" ht="12.75" customHeight="1" x14ac:dyDescent="0.2">
      <c r="A995" s="200">
        <v>994</v>
      </c>
      <c r="B995" s="200" t="s">
        <v>427</v>
      </c>
      <c r="C995" s="200" t="s">
        <v>4685</v>
      </c>
      <c r="D995" s="202"/>
      <c r="E995" s="228" t="s">
        <v>2294</v>
      </c>
      <c r="F995" s="201"/>
      <c r="G995" s="203" t="s">
        <v>5934</v>
      </c>
      <c r="H995" s="391"/>
      <c r="I995" s="201" t="s">
        <v>71</v>
      </c>
      <c r="J995" s="201"/>
      <c r="K995" s="201" t="s">
        <v>433</v>
      </c>
      <c r="L995" s="206">
        <v>45450</v>
      </c>
      <c r="M995" s="219">
        <v>46165</v>
      </c>
      <c r="N995" s="220" t="s">
        <v>421</v>
      </c>
      <c r="O995" s="221">
        <f t="shared" si="223"/>
        <v>46165</v>
      </c>
      <c r="P995" s="222">
        <v>24409</v>
      </c>
      <c r="Q995" s="222">
        <v>2024</v>
      </c>
      <c r="R995" s="211">
        <v>45435</v>
      </c>
      <c r="S995" s="201" t="s">
        <v>102</v>
      </c>
      <c r="T995" s="201" t="s">
        <v>728</v>
      </c>
      <c r="U995" s="377" t="s">
        <v>200</v>
      </c>
      <c r="V995" s="377" t="s">
        <v>200</v>
      </c>
      <c r="W995" s="213">
        <f>M995</f>
        <v>46165</v>
      </c>
      <c r="X995" s="208" t="s">
        <v>865</v>
      </c>
      <c r="Y995" s="408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423</v>
      </c>
      <c r="AF995" s="208" t="s">
        <v>423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21" t="s">
        <v>428</v>
      </c>
      <c r="C996" s="89" t="s">
        <v>4565</v>
      </c>
      <c r="D996" s="89"/>
      <c r="E996" s="422" t="s">
        <v>2462</v>
      </c>
      <c r="F996" s="89"/>
      <c r="G996" s="90" t="s">
        <v>4566</v>
      </c>
      <c r="H996" s="91"/>
      <c r="I996" s="103" t="s">
        <v>1963</v>
      </c>
      <c r="J996" s="89"/>
      <c r="K996" s="89" t="s">
        <v>4567</v>
      </c>
      <c r="L996" s="93">
        <v>40168</v>
      </c>
      <c r="M996" s="423">
        <v>45536</v>
      </c>
      <c r="N996" s="94" t="s">
        <v>421</v>
      </c>
      <c r="O996" s="424">
        <f t="shared" ref="O996:O997" si="224">M996</f>
        <v>45536</v>
      </c>
      <c r="P996" s="142">
        <v>22622</v>
      </c>
      <c r="Q996" s="142">
        <v>2009</v>
      </c>
      <c r="R996" s="119">
        <v>45170</v>
      </c>
      <c r="S996" s="128" t="s">
        <v>2001</v>
      </c>
      <c r="T996" s="103" t="s">
        <v>421</v>
      </c>
      <c r="U996" s="125" t="s">
        <v>738</v>
      </c>
      <c r="V996" s="425" t="s">
        <v>5228</v>
      </c>
      <c r="W996" s="426">
        <f t="shared" ref="W996:W1000" si="225">M996</f>
        <v>45536</v>
      </c>
      <c r="X996" s="427" t="s">
        <v>2296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27" t="s">
        <v>3487</v>
      </c>
      <c r="AF996" s="427" t="s">
        <v>210</v>
      </c>
      <c r="AG996" s="427" t="s">
        <v>4573</v>
      </c>
      <c r="AH996" s="427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427</v>
      </c>
      <c r="C997" s="110" t="s">
        <v>1891</v>
      </c>
      <c r="D997" s="110"/>
      <c r="E997" s="111" t="s">
        <v>1166</v>
      </c>
      <c r="F997" s="111"/>
      <c r="G997" s="112" t="s">
        <v>3746</v>
      </c>
      <c r="H997" s="389"/>
      <c r="I997" s="121" t="s">
        <v>1071</v>
      </c>
      <c r="J997" s="110"/>
      <c r="K997" s="111" t="s">
        <v>1358</v>
      </c>
      <c r="L997" s="137">
        <v>44385</v>
      </c>
      <c r="M997" s="87">
        <v>46561</v>
      </c>
      <c r="N997" s="117" t="s">
        <v>421</v>
      </c>
      <c r="O997" s="131">
        <f t="shared" si="224"/>
        <v>46561</v>
      </c>
      <c r="P997" s="104">
        <v>21357</v>
      </c>
      <c r="Q997" s="104">
        <v>2020</v>
      </c>
      <c r="R997" s="105">
        <v>45831</v>
      </c>
      <c r="S997" s="121" t="s">
        <v>2001</v>
      </c>
      <c r="T997" s="121" t="s">
        <v>421</v>
      </c>
      <c r="U997" s="244" t="s">
        <v>200</v>
      </c>
      <c r="V997" s="244" t="s">
        <v>266</v>
      </c>
      <c r="W997" s="135">
        <f t="shared" si="225"/>
        <v>46561</v>
      </c>
      <c r="X997" s="162" t="s">
        <v>201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427</v>
      </c>
      <c r="C998" s="121" t="s">
        <v>402</v>
      </c>
      <c r="D998" s="111"/>
      <c r="E998" s="85" t="s">
        <v>1086</v>
      </c>
      <c r="F998" s="111"/>
      <c r="G998" s="112" t="s">
        <v>1087</v>
      </c>
      <c r="H998" s="389"/>
      <c r="I998" s="121" t="s">
        <v>1071</v>
      </c>
      <c r="J998" s="111"/>
      <c r="K998" s="111" t="s">
        <v>3172</v>
      </c>
      <c r="L998" s="115">
        <v>42022</v>
      </c>
      <c r="M998" s="116">
        <v>46223</v>
      </c>
      <c r="N998" s="117" t="s">
        <v>421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14</v>
      </c>
      <c r="T998" s="121" t="s">
        <v>421</v>
      </c>
      <c r="U998" s="376" t="s">
        <v>313</v>
      </c>
      <c r="V998" s="376" t="s">
        <v>2240</v>
      </c>
      <c r="W998" s="145">
        <f t="shared" si="225"/>
        <v>46223</v>
      </c>
      <c r="X998" s="357" t="s">
        <v>865</v>
      </c>
      <c r="Y998" s="407">
        <v>8.1999999999999993</v>
      </c>
      <c r="Z998" s="136"/>
      <c r="AA998" s="120">
        <v>120</v>
      </c>
      <c r="AB998" s="120"/>
      <c r="AC998" s="120">
        <v>220</v>
      </c>
      <c r="AD998" s="120"/>
      <c r="AE998" s="357">
        <v>23</v>
      </c>
      <c r="AF998" s="357">
        <v>36</v>
      </c>
      <c r="AG998" s="357">
        <v>50</v>
      </c>
      <c r="AH998" s="357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428</v>
      </c>
      <c r="C999" s="201" t="s">
        <v>5233</v>
      </c>
      <c r="D999" s="201"/>
      <c r="E999" s="201" t="s">
        <v>1100</v>
      </c>
      <c r="F999" s="201"/>
      <c r="G999" s="203" t="s">
        <v>5234</v>
      </c>
      <c r="H999" s="391"/>
      <c r="I999" s="201" t="s">
        <v>625</v>
      </c>
      <c r="J999" s="201"/>
      <c r="K999" s="201" t="s">
        <v>3196</v>
      </c>
      <c r="L999" s="206">
        <v>45177</v>
      </c>
      <c r="M999" s="219">
        <v>45901</v>
      </c>
      <c r="N999" s="220" t="s">
        <v>421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2069</v>
      </c>
      <c r="T999" s="201" t="s">
        <v>728</v>
      </c>
      <c r="U999" s="377" t="s">
        <v>200</v>
      </c>
      <c r="V999" s="377" t="s">
        <v>200</v>
      </c>
      <c r="W999" s="213">
        <v>45901</v>
      </c>
      <c r="X999" s="208" t="s">
        <v>21</v>
      </c>
      <c r="Y999" s="408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4385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427</v>
      </c>
      <c r="C1000" s="121" t="s">
        <v>348</v>
      </c>
      <c r="D1000" s="121"/>
      <c r="E1000" s="121" t="s">
        <v>1098</v>
      </c>
      <c r="F1000" s="121"/>
      <c r="G1000" s="129" t="s">
        <v>1099</v>
      </c>
      <c r="H1000" s="390"/>
      <c r="I1000" s="121" t="s">
        <v>666</v>
      </c>
      <c r="J1000" s="121"/>
      <c r="K1000" s="121" t="s">
        <v>74</v>
      </c>
      <c r="L1000" s="137">
        <v>42049</v>
      </c>
      <c r="M1000" s="149">
        <v>45361</v>
      </c>
      <c r="N1000" s="162" t="s">
        <v>421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3538</v>
      </c>
      <c r="T1000" s="144" t="s">
        <v>421</v>
      </c>
      <c r="U1000" s="376" t="s">
        <v>4140</v>
      </c>
      <c r="V1000" s="376" t="s">
        <v>4141</v>
      </c>
      <c r="W1000" s="145">
        <f t="shared" si="225"/>
        <v>45361</v>
      </c>
      <c r="X1000" s="357" t="s">
        <v>865</v>
      </c>
      <c r="Y1000" s="407">
        <v>4.8</v>
      </c>
      <c r="Z1000" s="136"/>
      <c r="AA1000" s="120">
        <v>75</v>
      </c>
      <c r="AB1000" s="120"/>
      <c r="AC1000" s="120">
        <v>90</v>
      </c>
      <c r="AD1000" s="120"/>
      <c r="AE1000" s="357">
        <v>23</v>
      </c>
      <c r="AF1000" s="357">
        <v>38</v>
      </c>
      <c r="AG1000" s="365">
        <v>55</v>
      </c>
      <c r="AH1000" s="365">
        <v>1</v>
      </c>
      <c r="AJ1000" s="365"/>
      <c r="AK1000" s="365"/>
      <c r="AL1000" s="120"/>
      <c r="AM1000" s="230"/>
      <c r="CM1000" s="160"/>
    </row>
    <row r="1001" spans="1:123" s="188" customFormat="1" ht="12.75" customHeight="1" x14ac:dyDescent="0.2">
      <c r="A1001" s="371" t="s">
        <v>4447</v>
      </c>
      <c r="B1001" s="152"/>
      <c r="C1001" s="152"/>
      <c r="D1001" s="152"/>
      <c r="E1001" s="152" t="s">
        <v>2189</v>
      </c>
      <c r="F1001" s="152"/>
      <c r="G1001" s="182"/>
      <c r="H1001" s="398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83"/>
      <c r="V1001" s="383"/>
      <c r="W1001" s="198"/>
      <c r="X1001" s="185"/>
      <c r="Y1001" s="417"/>
      <c r="Z1001" s="189"/>
      <c r="AA1001" s="152"/>
      <c r="AB1001" s="152"/>
      <c r="AC1001" s="152"/>
      <c r="AD1001" s="152"/>
      <c r="AE1001" s="185"/>
      <c r="AF1001" s="185"/>
      <c r="AG1001" s="369"/>
      <c r="AH1001" s="369"/>
      <c r="AJ1001" s="369"/>
      <c r="AK1001" s="369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428</v>
      </c>
      <c r="C1002" s="121" t="s">
        <v>1440</v>
      </c>
      <c r="D1002" s="121" t="s">
        <v>1283</v>
      </c>
      <c r="E1002" s="121" t="s">
        <v>1441</v>
      </c>
      <c r="F1002" s="121" t="s">
        <v>1284</v>
      </c>
      <c r="G1002" s="129" t="s">
        <v>1442</v>
      </c>
      <c r="H1002" s="390" t="s">
        <v>1285</v>
      </c>
      <c r="I1002" s="121" t="s">
        <v>1294</v>
      </c>
      <c r="J1002" s="121" t="s">
        <v>712</v>
      </c>
      <c r="K1002" s="121" t="s">
        <v>5663</v>
      </c>
      <c r="L1002" s="137">
        <v>42281</v>
      </c>
      <c r="M1002" s="149">
        <v>46098</v>
      </c>
      <c r="N1002" s="117" t="s">
        <v>421</v>
      </c>
      <c r="O1002" s="130">
        <f t="shared" ref="O1002:O1009" si="226">M1002</f>
        <v>46098</v>
      </c>
      <c r="P1002" s="118">
        <v>22280</v>
      </c>
      <c r="Q1002" s="118">
        <v>2015</v>
      </c>
      <c r="R1002" s="119">
        <v>45368</v>
      </c>
      <c r="S1002" s="120" t="s">
        <v>168</v>
      </c>
      <c r="T1002" s="121" t="s">
        <v>113</v>
      </c>
      <c r="U1002" s="376" t="s">
        <v>5665</v>
      </c>
      <c r="V1002" s="376" t="s">
        <v>5664</v>
      </c>
      <c r="W1002" s="145">
        <f t="shared" ref="W1002:W1009" si="227">M1002</f>
        <v>46098</v>
      </c>
      <c r="X1002" s="357" t="s">
        <v>865</v>
      </c>
      <c r="Y1002" s="407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57">
        <v>24</v>
      </c>
      <c r="AF1002" s="357">
        <v>39</v>
      </c>
      <c r="AG1002" s="357">
        <v>60</v>
      </c>
      <c r="AH1002" s="357">
        <v>1</v>
      </c>
      <c r="AI1002" s="119">
        <v>42190</v>
      </c>
      <c r="AJ1002" s="357">
        <v>2015</v>
      </c>
      <c r="AK1002" s="357" t="s">
        <v>420</v>
      </c>
      <c r="AL1002" s="120" t="s">
        <v>1443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428</v>
      </c>
      <c r="C1003" s="121" t="s">
        <v>1444</v>
      </c>
      <c r="D1003" s="121"/>
      <c r="E1003" s="121" t="s">
        <v>1445</v>
      </c>
      <c r="F1003" s="121" t="s">
        <v>1284</v>
      </c>
      <c r="G1003" s="129" t="s">
        <v>1446</v>
      </c>
      <c r="H1003" s="390"/>
      <c r="I1003" s="121" t="s">
        <v>1071</v>
      </c>
      <c r="J1003" s="121"/>
      <c r="K1003" s="121" t="s">
        <v>5663</v>
      </c>
      <c r="L1003" s="137">
        <v>42281</v>
      </c>
      <c r="M1003" s="149">
        <v>46098</v>
      </c>
      <c r="N1003" s="117" t="s">
        <v>421</v>
      </c>
      <c r="O1003" s="131">
        <f t="shared" si="226"/>
        <v>46098</v>
      </c>
      <c r="P1003" s="104">
        <v>22281</v>
      </c>
      <c r="Q1003" s="104">
        <v>2015</v>
      </c>
      <c r="R1003" s="119">
        <v>45368</v>
      </c>
      <c r="S1003" s="120" t="s">
        <v>168</v>
      </c>
      <c r="T1003" s="121" t="s">
        <v>421</v>
      </c>
      <c r="U1003" s="376" t="s">
        <v>5680</v>
      </c>
      <c r="V1003" s="376" t="s">
        <v>5679</v>
      </c>
      <c r="W1003" s="145">
        <f t="shared" si="227"/>
        <v>46098</v>
      </c>
      <c r="X1003" s="357" t="s">
        <v>865</v>
      </c>
      <c r="Y1003" s="407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57">
        <v>23</v>
      </c>
      <c r="AF1003" s="357">
        <v>36</v>
      </c>
      <c r="AG1003" s="357">
        <v>50</v>
      </c>
      <c r="AH1003" s="357">
        <v>2</v>
      </c>
      <c r="AI1003" s="119"/>
      <c r="AJ1003" s="357"/>
      <c r="AK1003" s="357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428</v>
      </c>
      <c r="C1004" s="121" t="s">
        <v>4290</v>
      </c>
      <c r="D1004" s="121" t="s">
        <v>4291</v>
      </c>
      <c r="E1004" s="121" t="s">
        <v>1447</v>
      </c>
      <c r="F1004" s="121" t="s">
        <v>4292</v>
      </c>
      <c r="G1004" s="129" t="s">
        <v>4293</v>
      </c>
      <c r="H1004" s="390" t="s">
        <v>4294</v>
      </c>
      <c r="I1004" s="121" t="s">
        <v>625</v>
      </c>
      <c r="J1004" s="121" t="s">
        <v>4295</v>
      </c>
      <c r="K1004" s="144" t="s">
        <v>2947</v>
      </c>
      <c r="L1004" s="165">
        <v>44707</v>
      </c>
      <c r="M1004" s="166">
        <v>46420</v>
      </c>
      <c r="N1004" s="117" t="s">
        <v>421</v>
      </c>
      <c r="O1004" s="131">
        <f>M1004</f>
        <v>46420</v>
      </c>
      <c r="P1004" s="104">
        <v>22404</v>
      </c>
      <c r="Q1004" s="104">
        <v>2022</v>
      </c>
      <c r="R1004" s="105">
        <v>45690</v>
      </c>
      <c r="S1004" s="121" t="s">
        <v>168</v>
      </c>
      <c r="T1004" s="121" t="s">
        <v>1870</v>
      </c>
      <c r="U1004" s="244" t="s">
        <v>6385</v>
      </c>
      <c r="V1004" s="244" t="s">
        <v>6386</v>
      </c>
      <c r="W1004" s="135">
        <f>M1004</f>
        <v>46420</v>
      </c>
      <c r="X1004" s="162" t="s">
        <v>21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421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427</v>
      </c>
      <c r="C1005" s="121" t="s">
        <v>1237</v>
      </c>
      <c r="D1005" s="121"/>
      <c r="E1005" s="121" t="s">
        <v>1238</v>
      </c>
      <c r="F1005" s="121"/>
      <c r="G1005" s="129" t="s">
        <v>1239</v>
      </c>
      <c r="H1005" s="390"/>
      <c r="I1005" s="121" t="s">
        <v>71</v>
      </c>
      <c r="J1005" s="121"/>
      <c r="K1005" s="121" t="s">
        <v>1240</v>
      </c>
      <c r="L1005" s="137">
        <v>42145</v>
      </c>
      <c r="M1005" s="149">
        <v>45999</v>
      </c>
      <c r="N1005" s="162" t="s">
        <v>421</v>
      </c>
      <c r="O1005" s="168">
        <f t="shared" si="226"/>
        <v>45999</v>
      </c>
      <c r="P1005" s="169">
        <v>21650</v>
      </c>
      <c r="Q1005" s="169">
        <v>2015</v>
      </c>
      <c r="R1005" s="119">
        <v>45268</v>
      </c>
      <c r="S1005" s="156" t="s">
        <v>837</v>
      </c>
      <c r="T1005" s="144" t="s">
        <v>421</v>
      </c>
      <c r="U1005" s="376" t="s">
        <v>615</v>
      </c>
      <c r="V1005" s="376" t="s">
        <v>5398</v>
      </c>
      <c r="W1005" s="145">
        <f>M1005</f>
        <v>45999</v>
      </c>
      <c r="X1005" s="357" t="s">
        <v>583</v>
      </c>
      <c r="Y1005" s="407">
        <v>6</v>
      </c>
      <c r="Z1005" s="136"/>
      <c r="AA1005" s="120">
        <v>105</v>
      </c>
      <c r="AB1005" s="120"/>
      <c r="AC1005" s="120">
        <v>126</v>
      </c>
      <c r="AD1005" s="120"/>
      <c r="AE1005" s="357">
        <v>25</v>
      </c>
      <c r="AF1005" s="357">
        <v>39</v>
      </c>
      <c r="AG1005" s="365">
        <v>56</v>
      </c>
      <c r="AH1005" s="365">
        <v>1</v>
      </c>
      <c r="AI1005" s="156"/>
      <c r="AJ1005" s="365"/>
      <c r="AK1005" s="365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428</v>
      </c>
      <c r="C1006" s="121" t="s">
        <v>1234</v>
      </c>
      <c r="D1006" s="121" t="s">
        <v>2071</v>
      </c>
      <c r="E1006" s="121" t="s">
        <v>1235</v>
      </c>
      <c r="F1006" s="121" t="s">
        <v>2072</v>
      </c>
      <c r="G1006" s="129" t="s">
        <v>1236</v>
      </c>
      <c r="H1006" s="390" t="s">
        <v>2073</v>
      </c>
      <c r="I1006" s="121" t="s">
        <v>625</v>
      </c>
      <c r="J1006" s="121" t="s">
        <v>768</v>
      </c>
      <c r="K1006" s="111" t="s">
        <v>3196</v>
      </c>
      <c r="L1006" s="115">
        <v>42145</v>
      </c>
      <c r="M1006" s="116">
        <v>45406</v>
      </c>
      <c r="N1006" s="117" t="s">
        <v>421</v>
      </c>
      <c r="O1006" s="130">
        <f t="shared" si="226"/>
        <v>45406</v>
      </c>
      <c r="P1006" s="118">
        <v>20440</v>
      </c>
      <c r="Q1006" s="118">
        <v>2014</v>
      </c>
      <c r="R1006" s="119">
        <v>43945</v>
      </c>
      <c r="S1006" s="120" t="s">
        <v>2069</v>
      </c>
      <c r="T1006" s="121" t="s">
        <v>1870</v>
      </c>
      <c r="U1006" s="376" t="s">
        <v>4242</v>
      </c>
      <c r="V1006" s="376" t="s">
        <v>4243</v>
      </c>
      <c r="W1006" s="145">
        <f t="shared" si="227"/>
        <v>45406</v>
      </c>
      <c r="X1006" s="357" t="s">
        <v>423</v>
      </c>
      <c r="Y1006" s="407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57">
        <v>23</v>
      </c>
      <c r="AF1006" s="357">
        <v>37</v>
      </c>
      <c r="AG1006" s="357">
        <v>67</v>
      </c>
      <c r="AH1006" s="357">
        <v>1</v>
      </c>
      <c r="AI1006" s="119">
        <v>42932</v>
      </c>
      <c r="AJ1006" s="357">
        <v>2017</v>
      </c>
      <c r="AK1006" s="357" t="s">
        <v>421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427</v>
      </c>
      <c r="C1007" s="201" t="s">
        <v>4568</v>
      </c>
      <c r="D1007" s="201"/>
      <c r="E1007" s="201" t="s">
        <v>1227</v>
      </c>
      <c r="F1007" s="201"/>
      <c r="G1007" s="203" t="s">
        <v>4569</v>
      </c>
      <c r="H1007" s="391"/>
      <c r="I1007" s="201" t="s">
        <v>4187</v>
      </c>
      <c r="J1007" s="201"/>
      <c r="K1007" s="201" t="s">
        <v>4570</v>
      </c>
      <c r="L1007" s="206">
        <v>44817</v>
      </c>
      <c r="M1007" s="207">
        <v>45540</v>
      </c>
      <c r="N1007" s="208" t="s">
        <v>421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2001</v>
      </c>
      <c r="T1007" s="212" t="s">
        <v>728</v>
      </c>
      <c r="U1007" s="377" t="s">
        <v>200</v>
      </c>
      <c r="V1007" s="377" t="s">
        <v>200</v>
      </c>
      <c r="W1007" s="213">
        <f>M1007</f>
        <v>45540</v>
      </c>
      <c r="X1007" s="208" t="s">
        <v>201</v>
      </c>
      <c r="Y1007" s="408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423</v>
      </c>
      <c r="AF1007" s="208" t="s">
        <v>423</v>
      </c>
      <c r="AG1007" s="284" t="s">
        <v>423</v>
      </c>
      <c r="AH1007" s="284">
        <v>1</v>
      </c>
      <c r="AI1007" s="212"/>
      <c r="AJ1007" s="284"/>
      <c r="AK1007" s="284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427</v>
      </c>
      <c r="C1008" s="201" t="s">
        <v>5856</v>
      </c>
      <c r="D1008" s="201"/>
      <c r="E1008" s="201" t="s">
        <v>1448</v>
      </c>
      <c r="F1008" s="201"/>
      <c r="G1008" s="203" t="s">
        <v>5857</v>
      </c>
      <c r="H1008" s="391"/>
      <c r="I1008" s="201" t="s">
        <v>5768</v>
      </c>
      <c r="J1008" s="201"/>
      <c r="K1008" s="201" t="s">
        <v>1292</v>
      </c>
      <c r="L1008" s="206">
        <v>45429</v>
      </c>
      <c r="M1008" s="207">
        <v>46141</v>
      </c>
      <c r="N1008" s="208" t="s">
        <v>421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2001</v>
      </c>
      <c r="T1008" s="212" t="s">
        <v>420</v>
      </c>
      <c r="U1008" s="377" t="s">
        <v>200</v>
      </c>
      <c r="V1008" s="377" t="s">
        <v>200</v>
      </c>
      <c r="W1008" s="213">
        <f>O1008</f>
        <v>46141</v>
      </c>
      <c r="X1008" s="208" t="s">
        <v>583</v>
      </c>
      <c r="Y1008" s="408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423</v>
      </c>
      <c r="AF1008" s="208" t="s">
        <v>423</v>
      </c>
      <c r="AG1008" s="284" t="s">
        <v>423</v>
      </c>
      <c r="AH1008" s="284">
        <v>1</v>
      </c>
      <c r="AI1008" s="212"/>
      <c r="AJ1008" s="284"/>
      <c r="AK1008" s="284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427</v>
      </c>
      <c r="C1009" s="121" t="s">
        <v>3540</v>
      </c>
      <c r="D1009" s="121"/>
      <c r="E1009" s="121" t="s">
        <v>2658</v>
      </c>
      <c r="F1009" s="121"/>
      <c r="G1009" s="129" t="s">
        <v>3541</v>
      </c>
      <c r="H1009" s="390"/>
      <c r="I1009" s="121" t="s">
        <v>1352</v>
      </c>
      <c r="J1009" s="121"/>
      <c r="K1009" s="121" t="s">
        <v>2433</v>
      </c>
      <c r="L1009" s="137">
        <v>44243</v>
      </c>
      <c r="M1009" s="138">
        <v>45827</v>
      </c>
      <c r="N1009" s="162" t="s">
        <v>421</v>
      </c>
      <c r="O1009" s="163">
        <f t="shared" si="226"/>
        <v>45827</v>
      </c>
      <c r="P1009" s="174">
        <v>21052</v>
      </c>
      <c r="Q1009" s="174">
        <v>2018</v>
      </c>
      <c r="R1009" s="105">
        <v>45096</v>
      </c>
      <c r="S1009" s="144" t="s">
        <v>3538</v>
      </c>
      <c r="T1009" s="144" t="s">
        <v>421</v>
      </c>
      <c r="U1009" s="244" t="s">
        <v>652</v>
      </c>
      <c r="V1009" s="244" t="s">
        <v>1256</v>
      </c>
      <c r="W1009" s="135">
        <f t="shared" si="227"/>
        <v>45827</v>
      </c>
      <c r="X1009" s="162" t="s">
        <v>865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510" customFormat="1" ht="12.75" customHeight="1" x14ac:dyDescent="0.2">
      <c r="A1010" s="492">
        <v>1009</v>
      </c>
      <c r="B1010" s="492"/>
      <c r="C1010" s="492"/>
      <c r="D1010" s="492"/>
      <c r="E1010" s="492" t="s">
        <v>2659</v>
      </c>
      <c r="F1010" s="492"/>
      <c r="G1010" s="493"/>
      <c r="H1010" s="494"/>
      <c r="I1010" s="492"/>
      <c r="J1010" s="492"/>
      <c r="K1010" s="492" t="s">
        <v>6861</v>
      </c>
      <c r="L1010" s="495"/>
      <c r="M1010" s="496"/>
      <c r="N1010" s="497"/>
      <c r="O1010" s="498"/>
      <c r="P1010" s="499"/>
      <c r="Q1010" s="499"/>
      <c r="R1010" s="500"/>
      <c r="S1010" s="501"/>
      <c r="T1010" s="501"/>
      <c r="U1010" s="502"/>
      <c r="V1010" s="502"/>
      <c r="W1010" s="503"/>
      <c r="X1010" s="497"/>
      <c r="Y1010" s="504"/>
      <c r="Z1010" s="505"/>
      <c r="AA1010" s="492"/>
      <c r="AB1010" s="492"/>
      <c r="AC1010" s="492"/>
      <c r="AD1010" s="492"/>
      <c r="AE1010" s="497"/>
      <c r="AF1010" s="497"/>
      <c r="AG1010" s="506"/>
      <c r="AH1010" s="506"/>
      <c r="AI1010" s="501"/>
      <c r="AJ1010" s="506"/>
      <c r="AK1010" s="506"/>
      <c r="AL1010" s="492"/>
      <c r="AM1010" s="508"/>
      <c r="AN1010" s="501"/>
      <c r="AO1010" s="501"/>
      <c r="AP1010" s="501"/>
      <c r="AQ1010" s="501"/>
      <c r="AR1010" s="501"/>
      <c r="AS1010" s="501"/>
      <c r="AT1010" s="501"/>
      <c r="AU1010" s="501"/>
      <c r="AV1010" s="501"/>
      <c r="AW1010" s="501"/>
      <c r="AX1010" s="501"/>
      <c r="AY1010" s="501"/>
      <c r="AZ1010" s="501"/>
      <c r="BA1010" s="501"/>
      <c r="BB1010" s="501"/>
      <c r="BC1010" s="501"/>
      <c r="BD1010" s="501"/>
      <c r="BE1010" s="501"/>
      <c r="BF1010" s="501"/>
      <c r="BG1010" s="501"/>
      <c r="BH1010" s="501"/>
      <c r="BI1010" s="501"/>
      <c r="BJ1010" s="501"/>
      <c r="BK1010" s="501"/>
      <c r="BL1010" s="501"/>
      <c r="BM1010" s="501"/>
      <c r="BN1010" s="501"/>
      <c r="BO1010" s="501"/>
      <c r="BP1010" s="501"/>
      <c r="BQ1010" s="501"/>
      <c r="BR1010" s="501"/>
      <c r="BS1010" s="501"/>
      <c r="BT1010" s="501"/>
      <c r="BU1010" s="501"/>
      <c r="BV1010" s="501"/>
      <c r="BW1010" s="501"/>
      <c r="BX1010" s="501"/>
      <c r="BY1010" s="501"/>
      <c r="BZ1010" s="501"/>
      <c r="CA1010" s="501"/>
      <c r="CB1010" s="501"/>
      <c r="CC1010" s="501"/>
      <c r="CD1010" s="501"/>
      <c r="CE1010" s="501"/>
      <c r="CF1010" s="501"/>
      <c r="CG1010" s="501"/>
      <c r="CH1010" s="501"/>
      <c r="CI1010" s="501"/>
      <c r="CJ1010" s="501"/>
      <c r="CK1010" s="501"/>
      <c r="CL1010" s="501"/>
      <c r="CM1010" s="509"/>
      <c r="CN1010" s="509"/>
      <c r="CO1010" s="509"/>
      <c r="CP1010" s="509"/>
      <c r="CQ1010" s="509"/>
      <c r="CR1010" s="509"/>
      <c r="CS1010" s="509"/>
      <c r="CT1010" s="509"/>
      <c r="CU1010" s="509"/>
      <c r="CV1010" s="509"/>
      <c r="CW1010" s="509"/>
      <c r="CX1010" s="509"/>
      <c r="CY1010" s="509"/>
      <c r="CZ1010" s="509"/>
      <c r="DA1010" s="509"/>
      <c r="DB1010" s="509"/>
      <c r="DC1010" s="509"/>
      <c r="DD1010" s="509"/>
      <c r="DE1010" s="509"/>
      <c r="DF1010" s="509"/>
      <c r="DG1010" s="509"/>
      <c r="DH1010" s="509"/>
      <c r="DI1010" s="509"/>
      <c r="DJ1010" s="509"/>
      <c r="DK1010" s="509"/>
      <c r="DL1010" s="509"/>
      <c r="DM1010" s="509"/>
      <c r="DN1010" s="509"/>
      <c r="DO1010" s="509"/>
      <c r="DP1010" s="509"/>
      <c r="DQ1010" s="509"/>
      <c r="DR1010" s="509"/>
      <c r="DS1010" s="509"/>
    </row>
    <row r="1011" spans="1:123" ht="12.75" customHeight="1" x14ac:dyDescent="0.2">
      <c r="A1011" s="121">
        <v>1010</v>
      </c>
      <c r="B1011" s="121" t="s">
        <v>428</v>
      </c>
      <c r="C1011" s="121" t="s">
        <v>1322</v>
      </c>
      <c r="D1011" s="121"/>
      <c r="E1011" s="121" t="s">
        <v>1449</v>
      </c>
      <c r="F1011" s="121"/>
      <c r="G1011" s="129" t="s">
        <v>1450</v>
      </c>
      <c r="H1011" s="390"/>
      <c r="I1011" s="121" t="s">
        <v>725</v>
      </c>
      <c r="J1011" s="121"/>
      <c r="K1011" s="121" t="s">
        <v>1085</v>
      </c>
      <c r="L1011" s="137">
        <v>42418</v>
      </c>
      <c r="M1011" s="138">
        <v>46060</v>
      </c>
      <c r="N1011" s="162" t="s">
        <v>421</v>
      </c>
      <c r="O1011" s="163">
        <f t="shared" ref="O1011:O1013" si="228">M1011</f>
        <v>46060</v>
      </c>
      <c r="P1011" s="104">
        <v>22079</v>
      </c>
      <c r="Q1011" s="104">
        <v>2015</v>
      </c>
      <c r="R1011" s="119">
        <v>45329</v>
      </c>
      <c r="S1011" s="121" t="s">
        <v>14</v>
      </c>
      <c r="T1011" s="121" t="s">
        <v>421</v>
      </c>
      <c r="U1011" s="244" t="s">
        <v>548</v>
      </c>
      <c r="V1011" s="244" t="s">
        <v>2152</v>
      </c>
      <c r="W1011" s="135">
        <f t="shared" ref="W1011:W1018" si="229">M1011</f>
        <v>46060</v>
      </c>
      <c r="X1011" s="357" t="s">
        <v>865</v>
      </c>
      <c r="Y1011" s="407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57">
        <v>21</v>
      </c>
      <c r="AF1011" s="357">
        <v>39</v>
      </c>
      <c r="AG1011" s="365">
        <v>50</v>
      </c>
      <c r="AH1011" s="365">
        <v>1</v>
      </c>
      <c r="AI1011" s="156"/>
      <c r="AJ1011" s="365"/>
      <c r="AK1011" s="365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212" customFormat="1" ht="12.75" customHeight="1" x14ac:dyDescent="0.2">
      <c r="A1012" s="201">
        <v>1011</v>
      </c>
      <c r="B1012" s="201" t="s">
        <v>428</v>
      </c>
      <c r="C1012" s="201" t="s">
        <v>4148</v>
      </c>
      <c r="D1012" s="201"/>
      <c r="E1012" s="201" t="s">
        <v>2660</v>
      </c>
      <c r="F1012" s="201"/>
      <c r="G1012" s="203" t="s">
        <v>6226</v>
      </c>
      <c r="H1012" s="391"/>
      <c r="I1012" s="201" t="s">
        <v>1352</v>
      </c>
      <c r="J1012" s="201"/>
      <c r="K1012" s="201" t="s">
        <v>1340</v>
      </c>
      <c r="L1012" s="206">
        <v>45572</v>
      </c>
      <c r="M1012" s="207">
        <v>46266</v>
      </c>
      <c r="N1012" s="208" t="s">
        <v>421</v>
      </c>
      <c r="O1012" s="209">
        <f>M1012</f>
        <v>46266</v>
      </c>
      <c r="P1012" s="210">
        <v>24632</v>
      </c>
      <c r="Q1012" s="210">
        <v>2024</v>
      </c>
      <c r="R1012" s="223">
        <v>45536</v>
      </c>
      <c r="S1012" s="212" t="s">
        <v>2069</v>
      </c>
      <c r="T1012" s="212" t="s">
        <v>728</v>
      </c>
      <c r="U1012" s="377" t="s">
        <v>200</v>
      </c>
      <c r="V1012" s="377" t="s">
        <v>200</v>
      </c>
      <c r="W1012" s="213">
        <f>O1012</f>
        <v>46266</v>
      </c>
      <c r="X1012" s="208" t="s">
        <v>21</v>
      </c>
      <c r="Y1012" s="408">
        <v>8.4</v>
      </c>
      <c r="Z1012" s="214"/>
      <c r="AA1012" s="201">
        <v>120</v>
      </c>
      <c r="AB1012" s="201">
        <v>120</v>
      </c>
      <c r="AC1012" s="201">
        <v>450</v>
      </c>
      <c r="AD1012" s="201">
        <v>450</v>
      </c>
      <c r="AE1012" s="208" t="s">
        <v>423</v>
      </c>
      <c r="AF1012" s="208">
        <v>50</v>
      </c>
      <c r="AG1012" s="284">
        <v>70</v>
      </c>
      <c r="AH1012" s="284">
        <v>2</v>
      </c>
      <c r="AJ1012" s="284"/>
      <c r="AK1012" s="284"/>
      <c r="AL1012" s="201"/>
      <c r="AM1012" s="237"/>
    </row>
    <row r="1013" spans="1:123" s="157" customFormat="1" ht="12.6" customHeight="1" x14ac:dyDescent="0.2">
      <c r="A1013" s="121">
        <v>1012</v>
      </c>
      <c r="B1013" s="121" t="s">
        <v>427</v>
      </c>
      <c r="C1013" s="121" t="s">
        <v>3378</v>
      </c>
      <c r="D1013" s="121"/>
      <c r="E1013" s="121" t="s">
        <v>1451</v>
      </c>
      <c r="F1013" s="121"/>
      <c r="G1013" s="129" t="s">
        <v>4448</v>
      </c>
      <c r="H1013" s="390"/>
      <c r="I1013" s="121" t="s">
        <v>255</v>
      </c>
      <c r="J1013" s="121"/>
      <c r="K1013" s="121" t="s">
        <v>4449</v>
      </c>
      <c r="L1013" s="137">
        <v>44775</v>
      </c>
      <c r="M1013" s="138">
        <v>46281</v>
      </c>
      <c r="N1013" s="162" t="s">
        <v>421</v>
      </c>
      <c r="O1013" s="163">
        <f t="shared" si="228"/>
        <v>46281</v>
      </c>
      <c r="P1013" s="174">
        <v>22524</v>
      </c>
      <c r="Q1013" s="174">
        <v>2022</v>
      </c>
      <c r="R1013" s="105">
        <v>45551</v>
      </c>
      <c r="S1013" s="144" t="s">
        <v>2001</v>
      </c>
      <c r="T1013" s="144" t="s">
        <v>421</v>
      </c>
      <c r="U1013" s="244" t="s">
        <v>1411</v>
      </c>
      <c r="V1013" s="244" t="s">
        <v>1411</v>
      </c>
      <c r="W1013" s="135">
        <f t="shared" si="229"/>
        <v>46281</v>
      </c>
      <c r="X1013" s="162" t="s">
        <v>865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423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510" customFormat="1" ht="12.75" customHeight="1" x14ac:dyDescent="0.2">
      <c r="A1014" s="492">
        <v>1013</v>
      </c>
      <c r="B1014" s="492"/>
      <c r="C1014" s="492"/>
      <c r="D1014" s="492"/>
      <c r="E1014" s="492" t="s">
        <v>2665</v>
      </c>
      <c r="F1014" s="492"/>
      <c r="G1014" s="493"/>
      <c r="H1014" s="494"/>
      <c r="I1014" s="492"/>
      <c r="J1014" s="492"/>
      <c r="K1014" s="492" t="s">
        <v>6864</v>
      </c>
      <c r="L1014" s="495"/>
      <c r="M1014" s="496"/>
      <c r="N1014" s="497"/>
      <c r="O1014" s="498"/>
      <c r="P1014" s="499"/>
      <c r="Q1014" s="499"/>
      <c r="R1014" s="500"/>
      <c r="S1014" s="501"/>
      <c r="T1014" s="501"/>
      <c r="U1014" s="502"/>
      <c r="V1014" s="502"/>
      <c r="W1014" s="503"/>
      <c r="X1014" s="497"/>
      <c r="Y1014" s="504"/>
      <c r="Z1014" s="505"/>
      <c r="AA1014" s="492"/>
      <c r="AB1014" s="492"/>
      <c r="AC1014" s="492"/>
      <c r="AD1014" s="492"/>
      <c r="AE1014" s="497"/>
      <c r="AF1014" s="497"/>
      <c r="AG1014" s="506"/>
      <c r="AH1014" s="506"/>
      <c r="AI1014" s="507"/>
      <c r="AJ1014" s="506"/>
      <c r="AK1014" s="506"/>
      <c r="AL1014" s="492"/>
      <c r="AM1014" s="508"/>
      <c r="AN1014" s="501"/>
      <c r="AO1014" s="501"/>
      <c r="AP1014" s="501"/>
      <c r="AQ1014" s="501"/>
      <c r="AR1014" s="501"/>
      <c r="AS1014" s="501"/>
      <c r="AT1014" s="501"/>
      <c r="AU1014" s="501"/>
      <c r="AV1014" s="501"/>
      <c r="AW1014" s="501"/>
      <c r="AX1014" s="501"/>
      <c r="AY1014" s="501"/>
      <c r="AZ1014" s="501"/>
      <c r="BA1014" s="501"/>
      <c r="BB1014" s="501"/>
      <c r="BC1014" s="501"/>
      <c r="BD1014" s="501"/>
      <c r="BE1014" s="501"/>
      <c r="BF1014" s="501"/>
      <c r="BG1014" s="501"/>
      <c r="BH1014" s="501"/>
      <c r="BI1014" s="501"/>
      <c r="BJ1014" s="501"/>
      <c r="BK1014" s="501"/>
      <c r="BL1014" s="501"/>
      <c r="BM1014" s="501"/>
      <c r="BN1014" s="501"/>
      <c r="BO1014" s="501"/>
      <c r="BP1014" s="501"/>
      <c r="BQ1014" s="501"/>
      <c r="BR1014" s="501"/>
      <c r="BS1014" s="501"/>
      <c r="BT1014" s="501"/>
      <c r="BU1014" s="501"/>
      <c r="BV1014" s="501"/>
      <c r="BW1014" s="501"/>
      <c r="BX1014" s="501"/>
      <c r="BY1014" s="501"/>
      <c r="BZ1014" s="501"/>
      <c r="CA1014" s="501"/>
      <c r="CB1014" s="501"/>
      <c r="CC1014" s="501"/>
      <c r="CD1014" s="501"/>
      <c r="CE1014" s="501"/>
      <c r="CF1014" s="501"/>
      <c r="CG1014" s="501"/>
      <c r="CH1014" s="501"/>
      <c r="CI1014" s="501"/>
      <c r="CJ1014" s="501"/>
      <c r="CK1014" s="501"/>
      <c r="CL1014" s="501"/>
      <c r="CM1014" s="509"/>
      <c r="CN1014" s="509"/>
      <c r="CO1014" s="509"/>
      <c r="CP1014" s="509"/>
      <c r="CQ1014" s="509"/>
      <c r="CR1014" s="509"/>
      <c r="CS1014" s="509"/>
      <c r="CT1014" s="509"/>
      <c r="CU1014" s="509"/>
      <c r="CV1014" s="509"/>
      <c r="CW1014" s="509"/>
      <c r="CX1014" s="509"/>
      <c r="CY1014" s="509"/>
      <c r="CZ1014" s="509"/>
      <c r="DA1014" s="509"/>
      <c r="DB1014" s="509"/>
      <c r="DC1014" s="509"/>
      <c r="DD1014" s="509"/>
      <c r="DE1014" s="509"/>
      <c r="DF1014" s="509"/>
      <c r="DG1014" s="509"/>
      <c r="DH1014" s="509"/>
      <c r="DI1014" s="509"/>
      <c r="DJ1014" s="509"/>
      <c r="DK1014" s="509"/>
      <c r="DL1014" s="509"/>
      <c r="DM1014" s="509"/>
      <c r="DN1014" s="509"/>
      <c r="DO1014" s="509"/>
      <c r="DP1014" s="509"/>
      <c r="DQ1014" s="509"/>
      <c r="DR1014" s="509"/>
      <c r="DS1014" s="509"/>
    </row>
    <row r="1015" spans="1:123" s="216" customFormat="1" ht="12.75" customHeight="1" x14ac:dyDescent="0.2">
      <c r="A1015" s="201">
        <v>1014</v>
      </c>
      <c r="B1015" s="201" t="s">
        <v>427</v>
      </c>
      <c r="C1015" s="201" t="s">
        <v>5108</v>
      </c>
      <c r="D1015" s="201"/>
      <c r="E1015" s="201" t="s">
        <v>1453</v>
      </c>
      <c r="F1015" s="201"/>
      <c r="G1015" s="203" t="s">
        <v>5858</v>
      </c>
      <c r="H1015" s="391"/>
      <c r="I1015" s="201" t="s">
        <v>1228</v>
      </c>
      <c r="J1015" s="201"/>
      <c r="K1015" s="201" t="s">
        <v>5843</v>
      </c>
      <c r="L1015" s="206">
        <v>45429</v>
      </c>
      <c r="M1015" s="207">
        <v>46151</v>
      </c>
      <c r="N1015" s="208" t="s">
        <v>421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2001</v>
      </c>
      <c r="T1015" s="212" t="s">
        <v>728</v>
      </c>
      <c r="U1015" s="377" t="s">
        <v>200</v>
      </c>
      <c r="V1015" s="377" t="s">
        <v>200</v>
      </c>
      <c r="W1015" s="213">
        <f>M1015</f>
        <v>46151</v>
      </c>
      <c r="X1015" s="208" t="s">
        <v>201</v>
      </c>
      <c r="Y1015" s="408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423</v>
      </c>
      <c r="AF1015" s="208" t="s">
        <v>423</v>
      </c>
      <c r="AG1015" s="284" t="s">
        <v>423</v>
      </c>
      <c r="AH1015" s="284">
        <v>1</v>
      </c>
      <c r="AI1015" s="223"/>
      <c r="AJ1015" s="284"/>
      <c r="AK1015" s="284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428</v>
      </c>
      <c r="C1016" s="121" t="s">
        <v>696</v>
      </c>
      <c r="D1016" s="111" t="s">
        <v>842</v>
      </c>
      <c r="E1016" s="121" t="s">
        <v>3432</v>
      </c>
      <c r="F1016" s="121" t="s">
        <v>46</v>
      </c>
      <c r="G1016" s="121" t="s">
        <v>3433</v>
      </c>
      <c r="H1016" s="389" t="s">
        <v>1318</v>
      </c>
      <c r="I1016" s="121" t="s">
        <v>1228</v>
      </c>
      <c r="J1016" s="121" t="s">
        <v>731</v>
      </c>
      <c r="K1016" s="121" t="s">
        <v>2540</v>
      </c>
      <c r="L1016" s="137">
        <v>44099</v>
      </c>
      <c r="M1016" s="138">
        <v>46266</v>
      </c>
      <c r="N1016" s="162" t="s">
        <v>421</v>
      </c>
      <c r="O1016" s="163">
        <f t="shared" ref="O1016:O1022" si="230">M1016</f>
        <v>46266</v>
      </c>
      <c r="P1016" s="174">
        <v>20676</v>
      </c>
      <c r="Q1016" s="174">
        <v>2008</v>
      </c>
      <c r="R1016" s="105" t="s">
        <v>6154</v>
      </c>
      <c r="S1016" s="144" t="s">
        <v>596</v>
      </c>
      <c r="T1016" s="144" t="s">
        <v>1870</v>
      </c>
      <c r="U1016" s="244" t="s">
        <v>6155</v>
      </c>
      <c r="V1016" s="244" t="s">
        <v>6156</v>
      </c>
      <c r="W1016" s="135">
        <f t="shared" si="229"/>
        <v>46266</v>
      </c>
      <c r="X1016" s="162" t="s">
        <v>583</v>
      </c>
      <c r="Y1016" s="123">
        <v>5</v>
      </c>
      <c r="Z1016" s="136" t="s">
        <v>1138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423</v>
      </c>
      <c r="AG1016" s="175">
        <v>52</v>
      </c>
      <c r="AH1016" s="175">
        <v>1</v>
      </c>
      <c r="AI1016" s="119">
        <v>40285</v>
      </c>
      <c r="AJ1016" s="357">
        <v>2010</v>
      </c>
      <c r="AK1016" s="357" t="s">
        <v>421</v>
      </c>
      <c r="AL1016" s="254" t="s">
        <v>5662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427</v>
      </c>
      <c r="C1017" s="121" t="s">
        <v>2878</v>
      </c>
      <c r="D1017" s="121"/>
      <c r="E1017" s="121" t="s">
        <v>1454</v>
      </c>
      <c r="F1017" s="121"/>
      <c r="G1017" s="129" t="s">
        <v>2879</v>
      </c>
      <c r="H1017" s="390"/>
      <c r="I1017" s="121" t="s">
        <v>631</v>
      </c>
      <c r="J1017" s="121"/>
      <c r="K1017" s="111" t="s">
        <v>1708</v>
      </c>
      <c r="L1017" s="115">
        <v>43675</v>
      </c>
      <c r="M1017" s="87">
        <v>46041</v>
      </c>
      <c r="N1017" s="117" t="s">
        <v>421</v>
      </c>
      <c r="O1017" s="131">
        <f t="shared" si="230"/>
        <v>46041</v>
      </c>
      <c r="P1017" s="104">
        <v>19411</v>
      </c>
      <c r="Q1017" s="104">
        <v>2018</v>
      </c>
      <c r="R1017" s="105">
        <v>45310</v>
      </c>
      <c r="S1017" s="121" t="s">
        <v>14</v>
      </c>
      <c r="T1017" s="121" t="s">
        <v>421</v>
      </c>
      <c r="U1017" s="244" t="s">
        <v>629</v>
      </c>
      <c r="V1017" s="244" t="s">
        <v>411</v>
      </c>
      <c r="W1017" s="135">
        <f t="shared" si="229"/>
        <v>46041</v>
      </c>
      <c r="X1017" s="162" t="s">
        <v>865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423</v>
      </c>
      <c r="AF1017" s="162" t="s">
        <v>423</v>
      </c>
      <c r="AG1017" s="162" t="s">
        <v>423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427</v>
      </c>
      <c r="C1018" s="200" t="s">
        <v>3960</v>
      </c>
      <c r="D1018" s="202"/>
      <c r="E1018" s="202" t="s">
        <v>3453</v>
      </c>
      <c r="F1018" s="202"/>
      <c r="G1018" s="227" t="s">
        <v>5414</v>
      </c>
      <c r="H1018" s="392"/>
      <c r="I1018" s="201" t="s">
        <v>174</v>
      </c>
      <c r="J1018" s="202"/>
      <c r="K1018" s="212" t="s">
        <v>5411</v>
      </c>
      <c r="L1018" s="218">
        <v>45295</v>
      </c>
      <c r="M1018" s="219">
        <v>46012</v>
      </c>
      <c r="N1018" s="220" t="s">
        <v>421</v>
      </c>
      <c r="O1018" s="221">
        <f t="shared" si="230"/>
        <v>46012</v>
      </c>
      <c r="P1018" s="222">
        <v>24012</v>
      </c>
      <c r="Q1018" s="222">
        <v>2022</v>
      </c>
      <c r="R1018" s="211">
        <v>45281</v>
      </c>
      <c r="S1018" s="201" t="s">
        <v>2231</v>
      </c>
      <c r="T1018" s="201" t="s">
        <v>728</v>
      </c>
      <c r="U1018" s="377" t="s">
        <v>200</v>
      </c>
      <c r="V1018" s="377" t="s">
        <v>533</v>
      </c>
      <c r="W1018" s="213">
        <f t="shared" si="229"/>
        <v>46012</v>
      </c>
      <c r="X1018" s="208" t="s">
        <v>865</v>
      </c>
      <c r="Y1018" s="408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423</v>
      </c>
      <c r="AF1018" s="208" t="s">
        <v>423</v>
      </c>
      <c r="AG1018" s="208" t="s">
        <v>423</v>
      </c>
      <c r="AH1018" s="208">
        <v>1</v>
      </c>
      <c r="AI1018" s="211"/>
      <c r="AJ1018" s="208"/>
      <c r="AK1018" s="208"/>
      <c r="AL1018" s="463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216" customFormat="1" ht="12.75" customHeight="1" x14ac:dyDescent="0.2">
      <c r="A1019" s="201">
        <v>1018</v>
      </c>
      <c r="B1019" s="201" t="s">
        <v>427</v>
      </c>
      <c r="C1019" s="201" t="s">
        <v>6533</v>
      </c>
      <c r="D1019" s="201"/>
      <c r="E1019" s="201" t="s">
        <v>1250</v>
      </c>
      <c r="F1019" s="201"/>
      <c r="G1019" s="203" t="s">
        <v>6529</v>
      </c>
      <c r="H1019" s="391"/>
      <c r="I1019" s="201" t="s">
        <v>1214</v>
      </c>
      <c r="J1019" s="201"/>
      <c r="K1019" s="201" t="s">
        <v>5784</v>
      </c>
      <c r="L1019" s="206">
        <v>45748</v>
      </c>
      <c r="M1019" s="207">
        <v>46474</v>
      </c>
      <c r="N1019" s="208" t="s">
        <v>421</v>
      </c>
      <c r="O1019" s="209">
        <f>M1019</f>
        <v>46474</v>
      </c>
      <c r="P1019" s="210">
        <v>25179</v>
      </c>
      <c r="Q1019" s="210">
        <v>2017</v>
      </c>
      <c r="R1019" s="211">
        <v>45744</v>
      </c>
      <c r="S1019" s="201" t="s">
        <v>727</v>
      </c>
      <c r="T1019" s="212" t="s">
        <v>728</v>
      </c>
      <c r="U1019" s="377" t="s">
        <v>200</v>
      </c>
      <c r="V1019" s="377" t="s">
        <v>235</v>
      </c>
      <c r="W1019" s="213">
        <v>46474</v>
      </c>
      <c r="X1019" s="208" t="s">
        <v>6532</v>
      </c>
      <c r="Y1019" s="408">
        <v>5.7</v>
      </c>
      <c r="Z1019" s="214"/>
      <c r="AA1019" s="201">
        <v>60</v>
      </c>
      <c r="AB1019" s="201"/>
      <c r="AC1019" s="201">
        <v>105</v>
      </c>
      <c r="AD1019" s="201"/>
      <c r="AE1019" s="208" t="s">
        <v>423</v>
      </c>
      <c r="AF1019" s="208" t="s">
        <v>4180</v>
      </c>
      <c r="AG1019" s="284">
        <v>55</v>
      </c>
      <c r="AH1019" s="284">
        <v>1</v>
      </c>
      <c r="AI1019" s="223"/>
      <c r="AJ1019" s="284"/>
      <c r="AK1019" s="284"/>
      <c r="AL1019" s="201"/>
      <c r="AM1019" s="237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212"/>
      <c r="BN1019" s="212"/>
      <c r="BO1019" s="212"/>
      <c r="BP1019" s="212"/>
      <c r="BQ1019" s="212"/>
      <c r="BR1019" s="212"/>
      <c r="BS1019" s="212"/>
      <c r="BT1019" s="212"/>
      <c r="BU1019" s="212"/>
      <c r="BV1019" s="212"/>
      <c r="BW1019" s="212"/>
      <c r="BX1019" s="212"/>
      <c r="BY1019" s="212"/>
      <c r="BZ1019" s="212"/>
      <c r="CA1019" s="212"/>
      <c r="CB1019" s="212"/>
      <c r="CC1019" s="212"/>
      <c r="CD1019" s="212"/>
      <c r="CE1019" s="212"/>
      <c r="CF1019" s="212"/>
      <c r="CG1019" s="212"/>
      <c r="CH1019" s="212"/>
      <c r="CI1019" s="212"/>
      <c r="CJ1019" s="212"/>
      <c r="CK1019" s="212"/>
      <c r="CL1019" s="212"/>
      <c r="CM1019" s="215"/>
      <c r="CN1019" s="215"/>
      <c r="CO1019" s="215"/>
      <c r="CP1019" s="215"/>
      <c r="CQ1019" s="215"/>
      <c r="CR1019" s="215"/>
      <c r="CS1019" s="215"/>
      <c r="CT1019" s="215"/>
      <c r="CU1019" s="215"/>
      <c r="CV1019" s="215"/>
      <c r="CW1019" s="215"/>
      <c r="CX1019" s="215"/>
      <c r="CY1019" s="215"/>
      <c r="CZ1019" s="215"/>
      <c r="DA1019" s="215"/>
      <c r="DB1019" s="215"/>
      <c r="DC1019" s="215"/>
      <c r="DD1019" s="215"/>
      <c r="DE1019" s="215"/>
      <c r="DF1019" s="215"/>
      <c r="DG1019" s="215"/>
      <c r="DH1019" s="215"/>
      <c r="DI1019" s="215"/>
      <c r="DJ1019" s="215"/>
      <c r="DK1019" s="215"/>
      <c r="DL1019" s="215"/>
      <c r="DM1019" s="215"/>
      <c r="DN1019" s="215"/>
      <c r="DO1019" s="215"/>
      <c r="DP1019" s="215"/>
      <c r="DQ1019" s="215"/>
      <c r="DR1019" s="215"/>
      <c r="DS1019" s="215"/>
    </row>
    <row r="1020" spans="1:123" s="216" customFormat="1" ht="12.75" customHeight="1" x14ac:dyDescent="0.2">
      <c r="A1020" s="201">
        <v>1019</v>
      </c>
      <c r="B1020" s="201" t="s">
        <v>427</v>
      </c>
      <c r="C1020" s="201" t="s">
        <v>3894</v>
      </c>
      <c r="D1020" s="201"/>
      <c r="E1020" s="201" t="s">
        <v>1249</v>
      </c>
      <c r="F1020" s="201"/>
      <c r="G1020" s="203" t="s">
        <v>5289</v>
      </c>
      <c r="H1020" s="391"/>
      <c r="I1020" s="201" t="s">
        <v>3678</v>
      </c>
      <c r="J1020" s="201"/>
      <c r="K1020" s="201" t="s">
        <v>5238</v>
      </c>
      <c r="L1020" s="206">
        <v>45211</v>
      </c>
      <c r="M1020" s="207">
        <v>45899</v>
      </c>
      <c r="N1020" s="208" t="s">
        <v>421</v>
      </c>
      <c r="O1020" s="209">
        <f t="shared" si="230"/>
        <v>45899</v>
      </c>
      <c r="P1020" s="210">
        <v>23569</v>
      </c>
      <c r="Q1020" s="210">
        <v>2022</v>
      </c>
      <c r="R1020" s="211">
        <v>45168</v>
      </c>
      <c r="S1020" s="212" t="s">
        <v>727</v>
      </c>
      <c r="T1020" s="212" t="s">
        <v>728</v>
      </c>
      <c r="U1020" s="377" t="s">
        <v>200</v>
      </c>
      <c r="V1020" s="377" t="s">
        <v>491</v>
      </c>
      <c r="W1020" s="213">
        <f>M1020</f>
        <v>45899</v>
      </c>
      <c r="X1020" s="208" t="s">
        <v>201</v>
      </c>
      <c r="Y1020" s="408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423</v>
      </c>
      <c r="AF1020" s="208" t="s">
        <v>423</v>
      </c>
      <c r="AG1020" s="284" t="s">
        <v>423</v>
      </c>
      <c r="AH1020" s="284">
        <v>1</v>
      </c>
      <c r="AI1020" s="223"/>
      <c r="AJ1020" s="284"/>
      <c r="AK1020" s="284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427</v>
      </c>
      <c r="C1021" s="201" t="s">
        <v>5241</v>
      </c>
      <c r="D1021" s="201"/>
      <c r="E1021" s="201" t="s">
        <v>2667</v>
      </c>
      <c r="F1021" s="201"/>
      <c r="G1021" s="203" t="s">
        <v>5242</v>
      </c>
      <c r="H1021" s="391"/>
      <c r="I1021" s="201" t="s">
        <v>3678</v>
      </c>
      <c r="J1021" s="201"/>
      <c r="K1021" s="201" t="s">
        <v>3946</v>
      </c>
      <c r="L1021" s="206">
        <v>45181</v>
      </c>
      <c r="M1021" s="207">
        <v>45901</v>
      </c>
      <c r="N1021" s="208" t="s">
        <v>421</v>
      </c>
      <c r="O1021" s="209">
        <f t="shared" si="230"/>
        <v>45901</v>
      </c>
      <c r="P1021" s="210">
        <v>23525</v>
      </c>
      <c r="Q1021" s="210">
        <v>2023</v>
      </c>
      <c r="R1021" s="211">
        <v>45170</v>
      </c>
      <c r="S1021" s="201" t="s">
        <v>727</v>
      </c>
      <c r="T1021" s="212" t="s">
        <v>728</v>
      </c>
      <c r="U1021" s="377" t="s">
        <v>200</v>
      </c>
      <c r="V1021" s="377" t="s">
        <v>323</v>
      </c>
      <c r="W1021" s="213">
        <v>45901</v>
      </c>
      <c r="X1021" s="208" t="s">
        <v>865</v>
      </c>
      <c r="Y1021" s="408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423</v>
      </c>
      <c r="AF1021" s="208" t="s">
        <v>423</v>
      </c>
      <c r="AG1021" s="284" t="s">
        <v>423</v>
      </c>
      <c r="AH1021" s="284">
        <v>1</v>
      </c>
      <c r="AI1021" s="212"/>
      <c r="AJ1021" s="284"/>
      <c r="AK1021" s="284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427</v>
      </c>
      <c r="C1022" s="121" t="s">
        <v>2505</v>
      </c>
      <c r="D1022" s="121"/>
      <c r="E1022" s="121" t="s">
        <v>1252</v>
      </c>
      <c r="F1022" s="121"/>
      <c r="G1022" s="129" t="s">
        <v>5027</v>
      </c>
      <c r="H1022" s="390"/>
      <c r="I1022" s="121" t="s">
        <v>174</v>
      </c>
      <c r="J1022" s="121"/>
      <c r="K1022" s="121" t="s">
        <v>2857</v>
      </c>
      <c r="L1022" s="137">
        <v>43663</v>
      </c>
      <c r="M1022" s="138">
        <v>46551</v>
      </c>
      <c r="N1022" s="162" t="s">
        <v>421</v>
      </c>
      <c r="O1022" s="163">
        <f t="shared" si="230"/>
        <v>46551</v>
      </c>
      <c r="P1022" s="174">
        <v>19372</v>
      </c>
      <c r="Q1022" s="174">
        <v>2019</v>
      </c>
      <c r="R1022" s="105">
        <v>45821</v>
      </c>
      <c r="S1022" s="121" t="s">
        <v>14</v>
      </c>
      <c r="T1022" s="144" t="s">
        <v>421</v>
      </c>
      <c r="U1022" s="244" t="s">
        <v>626</v>
      </c>
      <c r="V1022" s="244" t="s">
        <v>6728</v>
      </c>
      <c r="W1022" s="135">
        <f t="shared" ref="W1022:W1028" si="231">M1022</f>
        <v>46551</v>
      </c>
      <c r="X1022" s="162" t="s">
        <v>865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423</v>
      </c>
      <c r="AF1022" s="162" t="s">
        <v>423</v>
      </c>
      <c r="AG1022" s="175" t="s">
        <v>423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s="510" customFormat="1" ht="12.75" customHeight="1" x14ac:dyDescent="0.2">
      <c r="A1023" s="492">
        <v>1022</v>
      </c>
      <c r="B1023" s="492"/>
      <c r="C1023" s="492"/>
      <c r="D1023" s="492"/>
      <c r="E1023" s="492" t="s">
        <v>1253</v>
      </c>
      <c r="F1023" s="492"/>
      <c r="G1023" s="493"/>
      <c r="H1023" s="494"/>
      <c r="I1023" s="492"/>
      <c r="J1023" s="492"/>
      <c r="K1023" s="511" t="s">
        <v>2133</v>
      </c>
      <c r="L1023" s="654"/>
      <c r="M1023" s="649"/>
      <c r="N1023" s="650"/>
      <c r="O1023" s="651"/>
      <c r="P1023" s="652"/>
      <c r="Q1023" s="652"/>
      <c r="R1023" s="500"/>
      <c r="S1023" s="492"/>
      <c r="T1023" s="492"/>
      <c r="U1023" s="502"/>
      <c r="V1023" s="502"/>
      <c r="W1023" s="503"/>
      <c r="X1023" s="497"/>
      <c r="Y1023" s="504"/>
      <c r="Z1023" s="505"/>
      <c r="AA1023" s="492"/>
      <c r="AB1023" s="492"/>
      <c r="AC1023" s="492"/>
      <c r="AD1023" s="492"/>
      <c r="AE1023" s="497"/>
      <c r="AF1023" s="497"/>
      <c r="AG1023" s="497"/>
      <c r="AH1023" s="497"/>
      <c r="AI1023" s="501"/>
      <c r="AJ1023" s="506"/>
      <c r="AK1023" s="506"/>
      <c r="AL1023" s="492"/>
      <c r="AM1023" s="508"/>
      <c r="AN1023" s="501"/>
      <c r="AO1023" s="501"/>
      <c r="AP1023" s="501"/>
      <c r="AQ1023" s="501"/>
      <c r="AR1023" s="501"/>
      <c r="AS1023" s="501"/>
      <c r="AT1023" s="501"/>
      <c r="AU1023" s="501"/>
      <c r="AV1023" s="501"/>
      <c r="AW1023" s="501"/>
      <c r="AX1023" s="501"/>
      <c r="AY1023" s="501"/>
      <c r="AZ1023" s="501"/>
      <c r="BA1023" s="501"/>
      <c r="BB1023" s="501"/>
      <c r="BC1023" s="501"/>
      <c r="BD1023" s="501"/>
      <c r="BE1023" s="501"/>
      <c r="BF1023" s="501"/>
      <c r="BG1023" s="501"/>
      <c r="BH1023" s="501"/>
      <c r="BI1023" s="501"/>
      <c r="BJ1023" s="501"/>
      <c r="BK1023" s="501"/>
      <c r="BL1023" s="501"/>
      <c r="BM1023" s="501"/>
      <c r="BN1023" s="501"/>
      <c r="BO1023" s="501"/>
      <c r="BP1023" s="501"/>
      <c r="BQ1023" s="501"/>
      <c r="BR1023" s="501"/>
      <c r="BS1023" s="501"/>
      <c r="BT1023" s="501"/>
      <c r="BU1023" s="501"/>
      <c r="BV1023" s="501"/>
      <c r="BW1023" s="501"/>
      <c r="BX1023" s="501"/>
      <c r="BY1023" s="501"/>
      <c r="BZ1023" s="501"/>
      <c r="CA1023" s="501"/>
      <c r="CB1023" s="501"/>
      <c r="CC1023" s="501"/>
      <c r="CD1023" s="501"/>
      <c r="CE1023" s="501"/>
      <c r="CF1023" s="501"/>
      <c r="CG1023" s="501"/>
      <c r="CH1023" s="501"/>
      <c r="CI1023" s="501"/>
      <c r="CJ1023" s="501"/>
      <c r="CK1023" s="501"/>
      <c r="CL1023" s="501"/>
      <c r="CM1023" s="509"/>
      <c r="CN1023" s="509"/>
      <c r="CO1023" s="509"/>
      <c r="CP1023" s="509"/>
      <c r="CQ1023" s="509"/>
      <c r="CR1023" s="509"/>
      <c r="CS1023" s="509"/>
      <c r="CT1023" s="509"/>
      <c r="CU1023" s="509"/>
      <c r="CV1023" s="509"/>
      <c r="CW1023" s="509"/>
      <c r="CX1023" s="509"/>
      <c r="CY1023" s="509"/>
      <c r="CZ1023" s="509"/>
      <c r="DA1023" s="509"/>
      <c r="DB1023" s="509"/>
      <c r="DC1023" s="509"/>
      <c r="DD1023" s="509"/>
      <c r="DE1023" s="509"/>
      <c r="DF1023" s="509"/>
      <c r="DG1023" s="509"/>
      <c r="DH1023" s="509"/>
      <c r="DI1023" s="509"/>
      <c r="DJ1023" s="509"/>
      <c r="DK1023" s="509"/>
      <c r="DL1023" s="509"/>
      <c r="DM1023" s="509"/>
      <c r="DN1023" s="509"/>
      <c r="DO1023" s="509"/>
      <c r="DP1023" s="509"/>
      <c r="DQ1023" s="509"/>
      <c r="DR1023" s="509"/>
      <c r="DS1023" s="509"/>
    </row>
    <row r="1024" spans="1:123" s="510" customFormat="1" ht="12.75" customHeight="1" x14ac:dyDescent="0.2">
      <c r="A1024" s="492">
        <v>1023</v>
      </c>
      <c r="B1024" s="492"/>
      <c r="C1024" s="492"/>
      <c r="D1024" s="492"/>
      <c r="E1024" s="492" t="s">
        <v>1254</v>
      </c>
      <c r="F1024" s="492"/>
      <c r="G1024" s="493"/>
      <c r="H1024" s="494"/>
      <c r="I1024" s="492"/>
      <c r="J1024" s="492"/>
      <c r="K1024" s="492" t="s">
        <v>6865</v>
      </c>
      <c r="L1024" s="495"/>
      <c r="M1024" s="496"/>
      <c r="N1024" s="497"/>
      <c r="O1024" s="498"/>
      <c r="P1024" s="499"/>
      <c r="Q1024" s="499"/>
      <c r="R1024" s="500"/>
      <c r="S1024" s="492"/>
      <c r="T1024" s="501"/>
      <c r="U1024" s="502"/>
      <c r="V1024" s="502"/>
      <c r="W1024" s="503"/>
      <c r="X1024" s="497"/>
      <c r="Y1024" s="504"/>
      <c r="Z1024" s="505"/>
      <c r="AA1024" s="492"/>
      <c r="AB1024" s="492"/>
      <c r="AC1024" s="492"/>
      <c r="AD1024" s="492"/>
      <c r="AE1024" s="497"/>
      <c r="AF1024" s="497"/>
      <c r="AG1024" s="506"/>
      <c r="AH1024" s="506"/>
      <c r="AI1024" s="501"/>
      <c r="AJ1024" s="506"/>
      <c r="AK1024" s="506"/>
      <c r="AL1024" s="492"/>
      <c r="AM1024" s="508"/>
      <c r="AN1024" s="501"/>
      <c r="AO1024" s="501"/>
      <c r="AP1024" s="501"/>
      <c r="AQ1024" s="501"/>
      <c r="AR1024" s="501"/>
      <c r="AS1024" s="501"/>
      <c r="AT1024" s="501"/>
      <c r="AU1024" s="501"/>
      <c r="AV1024" s="501"/>
      <c r="AW1024" s="501"/>
      <c r="AX1024" s="501"/>
      <c r="AY1024" s="501"/>
      <c r="AZ1024" s="501"/>
      <c r="BA1024" s="501"/>
      <c r="BB1024" s="501"/>
      <c r="BC1024" s="501"/>
      <c r="BD1024" s="501"/>
      <c r="BE1024" s="501"/>
      <c r="BF1024" s="501"/>
      <c r="BG1024" s="501"/>
      <c r="BH1024" s="501"/>
      <c r="BI1024" s="501"/>
      <c r="BJ1024" s="501"/>
      <c r="BK1024" s="501"/>
      <c r="BL1024" s="501"/>
      <c r="BM1024" s="501"/>
      <c r="BN1024" s="501"/>
      <c r="BO1024" s="501"/>
      <c r="BP1024" s="501"/>
      <c r="BQ1024" s="501"/>
      <c r="BR1024" s="501"/>
      <c r="BS1024" s="501"/>
      <c r="BT1024" s="501"/>
      <c r="BU1024" s="501"/>
      <c r="BV1024" s="501"/>
      <c r="BW1024" s="501"/>
      <c r="BX1024" s="501"/>
      <c r="BY1024" s="501"/>
      <c r="BZ1024" s="501"/>
      <c r="CA1024" s="501"/>
      <c r="CB1024" s="501"/>
      <c r="CC1024" s="501"/>
      <c r="CD1024" s="501"/>
      <c r="CE1024" s="501"/>
      <c r="CF1024" s="501"/>
      <c r="CG1024" s="501"/>
      <c r="CH1024" s="501"/>
      <c r="CI1024" s="501"/>
      <c r="CJ1024" s="501"/>
      <c r="CK1024" s="501"/>
      <c r="CL1024" s="501"/>
      <c r="CM1024" s="509"/>
      <c r="CN1024" s="509"/>
      <c r="CO1024" s="509"/>
      <c r="CP1024" s="509"/>
      <c r="CQ1024" s="509"/>
      <c r="CR1024" s="509"/>
      <c r="CS1024" s="509"/>
      <c r="CT1024" s="509"/>
      <c r="CU1024" s="509"/>
      <c r="CV1024" s="509"/>
      <c r="CW1024" s="509"/>
      <c r="CX1024" s="509"/>
      <c r="CY1024" s="509"/>
      <c r="CZ1024" s="509"/>
      <c r="DA1024" s="509"/>
      <c r="DB1024" s="509"/>
      <c r="DC1024" s="509"/>
      <c r="DD1024" s="509"/>
      <c r="DE1024" s="509"/>
      <c r="DF1024" s="509"/>
      <c r="DG1024" s="509"/>
      <c r="DH1024" s="509"/>
      <c r="DI1024" s="509"/>
      <c r="DJ1024" s="509"/>
      <c r="DK1024" s="509"/>
      <c r="DL1024" s="509"/>
      <c r="DM1024" s="509"/>
      <c r="DN1024" s="509"/>
      <c r="DO1024" s="509"/>
      <c r="DP1024" s="509"/>
      <c r="DQ1024" s="509"/>
      <c r="DR1024" s="509"/>
      <c r="DS1024" s="509"/>
    </row>
    <row r="1025" spans="1:123" s="157" customFormat="1" ht="12.75" customHeight="1" x14ac:dyDescent="0.2">
      <c r="A1025" s="121">
        <v>1024</v>
      </c>
      <c r="B1025" s="121" t="s">
        <v>427</v>
      </c>
      <c r="C1025" s="121" t="s">
        <v>2468</v>
      </c>
      <c r="D1025" s="121"/>
      <c r="E1025" s="121" t="s">
        <v>1271</v>
      </c>
      <c r="F1025" s="121"/>
      <c r="G1025" s="129" t="s">
        <v>4125</v>
      </c>
      <c r="H1025" s="390"/>
      <c r="I1025" s="121" t="s">
        <v>1071</v>
      </c>
      <c r="J1025" s="121"/>
      <c r="K1025" s="121" t="s">
        <v>887</v>
      </c>
      <c r="L1025" s="137">
        <v>44629</v>
      </c>
      <c r="M1025" s="138">
        <v>46083</v>
      </c>
      <c r="N1025" s="162" t="s">
        <v>421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5004</v>
      </c>
      <c r="T1025" s="144" t="s">
        <v>421</v>
      </c>
      <c r="U1025" s="244" t="s">
        <v>909</v>
      </c>
      <c r="V1025" s="244" t="s">
        <v>909</v>
      </c>
      <c r="W1025" s="135">
        <f t="shared" si="231"/>
        <v>46083</v>
      </c>
      <c r="X1025" s="162" t="s">
        <v>583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423</v>
      </c>
      <c r="AF1025" s="162" t="s">
        <v>423</v>
      </c>
      <c r="AG1025" s="175" t="s">
        <v>423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427</v>
      </c>
      <c r="C1026" s="121" t="s">
        <v>2774</v>
      </c>
      <c r="D1026" s="121"/>
      <c r="E1026" s="121" t="s">
        <v>1270</v>
      </c>
      <c r="F1026" s="121"/>
      <c r="G1026" s="129" t="s">
        <v>4165</v>
      </c>
      <c r="H1026" s="390"/>
      <c r="I1026" s="121" t="s">
        <v>255</v>
      </c>
      <c r="J1026" s="111"/>
      <c r="K1026" s="121" t="s">
        <v>4166</v>
      </c>
      <c r="L1026" s="137">
        <v>44638</v>
      </c>
      <c r="M1026" s="149">
        <v>45297</v>
      </c>
      <c r="N1026" s="162" t="s">
        <v>421</v>
      </c>
      <c r="O1026" s="168">
        <f t="shared" ref="O1026:O1028" si="232">M1026</f>
        <v>45297</v>
      </c>
      <c r="P1026" s="169">
        <v>22229</v>
      </c>
      <c r="Q1026" s="169">
        <v>2022</v>
      </c>
      <c r="R1026" s="119">
        <v>44567</v>
      </c>
      <c r="S1026" s="156" t="s">
        <v>691</v>
      </c>
      <c r="T1026" s="144" t="s">
        <v>728</v>
      </c>
      <c r="U1026" s="376" t="s">
        <v>200</v>
      </c>
      <c r="V1026" s="376" t="s">
        <v>200</v>
      </c>
      <c r="W1026" s="145">
        <f t="shared" si="231"/>
        <v>45297</v>
      </c>
      <c r="X1026" s="357" t="s">
        <v>2776</v>
      </c>
      <c r="Y1026" s="407">
        <v>5.2</v>
      </c>
      <c r="Z1026" s="136"/>
      <c r="AA1026" s="120">
        <v>70</v>
      </c>
      <c r="AB1026" s="120"/>
      <c r="AC1026" s="120">
        <v>95</v>
      </c>
      <c r="AD1026" s="120"/>
      <c r="AE1026" s="357" t="s">
        <v>423</v>
      </c>
      <c r="AF1026" s="357">
        <v>38</v>
      </c>
      <c r="AG1026" s="365">
        <v>47</v>
      </c>
      <c r="AH1026" s="365">
        <v>1</v>
      </c>
      <c r="AI1026" s="119"/>
      <c r="AJ1026" s="357"/>
      <c r="AK1026" s="357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216" customFormat="1" ht="12.75" customHeight="1" x14ac:dyDescent="0.2">
      <c r="A1027" s="201">
        <v>1026</v>
      </c>
      <c r="B1027" s="201" t="s">
        <v>427</v>
      </c>
      <c r="C1027" s="201" t="s">
        <v>6487</v>
      </c>
      <c r="D1027" s="201"/>
      <c r="E1027" s="201" t="s">
        <v>2670</v>
      </c>
      <c r="F1027" s="201"/>
      <c r="G1027" s="203" t="s">
        <v>6488</v>
      </c>
      <c r="H1027" s="391"/>
      <c r="I1027" s="201" t="s">
        <v>174</v>
      </c>
      <c r="J1027" s="201"/>
      <c r="K1027" s="201" t="s">
        <v>6457</v>
      </c>
      <c r="L1027" s="206">
        <v>45734</v>
      </c>
      <c r="M1027" s="207">
        <v>46419</v>
      </c>
      <c r="N1027" s="208" t="s">
        <v>421</v>
      </c>
      <c r="O1027" s="209">
        <f t="shared" si="232"/>
        <v>46419</v>
      </c>
      <c r="P1027" s="210">
        <v>25150</v>
      </c>
      <c r="Q1027" s="210">
        <v>2024</v>
      </c>
      <c r="R1027" s="211">
        <v>45689</v>
      </c>
      <c r="S1027" s="212" t="s">
        <v>379</v>
      </c>
      <c r="T1027" s="212" t="s">
        <v>728</v>
      </c>
      <c r="U1027" s="377" t="s">
        <v>200</v>
      </c>
      <c r="V1027" s="377" t="s">
        <v>200</v>
      </c>
      <c r="W1027" s="213">
        <f t="shared" si="231"/>
        <v>46419</v>
      </c>
      <c r="X1027" s="208" t="s">
        <v>21</v>
      </c>
      <c r="Y1027" s="408">
        <v>4.88</v>
      </c>
      <c r="Z1027" s="214"/>
      <c r="AA1027" s="201">
        <v>95</v>
      </c>
      <c r="AB1027" s="201">
        <v>95</v>
      </c>
      <c r="AC1027" s="201">
        <v>120</v>
      </c>
      <c r="AD1027" s="201">
        <v>160</v>
      </c>
      <c r="AE1027" s="208" t="s">
        <v>423</v>
      </c>
      <c r="AF1027" s="208" t="s">
        <v>423</v>
      </c>
      <c r="AG1027" s="284" t="s">
        <v>423</v>
      </c>
      <c r="AH1027" s="284">
        <v>1</v>
      </c>
      <c r="AI1027" s="212"/>
      <c r="AJ1027" s="284"/>
      <c r="AK1027" s="284"/>
      <c r="AL1027" s="201"/>
      <c r="AM1027" s="237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2"/>
      <c r="BN1027" s="212"/>
      <c r="BO1027" s="212"/>
      <c r="BP1027" s="212"/>
      <c r="BQ1027" s="212"/>
      <c r="BR1027" s="212"/>
      <c r="BS1027" s="212"/>
      <c r="BT1027" s="212"/>
      <c r="BU1027" s="212"/>
      <c r="BV1027" s="212"/>
      <c r="BW1027" s="212"/>
      <c r="BX1027" s="212"/>
      <c r="BY1027" s="212"/>
      <c r="BZ1027" s="212"/>
      <c r="CA1027" s="212"/>
      <c r="CB1027" s="212"/>
      <c r="CC1027" s="212"/>
      <c r="CD1027" s="212"/>
      <c r="CE1027" s="212"/>
      <c r="CF1027" s="212"/>
      <c r="CG1027" s="212"/>
      <c r="CH1027" s="212"/>
      <c r="CI1027" s="212"/>
      <c r="CJ1027" s="212"/>
      <c r="CK1027" s="212"/>
      <c r="CL1027" s="212"/>
      <c r="CM1027" s="215"/>
      <c r="CN1027" s="215"/>
      <c r="CO1027" s="215"/>
      <c r="CP1027" s="215"/>
      <c r="CQ1027" s="215"/>
      <c r="CR1027" s="215"/>
      <c r="CS1027" s="215"/>
      <c r="CT1027" s="215"/>
      <c r="CU1027" s="215"/>
      <c r="CV1027" s="215"/>
      <c r="CW1027" s="215"/>
      <c r="CX1027" s="215"/>
      <c r="CY1027" s="215"/>
      <c r="CZ1027" s="215"/>
      <c r="DA1027" s="215"/>
      <c r="DB1027" s="215"/>
      <c r="DC1027" s="215"/>
      <c r="DD1027" s="215"/>
      <c r="DE1027" s="215"/>
      <c r="DF1027" s="215"/>
      <c r="DG1027" s="215"/>
      <c r="DH1027" s="215"/>
      <c r="DI1027" s="215"/>
      <c r="DJ1027" s="215"/>
      <c r="DK1027" s="215"/>
      <c r="DL1027" s="215"/>
      <c r="DM1027" s="215"/>
      <c r="DN1027" s="215"/>
      <c r="DO1027" s="215"/>
      <c r="DP1027" s="215"/>
      <c r="DQ1027" s="215"/>
      <c r="DR1027" s="215"/>
      <c r="DS1027" s="215"/>
    </row>
    <row r="1028" spans="1:123" s="216" customFormat="1" ht="12.75" customHeight="1" x14ac:dyDescent="0.2">
      <c r="A1028" s="201">
        <v>1027</v>
      </c>
      <c r="B1028" s="201" t="s">
        <v>427</v>
      </c>
      <c r="C1028" s="201" t="s">
        <v>2922</v>
      </c>
      <c r="D1028" s="201"/>
      <c r="E1028" s="201" t="s">
        <v>2669</v>
      </c>
      <c r="F1028" s="201"/>
      <c r="G1028" s="203" t="s">
        <v>5240</v>
      </c>
      <c r="H1028" s="391"/>
      <c r="I1028" s="201" t="s">
        <v>1071</v>
      </c>
      <c r="J1028" s="201"/>
      <c r="K1028" s="201" t="s">
        <v>5239</v>
      </c>
      <c r="L1028" s="206">
        <v>45181</v>
      </c>
      <c r="M1028" s="207">
        <v>45900</v>
      </c>
      <c r="N1028" s="220" t="s">
        <v>421</v>
      </c>
      <c r="O1028" s="221">
        <f t="shared" si="232"/>
        <v>45900</v>
      </c>
      <c r="P1028" s="222">
        <v>23524</v>
      </c>
      <c r="Q1028" s="222">
        <v>2023</v>
      </c>
      <c r="R1028" s="211">
        <v>45169</v>
      </c>
      <c r="S1028" s="201" t="s">
        <v>727</v>
      </c>
      <c r="T1028" s="201" t="s">
        <v>728</v>
      </c>
      <c r="U1028" s="377" t="s">
        <v>200</v>
      </c>
      <c r="V1028" s="377" t="s">
        <v>491</v>
      </c>
      <c r="W1028" s="213">
        <f t="shared" si="231"/>
        <v>45900</v>
      </c>
      <c r="X1028" s="208" t="s">
        <v>201</v>
      </c>
      <c r="Y1028" s="408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423</v>
      </c>
      <c r="AF1028" s="208" t="s">
        <v>423</v>
      </c>
      <c r="AG1028" s="208" t="s">
        <v>423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428</v>
      </c>
      <c r="C1029" s="110" t="s">
        <v>2310</v>
      </c>
      <c r="D1029" s="121"/>
      <c r="E1029" s="121" t="s">
        <v>2376</v>
      </c>
      <c r="F1029" s="121"/>
      <c r="G1029" s="129" t="s">
        <v>2374</v>
      </c>
      <c r="H1029" s="390"/>
      <c r="I1029" s="121" t="s">
        <v>625</v>
      </c>
      <c r="J1029" s="121"/>
      <c r="K1029" s="121" t="s">
        <v>2809</v>
      </c>
      <c r="L1029" s="137">
        <v>43217</v>
      </c>
      <c r="M1029" s="116">
        <v>46258</v>
      </c>
      <c r="N1029" s="117" t="s">
        <v>421</v>
      </c>
      <c r="O1029" s="130">
        <f t="shared" ref="O1029:O1034" si="233">M1029</f>
        <v>46258</v>
      </c>
      <c r="P1029" s="118">
        <v>18406</v>
      </c>
      <c r="Q1029" s="118">
        <v>2018</v>
      </c>
      <c r="R1029" s="119">
        <v>45528</v>
      </c>
      <c r="S1029" s="120" t="s">
        <v>2069</v>
      </c>
      <c r="T1029" s="121" t="s">
        <v>421</v>
      </c>
      <c r="U1029" s="376" t="s">
        <v>1144</v>
      </c>
      <c r="V1029" s="376" t="s">
        <v>6780</v>
      </c>
      <c r="W1029" s="145">
        <f t="shared" ref="W1029:W1034" si="234">M1029</f>
        <v>46258</v>
      </c>
      <c r="X1029" s="357" t="s">
        <v>423</v>
      </c>
      <c r="Y1029" s="407">
        <v>6.5</v>
      </c>
      <c r="Z1029" s="136"/>
      <c r="AA1029" s="120">
        <v>105</v>
      </c>
      <c r="AB1029" s="120">
        <v>105</v>
      </c>
      <c r="AC1029" s="120">
        <v>145</v>
      </c>
      <c r="AD1029" s="120">
        <v>145</v>
      </c>
      <c r="AE1029" s="357">
        <v>26</v>
      </c>
      <c r="AF1029" s="357">
        <v>38</v>
      </c>
      <c r="AG1029" s="357">
        <v>64</v>
      </c>
      <c r="AH1029" s="357">
        <v>1</v>
      </c>
      <c r="AI1029" s="119"/>
      <c r="AJ1029" s="357"/>
      <c r="AK1029" s="357"/>
      <c r="AL1029" s="120"/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427</v>
      </c>
      <c r="C1030" s="121" t="s">
        <v>3082</v>
      </c>
      <c r="D1030" s="121"/>
      <c r="E1030" s="121" t="s">
        <v>1272</v>
      </c>
      <c r="F1030" s="121"/>
      <c r="G1030" s="129" t="s">
        <v>1273</v>
      </c>
      <c r="H1030" s="390"/>
      <c r="I1030" s="121" t="s">
        <v>71</v>
      </c>
      <c r="J1030" s="121"/>
      <c r="K1030" s="111" t="s">
        <v>1274</v>
      </c>
      <c r="L1030" s="115">
        <v>42177</v>
      </c>
      <c r="M1030" s="116">
        <v>45346</v>
      </c>
      <c r="N1030" s="117" t="s">
        <v>421</v>
      </c>
      <c r="O1030" s="130">
        <f t="shared" si="233"/>
        <v>45346</v>
      </c>
      <c r="P1030" s="118">
        <v>20247</v>
      </c>
      <c r="Q1030" s="118">
        <v>2015</v>
      </c>
      <c r="R1030" s="119">
        <v>44616</v>
      </c>
      <c r="S1030" s="120" t="s">
        <v>303</v>
      </c>
      <c r="T1030" s="121" t="s">
        <v>421</v>
      </c>
      <c r="U1030" s="376" t="s">
        <v>532</v>
      </c>
      <c r="V1030" s="376" t="s">
        <v>2745</v>
      </c>
      <c r="W1030" s="145">
        <f t="shared" si="234"/>
        <v>45346</v>
      </c>
      <c r="X1030" s="357" t="s">
        <v>583</v>
      </c>
      <c r="Y1030" s="407">
        <v>5.2</v>
      </c>
      <c r="Z1030" s="136"/>
      <c r="AA1030" s="120">
        <v>75</v>
      </c>
      <c r="AB1030" s="120"/>
      <c r="AC1030" s="120">
        <v>95</v>
      </c>
      <c r="AD1030" s="120"/>
      <c r="AE1030" s="357">
        <v>25</v>
      </c>
      <c r="AF1030" s="357">
        <v>39</v>
      </c>
      <c r="AG1030" s="357">
        <v>56</v>
      </c>
      <c r="AH1030" s="357">
        <v>1</v>
      </c>
      <c r="AI1030" s="156"/>
      <c r="AJ1030" s="365"/>
      <c r="AK1030" s="365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427</v>
      </c>
      <c r="C1031" s="121" t="s">
        <v>2691</v>
      </c>
      <c r="D1031" s="121"/>
      <c r="E1031" s="121" t="s">
        <v>2673</v>
      </c>
      <c r="F1031" s="121"/>
      <c r="G1031" s="129" t="s">
        <v>2692</v>
      </c>
      <c r="H1031" s="390"/>
      <c r="I1031" s="121" t="s">
        <v>2693</v>
      </c>
      <c r="J1031" s="121"/>
      <c r="K1031" s="121" t="s">
        <v>434</v>
      </c>
      <c r="L1031" s="137">
        <v>43401</v>
      </c>
      <c r="M1031" s="138">
        <v>46127</v>
      </c>
      <c r="N1031" s="162" t="s">
        <v>421</v>
      </c>
      <c r="O1031" s="163">
        <f t="shared" si="233"/>
        <v>46127</v>
      </c>
      <c r="P1031" s="174">
        <v>19101</v>
      </c>
      <c r="Q1031" s="174">
        <v>2018</v>
      </c>
      <c r="R1031" s="105">
        <v>45397</v>
      </c>
      <c r="S1031" s="121" t="s">
        <v>727</v>
      </c>
      <c r="T1031" s="121" t="s">
        <v>5224</v>
      </c>
      <c r="U1031" s="244" t="s">
        <v>532</v>
      </c>
      <c r="V1031" s="244" t="s">
        <v>705</v>
      </c>
      <c r="W1031" s="135">
        <f t="shared" si="234"/>
        <v>46127</v>
      </c>
      <c r="X1031" s="162" t="s">
        <v>583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427</v>
      </c>
      <c r="C1032" s="201" t="s">
        <v>6200</v>
      </c>
      <c r="D1032" s="201"/>
      <c r="E1032" s="201" t="s">
        <v>1264</v>
      </c>
      <c r="F1032" s="201"/>
      <c r="G1032" s="203" t="s">
        <v>6205</v>
      </c>
      <c r="H1032" s="391"/>
      <c r="I1032" s="201" t="s">
        <v>255</v>
      </c>
      <c r="J1032" s="201"/>
      <c r="K1032" s="202" t="s">
        <v>6168</v>
      </c>
      <c r="L1032" s="218">
        <v>45561</v>
      </c>
      <c r="M1032" s="219">
        <v>46265</v>
      </c>
      <c r="N1032" s="220" t="s">
        <v>421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2069</v>
      </c>
      <c r="T1032" s="201" t="s">
        <v>728</v>
      </c>
      <c r="U1032" s="377" t="s">
        <v>200</v>
      </c>
      <c r="V1032" s="377" t="s">
        <v>200</v>
      </c>
      <c r="W1032" s="213">
        <f t="shared" si="234"/>
        <v>46265</v>
      </c>
      <c r="X1032" s="208" t="s">
        <v>865</v>
      </c>
      <c r="Y1032" s="408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423</v>
      </c>
      <c r="AF1032" s="208" t="s">
        <v>423</v>
      </c>
      <c r="AG1032" s="284">
        <v>46</v>
      </c>
      <c r="AH1032" s="284">
        <v>1</v>
      </c>
      <c r="AI1032" s="212"/>
      <c r="AJ1032" s="284"/>
      <c r="AK1032" s="284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427</v>
      </c>
      <c r="C1033" s="121" t="s">
        <v>2844</v>
      </c>
      <c r="D1033" s="121"/>
      <c r="E1033" s="121" t="s">
        <v>2246</v>
      </c>
      <c r="F1033" s="121"/>
      <c r="G1033" s="129" t="s">
        <v>3181</v>
      </c>
      <c r="H1033" s="390"/>
      <c r="I1033" s="121" t="s">
        <v>631</v>
      </c>
      <c r="J1033" s="121"/>
      <c r="K1033" s="121" t="s">
        <v>3182</v>
      </c>
      <c r="L1033" s="137">
        <v>43966</v>
      </c>
      <c r="M1033" s="138">
        <v>46153</v>
      </c>
      <c r="N1033" s="162" t="s">
        <v>421</v>
      </c>
      <c r="O1033" s="131">
        <f t="shared" si="233"/>
        <v>46153</v>
      </c>
      <c r="P1033" s="104">
        <v>20409</v>
      </c>
      <c r="Q1033" s="104">
        <v>2019</v>
      </c>
      <c r="R1033" s="105">
        <v>45423</v>
      </c>
      <c r="S1033" s="121" t="s">
        <v>2231</v>
      </c>
      <c r="T1033" s="121" t="s">
        <v>421</v>
      </c>
      <c r="U1033" s="244" t="s">
        <v>629</v>
      </c>
      <c r="V1033" s="244" t="s">
        <v>736</v>
      </c>
      <c r="W1033" s="135">
        <f t="shared" si="234"/>
        <v>46153</v>
      </c>
      <c r="X1033" s="162" t="s">
        <v>865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423</v>
      </c>
      <c r="AF1033" s="162" t="s">
        <v>423</v>
      </c>
      <c r="AG1033" s="162" t="s">
        <v>423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427</v>
      </c>
      <c r="C1034" s="121" t="s">
        <v>3542</v>
      </c>
      <c r="D1034" s="121"/>
      <c r="E1034" s="121" t="s">
        <v>1279</v>
      </c>
      <c r="F1034" s="121"/>
      <c r="G1034" s="129" t="s">
        <v>3747</v>
      </c>
      <c r="H1034" s="390"/>
      <c r="I1034" s="121" t="s">
        <v>1071</v>
      </c>
      <c r="J1034" s="121"/>
      <c r="K1034" s="111" t="s">
        <v>3161</v>
      </c>
      <c r="L1034" s="115">
        <v>44386</v>
      </c>
      <c r="M1034" s="87">
        <v>45849</v>
      </c>
      <c r="N1034" s="117" t="s">
        <v>421</v>
      </c>
      <c r="O1034" s="131">
        <f t="shared" si="233"/>
        <v>45849</v>
      </c>
      <c r="P1034" s="104">
        <v>22387</v>
      </c>
      <c r="Q1034" s="104">
        <v>2015</v>
      </c>
      <c r="R1034" s="105">
        <v>45484</v>
      </c>
      <c r="S1034" s="121" t="s">
        <v>2001</v>
      </c>
      <c r="T1034" s="121" t="s">
        <v>421</v>
      </c>
      <c r="U1034" s="244" t="s">
        <v>103</v>
      </c>
      <c r="V1034" s="244" t="s">
        <v>329</v>
      </c>
      <c r="W1034" s="135">
        <f t="shared" si="234"/>
        <v>45849</v>
      </c>
      <c r="X1034" s="162" t="s">
        <v>865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428</v>
      </c>
      <c r="C1035" s="201" t="s">
        <v>206</v>
      </c>
      <c r="D1035" s="201"/>
      <c r="E1035" s="201" t="s">
        <v>2674</v>
      </c>
      <c r="F1035" s="201"/>
      <c r="G1035" s="203" t="s">
        <v>5244</v>
      </c>
      <c r="H1035" s="391"/>
      <c r="I1035" s="201" t="s">
        <v>666</v>
      </c>
      <c r="J1035" s="201"/>
      <c r="K1035" s="201" t="s">
        <v>5243</v>
      </c>
      <c r="L1035" s="206">
        <v>45187</v>
      </c>
      <c r="M1035" s="207">
        <v>45912</v>
      </c>
      <c r="N1035" s="208" t="s">
        <v>421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14</v>
      </c>
      <c r="T1035" s="212" t="s">
        <v>728</v>
      </c>
      <c r="U1035" s="377" t="s">
        <v>200</v>
      </c>
      <c r="V1035" s="377" t="s">
        <v>615</v>
      </c>
      <c r="W1035" s="213">
        <v>45912</v>
      </c>
      <c r="X1035" s="208" t="s">
        <v>865</v>
      </c>
      <c r="Y1035" s="408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423</v>
      </c>
      <c r="AF1035" s="208" t="s">
        <v>423</v>
      </c>
      <c r="AG1035" s="284" t="s">
        <v>423</v>
      </c>
      <c r="AH1035" s="284">
        <v>1</v>
      </c>
      <c r="AJ1035" s="284"/>
      <c r="AK1035" s="284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427</v>
      </c>
      <c r="C1036" s="201" t="s">
        <v>5590</v>
      </c>
      <c r="D1036" s="201"/>
      <c r="E1036" s="201" t="s">
        <v>1277</v>
      </c>
      <c r="F1036" s="201"/>
      <c r="G1036" s="203" t="s">
        <v>5589</v>
      </c>
      <c r="H1036" s="391"/>
      <c r="I1036" s="201" t="s">
        <v>734</v>
      </c>
      <c r="J1036" s="201"/>
      <c r="K1036" s="201" t="s">
        <v>5568</v>
      </c>
      <c r="L1036" s="206">
        <v>45351</v>
      </c>
      <c r="M1036" s="207">
        <v>46075</v>
      </c>
      <c r="N1036" s="220" t="s">
        <v>421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14</v>
      </c>
      <c r="T1036" s="201" t="s">
        <v>728</v>
      </c>
      <c r="U1036" s="377" t="s">
        <v>200</v>
      </c>
      <c r="V1036" s="377" t="s">
        <v>200</v>
      </c>
      <c r="W1036" s="213">
        <v>46075</v>
      </c>
      <c r="X1036" s="208" t="s">
        <v>865</v>
      </c>
      <c r="Y1036" s="408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423</v>
      </c>
      <c r="AF1036" s="208" t="s">
        <v>423</v>
      </c>
      <c r="AG1036" s="208" t="s">
        <v>423</v>
      </c>
      <c r="AH1036" s="208">
        <v>1</v>
      </c>
      <c r="AI1036" s="212"/>
      <c r="AJ1036" s="284"/>
      <c r="AK1036" s="284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216" customFormat="1" ht="12.75" customHeight="1" x14ac:dyDescent="0.2">
      <c r="A1037" s="201">
        <v>1036</v>
      </c>
      <c r="B1037" s="201" t="s">
        <v>427</v>
      </c>
      <c r="C1037" s="201" t="s">
        <v>6348</v>
      </c>
      <c r="D1037" s="201"/>
      <c r="E1037" s="201" t="s">
        <v>1255</v>
      </c>
      <c r="F1037" s="201"/>
      <c r="G1037" s="203" t="s">
        <v>6349</v>
      </c>
      <c r="H1037" s="391"/>
      <c r="I1037" s="201" t="s">
        <v>2398</v>
      </c>
      <c r="J1037" s="201"/>
      <c r="K1037" s="201" t="s">
        <v>6340</v>
      </c>
      <c r="L1037" s="206">
        <v>45667</v>
      </c>
      <c r="M1037" s="207">
        <v>46389</v>
      </c>
      <c r="N1037" s="208" t="s">
        <v>421</v>
      </c>
      <c r="O1037" s="209">
        <f>M1037</f>
        <v>46389</v>
      </c>
      <c r="P1037" s="210">
        <v>25013</v>
      </c>
      <c r="Q1037" s="210">
        <v>2022</v>
      </c>
      <c r="R1037" s="211">
        <v>45659</v>
      </c>
      <c r="S1037" s="212" t="s">
        <v>102</v>
      </c>
      <c r="T1037" s="212" t="s">
        <v>728</v>
      </c>
      <c r="U1037" s="377" t="s">
        <v>200</v>
      </c>
      <c r="V1037" s="377" t="s">
        <v>442</v>
      </c>
      <c r="W1037" s="213">
        <f>M1037</f>
        <v>46389</v>
      </c>
      <c r="X1037" s="208" t="s">
        <v>201</v>
      </c>
      <c r="Y1037" s="408">
        <v>4.4000000000000004</v>
      </c>
      <c r="Z1037" s="214"/>
      <c r="AA1037" s="201">
        <v>90</v>
      </c>
      <c r="AB1037" s="201"/>
      <c r="AC1037" s="201">
        <v>110</v>
      </c>
      <c r="AD1037" s="201"/>
      <c r="AE1037" s="208" t="s">
        <v>423</v>
      </c>
      <c r="AF1037" s="208" t="s">
        <v>423</v>
      </c>
      <c r="AG1037" s="284" t="s">
        <v>423</v>
      </c>
      <c r="AH1037" s="284">
        <v>1</v>
      </c>
      <c r="AI1037" s="212"/>
      <c r="AJ1037" s="284"/>
      <c r="AK1037" s="284"/>
      <c r="AL1037" s="201"/>
      <c r="AM1037" s="237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5"/>
      <c r="CN1037" s="215"/>
      <c r="CO1037" s="215"/>
      <c r="CP1037" s="215"/>
      <c r="CQ1037" s="215"/>
      <c r="CR1037" s="215"/>
      <c r="CS1037" s="215"/>
      <c r="CT1037" s="215"/>
      <c r="CU1037" s="215"/>
      <c r="CV1037" s="215"/>
      <c r="CW1037" s="215"/>
      <c r="CX1037" s="215"/>
      <c r="CY1037" s="215"/>
      <c r="CZ1037" s="215"/>
      <c r="DA1037" s="215"/>
      <c r="DB1037" s="215"/>
      <c r="DC1037" s="215"/>
      <c r="DD1037" s="215"/>
      <c r="DE1037" s="215"/>
      <c r="DF1037" s="215"/>
      <c r="DG1037" s="215"/>
      <c r="DH1037" s="215"/>
      <c r="DI1037" s="215"/>
      <c r="DJ1037" s="215"/>
      <c r="DK1037" s="215"/>
      <c r="DL1037" s="215"/>
      <c r="DM1037" s="215"/>
      <c r="DN1037" s="215"/>
      <c r="DO1037" s="215"/>
      <c r="DP1037" s="215"/>
      <c r="DQ1037" s="215"/>
      <c r="DR1037" s="215"/>
      <c r="DS1037" s="215"/>
    </row>
    <row r="1038" spans="1:123" s="157" customFormat="1" ht="12.75" customHeight="1" x14ac:dyDescent="0.2">
      <c r="A1038" s="121">
        <v>1037</v>
      </c>
      <c r="B1038" s="110" t="s">
        <v>427</v>
      </c>
      <c r="C1038" s="121" t="s">
        <v>4639</v>
      </c>
      <c r="D1038" s="110"/>
      <c r="E1038" s="110" t="s">
        <v>3437</v>
      </c>
      <c r="F1038" s="110"/>
      <c r="G1038" s="129" t="s">
        <v>4640</v>
      </c>
      <c r="H1038" s="430"/>
      <c r="I1038" s="110" t="s">
        <v>666</v>
      </c>
      <c r="J1038" s="110"/>
      <c r="K1038" s="110" t="s">
        <v>1576</v>
      </c>
      <c r="L1038" s="137">
        <v>43242</v>
      </c>
      <c r="M1038" s="138">
        <v>45600</v>
      </c>
      <c r="N1038" s="139" t="s">
        <v>421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19</v>
      </c>
      <c r="T1038" s="121" t="s">
        <v>692</v>
      </c>
      <c r="U1038" s="101" t="s">
        <v>200</v>
      </c>
      <c r="V1038" s="101" t="s">
        <v>632</v>
      </c>
      <c r="W1038" s="135">
        <f t="shared" ref="W1038:W1044" si="235">M1038</f>
        <v>45600</v>
      </c>
      <c r="X1038" s="162" t="s">
        <v>865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428</v>
      </c>
      <c r="C1039" s="111" t="s">
        <v>1455</v>
      </c>
      <c r="D1039" s="111" t="s">
        <v>1314</v>
      </c>
      <c r="E1039" s="111" t="s">
        <v>1456</v>
      </c>
      <c r="F1039" s="111" t="s">
        <v>1366</v>
      </c>
      <c r="G1039" s="96" t="s">
        <v>1457</v>
      </c>
      <c r="H1039" s="389" t="s">
        <v>1315</v>
      </c>
      <c r="I1039" s="85" t="s">
        <v>1316</v>
      </c>
      <c r="J1039" s="111" t="s">
        <v>768</v>
      </c>
      <c r="K1039" s="111" t="s">
        <v>1303</v>
      </c>
      <c r="L1039" s="115">
        <v>42209</v>
      </c>
      <c r="M1039" s="116">
        <v>46011</v>
      </c>
      <c r="N1039" s="117" t="s">
        <v>421</v>
      </c>
      <c r="O1039" s="133">
        <f t="shared" ref="O1039:O1043" si="236">M1039</f>
        <v>46011</v>
      </c>
      <c r="P1039" s="118">
        <v>21645</v>
      </c>
      <c r="Q1039" s="118">
        <v>2015</v>
      </c>
      <c r="R1039" s="119">
        <v>44550</v>
      </c>
      <c r="S1039" s="120" t="s">
        <v>1814</v>
      </c>
      <c r="T1039" s="121" t="s">
        <v>113</v>
      </c>
      <c r="U1039" s="376" t="s">
        <v>5393</v>
      </c>
      <c r="V1039" s="376" t="s">
        <v>5394</v>
      </c>
      <c r="W1039" s="145">
        <f t="shared" si="235"/>
        <v>46011</v>
      </c>
      <c r="X1039" s="357" t="s">
        <v>865</v>
      </c>
      <c r="Y1039" s="407">
        <v>6.2</v>
      </c>
      <c r="Z1039" s="136" t="s">
        <v>1317</v>
      </c>
      <c r="AA1039" s="120">
        <v>120</v>
      </c>
      <c r="AB1039" s="120">
        <v>120</v>
      </c>
      <c r="AC1039" s="120">
        <v>149</v>
      </c>
      <c r="AD1039" s="120">
        <v>198</v>
      </c>
      <c r="AE1039" s="357">
        <v>22</v>
      </c>
      <c r="AF1039" s="357">
        <v>37</v>
      </c>
      <c r="AG1039" s="357">
        <v>50</v>
      </c>
      <c r="AH1039" s="357">
        <v>1</v>
      </c>
      <c r="AI1039" s="119">
        <v>42209</v>
      </c>
      <c r="AJ1039" s="357">
        <v>2011</v>
      </c>
      <c r="AK1039" s="357" t="s">
        <v>421</v>
      </c>
      <c r="AL1039" s="120" t="s">
        <v>3871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427</v>
      </c>
      <c r="C1040" s="201" t="s">
        <v>5593</v>
      </c>
      <c r="D1040" s="201"/>
      <c r="E1040" s="201" t="s">
        <v>1319</v>
      </c>
      <c r="F1040" s="201"/>
      <c r="G1040" s="203" t="s">
        <v>5594</v>
      </c>
      <c r="H1040" s="391"/>
      <c r="I1040" s="201" t="s">
        <v>1294</v>
      </c>
      <c r="J1040" s="201"/>
      <c r="K1040" s="201" t="s">
        <v>5569</v>
      </c>
      <c r="L1040" s="206">
        <v>45352</v>
      </c>
      <c r="M1040" s="207">
        <v>46074</v>
      </c>
      <c r="N1040" s="226" t="s">
        <v>421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691</v>
      </c>
      <c r="T1040" s="201" t="s">
        <v>728</v>
      </c>
      <c r="U1040" s="377" t="s">
        <v>200</v>
      </c>
      <c r="V1040" s="377" t="s">
        <v>334</v>
      </c>
      <c r="W1040" s="213">
        <f t="shared" si="235"/>
        <v>46074</v>
      </c>
      <c r="X1040" s="208" t="s">
        <v>5595</v>
      </c>
      <c r="Y1040" s="408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3487</v>
      </c>
      <c r="AF1040" s="208" t="s">
        <v>210</v>
      </c>
      <c r="AG1040" s="208" t="s">
        <v>5596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427</v>
      </c>
      <c r="C1041" s="121" t="s">
        <v>3798</v>
      </c>
      <c r="D1041" s="121"/>
      <c r="E1041" s="121" t="s">
        <v>1320</v>
      </c>
      <c r="F1041" s="121"/>
      <c r="G1041" s="129" t="s">
        <v>3799</v>
      </c>
      <c r="H1041" s="390"/>
      <c r="I1041" s="121" t="s">
        <v>631</v>
      </c>
      <c r="J1041" s="121"/>
      <c r="K1041" s="121" t="s">
        <v>1522</v>
      </c>
      <c r="L1041" s="137">
        <v>44397</v>
      </c>
      <c r="M1041" s="138">
        <v>46574</v>
      </c>
      <c r="N1041" s="139" t="s">
        <v>421</v>
      </c>
      <c r="O1041" s="131">
        <f>M1041</f>
        <v>46574</v>
      </c>
      <c r="P1041" s="104">
        <v>21412</v>
      </c>
      <c r="Q1041" s="104">
        <v>2018</v>
      </c>
      <c r="R1041" s="105">
        <v>45844</v>
      </c>
      <c r="S1041" s="121" t="s">
        <v>2231</v>
      </c>
      <c r="T1041" s="121" t="s">
        <v>421</v>
      </c>
      <c r="U1041" s="244" t="s">
        <v>6801</v>
      </c>
      <c r="V1041" s="244" t="s">
        <v>6802</v>
      </c>
      <c r="W1041" s="135">
        <f t="shared" si="235"/>
        <v>46574</v>
      </c>
      <c r="X1041" s="162" t="s">
        <v>583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423</v>
      </c>
      <c r="AF1041" s="162" t="s">
        <v>423</v>
      </c>
      <c r="AG1041" s="162" t="s">
        <v>423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427</v>
      </c>
      <c r="C1042" s="121" t="s">
        <v>1280</v>
      </c>
      <c r="D1042" s="121"/>
      <c r="E1042" s="121" t="s">
        <v>2671</v>
      </c>
      <c r="F1042" s="121"/>
      <c r="G1042" s="129" t="s">
        <v>2737</v>
      </c>
      <c r="H1042" s="390"/>
      <c r="I1042" s="121" t="s">
        <v>1071</v>
      </c>
      <c r="J1042" s="121"/>
      <c r="K1042" s="121" t="s">
        <v>4519</v>
      </c>
      <c r="L1042" s="137">
        <v>43558</v>
      </c>
      <c r="M1042" s="149">
        <v>45529</v>
      </c>
      <c r="N1042" s="162" t="s">
        <v>421</v>
      </c>
      <c r="O1042" s="168">
        <f t="shared" si="236"/>
        <v>45529</v>
      </c>
      <c r="P1042" s="169">
        <v>22582</v>
      </c>
      <c r="Q1042" s="169">
        <v>2018</v>
      </c>
      <c r="R1042" s="119">
        <v>44798</v>
      </c>
      <c r="S1042" s="156" t="s">
        <v>727</v>
      </c>
      <c r="T1042" s="144" t="s">
        <v>692</v>
      </c>
      <c r="U1042" s="376" t="s">
        <v>4520</v>
      </c>
      <c r="V1042" s="376" t="s">
        <v>738</v>
      </c>
      <c r="W1042" s="145">
        <f t="shared" si="235"/>
        <v>45529</v>
      </c>
      <c r="X1042" s="357" t="s">
        <v>865</v>
      </c>
      <c r="Y1042" s="407">
        <v>4.5</v>
      </c>
      <c r="Z1042" s="136"/>
      <c r="AA1042" s="120">
        <v>90</v>
      </c>
      <c r="AB1042" s="120"/>
      <c r="AC1042" s="120">
        <v>115</v>
      </c>
      <c r="AD1042" s="120"/>
      <c r="AE1042" s="357">
        <v>22</v>
      </c>
      <c r="AF1042" s="357">
        <v>36</v>
      </c>
      <c r="AG1042" s="365">
        <v>54</v>
      </c>
      <c r="AH1042" s="365">
        <v>1</v>
      </c>
      <c r="AI1042" s="156"/>
      <c r="AJ1042" s="365"/>
      <c r="AK1042" s="365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427</v>
      </c>
      <c r="C1043" s="121" t="s">
        <v>1280</v>
      </c>
      <c r="D1043" s="121"/>
      <c r="E1043" s="121" t="s">
        <v>2672</v>
      </c>
      <c r="F1043" s="121"/>
      <c r="G1043" s="129" t="s">
        <v>2738</v>
      </c>
      <c r="H1043" s="390"/>
      <c r="I1043" s="121" t="s">
        <v>1071</v>
      </c>
      <c r="J1043" s="121"/>
      <c r="K1043" s="121" t="s">
        <v>4545</v>
      </c>
      <c r="L1043" s="137">
        <v>43558</v>
      </c>
      <c r="M1043" s="149">
        <v>45531</v>
      </c>
      <c r="N1043" s="162" t="s">
        <v>421</v>
      </c>
      <c r="O1043" s="168">
        <f t="shared" si="236"/>
        <v>45531</v>
      </c>
      <c r="P1043" s="169">
        <v>22599</v>
      </c>
      <c r="Q1043" s="169">
        <v>2018</v>
      </c>
      <c r="R1043" s="119">
        <v>44800</v>
      </c>
      <c r="S1043" s="156" t="s">
        <v>727</v>
      </c>
      <c r="T1043" s="144" t="s">
        <v>692</v>
      </c>
      <c r="U1043" s="376" t="s">
        <v>3176</v>
      </c>
      <c r="V1043" s="376" t="s">
        <v>387</v>
      </c>
      <c r="W1043" s="145">
        <f t="shared" si="235"/>
        <v>45531</v>
      </c>
      <c r="X1043" s="357" t="s">
        <v>865</v>
      </c>
      <c r="Y1043" s="407">
        <v>4.5</v>
      </c>
      <c r="Z1043" s="136"/>
      <c r="AA1043" s="120">
        <v>90</v>
      </c>
      <c r="AB1043" s="120"/>
      <c r="AC1043" s="120">
        <v>115</v>
      </c>
      <c r="AD1043" s="120"/>
      <c r="AE1043" s="357">
        <v>22</v>
      </c>
      <c r="AF1043" s="357">
        <v>36</v>
      </c>
      <c r="AG1043" s="365">
        <v>54</v>
      </c>
      <c r="AH1043" s="365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427</v>
      </c>
      <c r="C1044" s="110" t="s">
        <v>1289</v>
      </c>
      <c r="D1044" s="110"/>
      <c r="E1044" s="111" t="s">
        <v>1773</v>
      </c>
      <c r="F1044" s="111"/>
      <c r="G1044" s="112" t="s">
        <v>3142</v>
      </c>
      <c r="H1044" s="389"/>
      <c r="I1044" s="111" t="s">
        <v>265</v>
      </c>
      <c r="J1044" s="110"/>
      <c r="K1044" s="111" t="s">
        <v>2359</v>
      </c>
      <c r="L1044" s="137">
        <v>43924</v>
      </c>
      <c r="M1044" s="87">
        <v>46437</v>
      </c>
      <c r="N1044" s="117" t="s">
        <v>421</v>
      </c>
      <c r="O1044" s="131">
        <f>M1044</f>
        <v>46437</v>
      </c>
      <c r="P1044" s="104">
        <v>21240</v>
      </c>
      <c r="Q1044" s="104">
        <v>2016</v>
      </c>
      <c r="R1044" s="105">
        <v>45707</v>
      </c>
      <c r="S1044" s="121" t="s">
        <v>3071</v>
      </c>
      <c r="T1044" s="121" t="s">
        <v>421</v>
      </c>
      <c r="U1044" s="244" t="s">
        <v>411</v>
      </c>
      <c r="V1044" s="244" t="s">
        <v>3955</v>
      </c>
      <c r="W1044" s="135">
        <f t="shared" si="235"/>
        <v>46437</v>
      </c>
      <c r="X1044" s="162" t="s">
        <v>865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423</v>
      </c>
      <c r="AF1044" s="162" t="s">
        <v>423</v>
      </c>
      <c r="AG1044" s="162" t="s">
        <v>423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427</v>
      </c>
      <c r="C1045" s="121" t="s">
        <v>2307</v>
      </c>
      <c r="D1045" s="121"/>
      <c r="E1045" s="121" t="s">
        <v>2308</v>
      </c>
      <c r="F1045" s="121"/>
      <c r="G1045" s="129" t="s">
        <v>2309</v>
      </c>
      <c r="H1045" s="390"/>
      <c r="I1045" s="111" t="s">
        <v>174</v>
      </c>
      <c r="J1045" s="121"/>
      <c r="K1045" s="85" t="s">
        <v>1692</v>
      </c>
      <c r="L1045" s="115">
        <v>43184</v>
      </c>
      <c r="M1045" s="116">
        <v>46165</v>
      </c>
      <c r="N1045" s="117" t="s">
        <v>421</v>
      </c>
      <c r="O1045" s="130">
        <f t="shared" ref="O1045" si="237">M1045</f>
        <v>46165</v>
      </c>
      <c r="P1045" s="118">
        <v>19155</v>
      </c>
      <c r="Q1045" s="118">
        <v>2010</v>
      </c>
      <c r="R1045" s="119">
        <v>45435</v>
      </c>
      <c r="S1045" s="120" t="s">
        <v>14</v>
      </c>
      <c r="T1045" s="121" t="s">
        <v>421</v>
      </c>
      <c r="U1045" s="244" t="s">
        <v>5891</v>
      </c>
      <c r="V1045" s="244" t="s">
        <v>4139</v>
      </c>
      <c r="W1045" s="145">
        <f t="shared" ref="W1045:W1050" si="238">M1045</f>
        <v>46165</v>
      </c>
      <c r="X1045" s="357" t="s">
        <v>865</v>
      </c>
      <c r="Y1045" s="407">
        <v>6.3</v>
      </c>
      <c r="Z1045" s="136"/>
      <c r="AA1045" s="120">
        <v>115</v>
      </c>
      <c r="AB1045" s="120"/>
      <c r="AC1045" s="120">
        <v>135</v>
      </c>
      <c r="AD1045" s="120"/>
      <c r="AE1045" s="357">
        <v>24</v>
      </c>
      <c r="AF1045" s="357">
        <v>38</v>
      </c>
      <c r="AG1045" s="357">
        <v>52</v>
      </c>
      <c r="AH1045" s="357">
        <v>1</v>
      </c>
      <c r="AI1045" s="156"/>
      <c r="AJ1045" s="365"/>
      <c r="AK1045" s="365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428</v>
      </c>
      <c r="C1046" s="121" t="s">
        <v>1197</v>
      </c>
      <c r="D1046" s="121" t="s">
        <v>4017</v>
      </c>
      <c r="E1046" s="121" t="s">
        <v>1290</v>
      </c>
      <c r="F1046" s="121" t="s">
        <v>4018</v>
      </c>
      <c r="G1046" s="129" t="s">
        <v>1291</v>
      </c>
      <c r="H1046" s="390" t="s">
        <v>4019</v>
      </c>
      <c r="I1046" s="121" t="s">
        <v>1071</v>
      </c>
      <c r="J1046" s="121" t="s">
        <v>891</v>
      </c>
      <c r="K1046" s="121" t="s">
        <v>2499</v>
      </c>
      <c r="L1046" s="137">
        <v>42205</v>
      </c>
      <c r="M1046" s="149">
        <v>46033</v>
      </c>
      <c r="N1046" s="162" t="s">
        <v>421</v>
      </c>
      <c r="O1046" s="168">
        <f t="shared" ref="O1046:O1050" si="239">M1046</f>
        <v>46033</v>
      </c>
      <c r="P1046" s="169">
        <v>23060</v>
      </c>
      <c r="Q1046" s="169">
        <v>2015</v>
      </c>
      <c r="R1046" s="119">
        <v>45302</v>
      </c>
      <c r="S1046" s="121" t="s">
        <v>2564</v>
      </c>
      <c r="T1046" s="144" t="s">
        <v>1870</v>
      </c>
      <c r="U1046" s="244" t="s">
        <v>5428</v>
      </c>
      <c r="V1046" s="376" t="s">
        <v>5429</v>
      </c>
      <c r="W1046" s="145">
        <f t="shared" si="238"/>
        <v>46033</v>
      </c>
      <c r="X1046" s="357" t="s">
        <v>865</v>
      </c>
      <c r="Y1046" s="407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57">
        <v>22</v>
      </c>
      <c r="AF1046" s="357">
        <v>36</v>
      </c>
      <c r="AG1046" s="365">
        <v>54</v>
      </c>
      <c r="AH1046" s="162">
        <v>1</v>
      </c>
      <c r="AI1046" s="105">
        <v>44585</v>
      </c>
      <c r="AJ1046" s="162">
        <v>2021</v>
      </c>
      <c r="AK1046" s="162" t="s">
        <v>421</v>
      </c>
      <c r="AL1046" s="121" t="s">
        <v>5430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427</v>
      </c>
      <c r="C1047" s="202" t="s">
        <v>5613</v>
      </c>
      <c r="D1047" s="202"/>
      <c r="E1047" s="202" t="s">
        <v>5436</v>
      </c>
      <c r="F1047" s="202"/>
      <c r="G1047" s="227" t="s">
        <v>5614</v>
      </c>
      <c r="H1047" s="392"/>
      <c r="I1047" s="202" t="s">
        <v>71</v>
      </c>
      <c r="J1047" s="201"/>
      <c r="K1047" s="212" t="s">
        <v>5597</v>
      </c>
      <c r="L1047" s="206">
        <v>45357</v>
      </c>
      <c r="M1047" s="219">
        <v>46068</v>
      </c>
      <c r="N1047" s="220" t="s">
        <v>421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727</v>
      </c>
      <c r="T1047" s="201" t="s">
        <v>728</v>
      </c>
      <c r="U1047" s="377" t="s">
        <v>200</v>
      </c>
      <c r="V1047" s="377" t="s">
        <v>632</v>
      </c>
      <c r="W1047" s="213">
        <f>M1047</f>
        <v>46068</v>
      </c>
      <c r="X1047" s="208" t="s">
        <v>655</v>
      </c>
      <c r="Y1047" s="408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423</v>
      </c>
      <c r="AF1047" s="208" t="s">
        <v>423</v>
      </c>
      <c r="AG1047" s="208" t="s">
        <v>423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428</v>
      </c>
      <c r="C1048" s="121" t="s">
        <v>1458</v>
      </c>
      <c r="D1048" s="144" t="s">
        <v>1883</v>
      </c>
      <c r="E1048" s="121" t="s">
        <v>1459</v>
      </c>
      <c r="F1048" s="121" t="s">
        <v>2039</v>
      </c>
      <c r="G1048" s="129" t="s">
        <v>1460</v>
      </c>
      <c r="H1048" s="390" t="s">
        <v>2040</v>
      </c>
      <c r="I1048" s="121" t="s">
        <v>625</v>
      </c>
      <c r="J1048" s="121" t="s">
        <v>663</v>
      </c>
      <c r="K1048" s="121" t="s">
        <v>254</v>
      </c>
      <c r="L1048" s="137">
        <v>42244</v>
      </c>
      <c r="M1048" s="138">
        <v>45952</v>
      </c>
      <c r="N1048" s="117" t="s">
        <v>421</v>
      </c>
      <c r="O1048" s="131">
        <f t="shared" si="239"/>
        <v>45952</v>
      </c>
      <c r="P1048" s="104">
        <v>16836</v>
      </c>
      <c r="Q1048" s="104">
        <v>2015</v>
      </c>
      <c r="R1048" s="119">
        <v>45221</v>
      </c>
      <c r="S1048" s="121" t="s">
        <v>2968</v>
      </c>
      <c r="T1048" s="121" t="s">
        <v>113</v>
      </c>
      <c r="U1048" s="244" t="s">
        <v>5317</v>
      </c>
      <c r="V1048" s="244" t="s">
        <v>5318</v>
      </c>
      <c r="W1048" s="135">
        <f t="shared" si="238"/>
        <v>45952</v>
      </c>
      <c r="X1048" s="162" t="s">
        <v>423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421</v>
      </c>
      <c r="AL1048" s="121" t="s">
        <v>5169</v>
      </c>
      <c r="AM1048" s="231"/>
      <c r="AN1048" s="144"/>
      <c r="AO1048" s="144"/>
      <c r="AP1048" s="121"/>
      <c r="AQ1048" s="121"/>
      <c r="AR1048" s="121"/>
      <c r="AS1048" s="129"/>
      <c r="AT1048" s="259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428</v>
      </c>
      <c r="C1049" s="121" t="s">
        <v>1458</v>
      </c>
      <c r="D1049" s="111" t="s">
        <v>4336</v>
      </c>
      <c r="E1049" s="121" t="s">
        <v>1461</v>
      </c>
      <c r="F1049" s="121" t="s">
        <v>2004</v>
      </c>
      <c r="G1049" s="129" t="s">
        <v>2954</v>
      </c>
      <c r="H1049" s="390" t="s">
        <v>4337</v>
      </c>
      <c r="I1049" s="121" t="s">
        <v>625</v>
      </c>
      <c r="J1049" s="121" t="s">
        <v>663</v>
      </c>
      <c r="K1049" s="121" t="s">
        <v>41</v>
      </c>
      <c r="L1049" s="137">
        <v>43745</v>
      </c>
      <c r="M1049" s="116">
        <v>45921</v>
      </c>
      <c r="N1049" s="117" t="s">
        <v>421</v>
      </c>
      <c r="O1049" s="130">
        <f t="shared" si="239"/>
        <v>45921</v>
      </c>
      <c r="P1049" s="118">
        <v>19521</v>
      </c>
      <c r="Q1049" s="118">
        <v>2019</v>
      </c>
      <c r="R1049" s="119">
        <v>45455</v>
      </c>
      <c r="S1049" s="120" t="s">
        <v>298</v>
      </c>
      <c r="T1049" s="121" t="s">
        <v>1870</v>
      </c>
      <c r="U1049" s="376" t="s">
        <v>5954</v>
      </c>
      <c r="V1049" s="376" t="s">
        <v>5955</v>
      </c>
      <c r="W1049" s="145">
        <f t="shared" si="238"/>
        <v>45921</v>
      </c>
      <c r="X1049" s="357" t="s">
        <v>423</v>
      </c>
      <c r="Y1049" s="407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57">
        <v>30</v>
      </c>
      <c r="AF1049" s="357">
        <v>53</v>
      </c>
      <c r="AG1049" s="357">
        <v>75</v>
      </c>
      <c r="AH1049" s="357">
        <v>1</v>
      </c>
      <c r="AI1049" s="161">
        <v>44728</v>
      </c>
      <c r="AJ1049" s="175">
        <v>2022</v>
      </c>
      <c r="AK1049" s="175" t="s">
        <v>421</v>
      </c>
      <c r="AL1049" s="120" t="s">
        <v>5956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427</v>
      </c>
      <c r="C1050" s="111" t="s">
        <v>439</v>
      </c>
      <c r="D1050" s="111"/>
      <c r="E1050" s="85" t="s">
        <v>2447</v>
      </c>
      <c r="F1050" s="111"/>
      <c r="G1050" s="112" t="s">
        <v>4330</v>
      </c>
      <c r="H1050" s="389"/>
      <c r="I1050" s="111" t="s">
        <v>1071</v>
      </c>
      <c r="J1050" s="111"/>
      <c r="K1050" s="111" t="s">
        <v>4331</v>
      </c>
      <c r="L1050" s="115">
        <v>40494</v>
      </c>
      <c r="M1050" s="87">
        <v>46194</v>
      </c>
      <c r="N1050" s="117" t="s">
        <v>421</v>
      </c>
      <c r="O1050" s="131">
        <f t="shared" si="239"/>
        <v>46194</v>
      </c>
      <c r="P1050" s="104">
        <v>22442</v>
      </c>
      <c r="Q1050" s="104">
        <v>2010</v>
      </c>
      <c r="R1050" s="105">
        <v>45464</v>
      </c>
      <c r="S1050" s="121" t="s">
        <v>2001</v>
      </c>
      <c r="T1050" s="121" t="s">
        <v>421</v>
      </c>
      <c r="U1050" s="244" t="s">
        <v>318</v>
      </c>
      <c r="V1050" s="244" t="s">
        <v>234</v>
      </c>
      <c r="W1050" s="135">
        <f t="shared" si="238"/>
        <v>46194</v>
      </c>
      <c r="X1050" s="162" t="s">
        <v>865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66"/>
      <c r="AK1050" s="366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216" customFormat="1" ht="12.75" customHeight="1" x14ac:dyDescent="0.2">
      <c r="A1051" s="201">
        <v>1050</v>
      </c>
      <c r="B1051" s="616" t="s">
        <v>427</v>
      </c>
      <c r="C1051" s="216" t="s">
        <v>4486</v>
      </c>
      <c r="D1051" s="616"/>
      <c r="E1051" s="616" t="s">
        <v>3449</v>
      </c>
      <c r="F1051" s="616"/>
      <c r="G1051" s="617" t="s">
        <v>4784</v>
      </c>
      <c r="H1051" s="618"/>
      <c r="I1051" s="616" t="s">
        <v>174</v>
      </c>
      <c r="J1051" s="616"/>
      <c r="K1051" s="616" t="s">
        <v>224</v>
      </c>
      <c r="L1051" s="619">
        <v>45701</v>
      </c>
      <c r="M1051" s="620">
        <v>46420</v>
      </c>
      <c r="N1051" s="621" t="s">
        <v>421</v>
      </c>
      <c r="O1051" s="622">
        <f>M1051</f>
        <v>46420</v>
      </c>
      <c r="P1051" s="623">
        <v>25077</v>
      </c>
      <c r="Q1051" s="623">
        <v>2023</v>
      </c>
      <c r="R1051" s="211">
        <v>45690</v>
      </c>
      <c r="S1051" s="624" t="s">
        <v>168</v>
      </c>
      <c r="T1051" s="624" t="s">
        <v>728</v>
      </c>
      <c r="U1051" s="625" t="s">
        <v>200</v>
      </c>
      <c r="V1051" s="625" t="s">
        <v>200</v>
      </c>
      <c r="W1051" s="627">
        <f>O1051</f>
        <v>46420</v>
      </c>
      <c r="X1051" s="628" t="s">
        <v>655</v>
      </c>
      <c r="Y1051" s="629">
        <v>5.62</v>
      </c>
      <c r="Z1051" s="626"/>
      <c r="AA1051" s="624">
        <v>105</v>
      </c>
      <c r="AB1051" s="624"/>
      <c r="AC1051" s="624">
        <v>125</v>
      </c>
      <c r="AD1051" s="624"/>
      <c r="AE1051" s="628" t="s">
        <v>423</v>
      </c>
      <c r="AF1051" s="628" t="s">
        <v>423</v>
      </c>
      <c r="AG1051" s="628" t="s">
        <v>423</v>
      </c>
      <c r="AH1051" s="628">
        <v>1</v>
      </c>
      <c r="AI1051" s="630"/>
      <c r="AJ1051" s="628"/>
      <c r="AK1051" s="628"/>
      <c r="AL1051" s="201"/>
      <c r="AM1051" s="237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5"/>
      <c r="CN1051" s="215"/>
      <c r="CO1051" s="215"/>
      <c r="CP1051" s="215"/>
      <c r="CQ1051" s="215"/>
      <c r="CR1051" s="215"/>
      <c r="CS1051" s="215"/>
      <c r="CT1051" s="215"/>
      <c r="CU1051" s="215"/>
      <c r="CV1051" s="215"/>
      <c r="CW1051" s="215"/>
      <c r="CX1051" s="215"/>
      <c r="CY1051" s="215"/>
      <c r="CZ1051" s="215"/>
      <c r="DA1051" s="215"/>
      <c r="DB1051" s="215"/>
      <c r="DC1051" s="215"/>
      <c r="DD1051" s="215"/>
      <c r="DE1051" s="215"/>
      <c r="DF1051" s="215"/>
      <c r="DG1051" s="215"/>
      <c r="DH1051" s="215"/>
      <c r="DI1051" s="215"/>
      <c r="DJ1051" s="215"/>
      <c r="DK1051" s="215"/>
      <c r="DL1051" s="215"/>
      <c r="DM1051" s="215"/>
      <c r="DN1051" s="215"/>
      <c r="DO1051" s="215"/>
      <c r="DP1051" s="215"/>
      <c r="DQ1051" s="215"/>
      <c r="DR1051" s="215"/>
      <c r="DS1051" s="215"/>
    </row>
    <row r="1052" spans="1:123" s="157" customFormat="1" ht="12.75" customHeight="1" x14ac:dyDescent="0.2">
      <c r="A1052" s="121">
        <v>1051</v>
      </c>
      <c r="B1052" s="110" t="s">
        <v>427</v>
      </c>
      <c r="C1052" s="110" t="s">
        <v>4687</v>
      </c>
      <c r="D1052" s="110"/>
      <c r="E1052" s="111" t="s">
        <v>1774</v>
      </c>
      <c r="F1052" s="111"/>
      <c r="G1052" s="112" t="s">
        <v>4688</v>
      </c>
      <c r="H1052" s="389"/>
      <c r="I1052" s="111" t="s">
        <v>1071</v>
      </c>
      <c r="J1052" s="110"/>
      <c r="K1052" s="111" t="s">
        <v>4689</v>
      </c>
      <c r="L1052" s="137">
        <v>44929</v>
      </c>
      <c r="M1052" s="87">
        <v>46368</v>
      </c>
      <c r="N1052" s="117" t="s">
        <v>421</v>
      </c>
      <c r="O1052" s="131">
        <f>M1052</f>
        <v>46368</v>
      </c>
      <c r="P1052" s="104">
        <v>23004</v>
      </c>
      <c r="Q1052" s="104">
        <v>2022</v>
      </c>
      <c r="R1052" s="105">
        <v>45638</v>
      </c>
      <c r="S1052" s="121" t="s">
        <v>727</v>
      </c>
      <c r="T1052" s="121" t="s">
        <v>421</v>
      </c>
      <c r="U1052" s="244" t="s">
        <v>909</v>
      </c>
      <c r="V1052" s="244" t="s">
        <v>1855</v>
      </c>
      <c r="W1052" s="135">
        <f>M1052</f>
        <v>46368</v>
      </c>
      <c r="X1052" s="162" t="s">
        <v>201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423</v>
      </c>
      <c r="AF1052" s="162" t="s">
        <v>423</v>
      </c>
      <c r="AG1052" s="162" t="s">
        <v>423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427</v>
      </c>
      <c r="C1053" s="121" t="s">
        <v>4296</v>
      </c>
      <c r="D1053" s="121"/>
      <c r="E1053" s="121" t="s">
        <v>1298</v>
      </c>
      <c r="F1053" s="121"/>
      <c r="G1053" s="129" t="s">
        <v>4297</v>
      </c>
      <c r="H1053" s="390"/>
      <c r="I1053" s="121" t="s">
        <v>546</v>
      </c>
      <c r="J1053" s="121"/>
      <c r="K1053" s="111" t="s">
        <v>433</v>
      </c>
      <c r="L1053" s="137">
        <v>44707</v>
      </c>
      <c r="M1053" s="138">
        <v>46161</v>
      </c>
      <c r="N1053" s="117" t="s">
        <v>421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102</v>
      </c>
      <c r="T1053" s="121" t="s">
        <v>421</v>
      </c>
      <c r="U1053" s="244" t="s">
        <v>49</v>
      </c>
      <c r="V1053" s="244" t="s">
        <v>49</v>
      </c>
      <c r="W1053" s="135">
        <f>M1053</f>
        <v>46161</v>
      </c>
      <c r="X1053" s="162" t="s">
        <v>1768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5883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428</v>
      </c>
      <c r="C1054" s="121" t="s">
        <v>1280</v>
      </c>
      <c r="D1054" s="121" t="s">
        <v>1063</v>
      </c>
      <c r="E1054" s="121" t="s">
        <v>1299</v>
      </c>
      <c r="F1054" s="121" t="s">
        <v>4082</v>
      </c>
      <c r="G1054" s="129" t="s">
        <v>4083</v>
      </c>
      <c r="H1054" s="390" t="s">
        <v>4082</v>
      </c>
      <c r="I1054" s="121" t="s">
        <v>1071</v>
      </c>
      <c r="J1054" s="121" t="s">
        <v>823</v>
      </c>
      <c r="K1054" s="121" t="s">
        <v>4084</v>
      </c>
      <c r="L1054" s="137">
        <v>44620</v>
      </c>
      <c r="M1054" s="138">
        <v>46120</v>
      </c>
      <c r="N1054" s="117" t="s">
        <v>421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596</v>
      </c>
      <c r="T1054" s="121" t="s">
        <v>1870</v>
      </c>
      <c r="U1054" s="244" t="s">
        <v>5732</v>
      </c>
      <c r="V1054" s="244" t="s">
        <v>5733</v>
      </c>
      <c r="W1054" s="135">
        <f>M1054</f>
        <v>46120</v>
      </c>
      <c r="X1054" s="162" t="s">
        <v>865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423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421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427</v>
      </c>
      <c r="C1055" s="121" t="s">
        <v>1517</v>
      </c>
      <c r="D1055" s="121"/>
      <c r="E1055" s="121" t="s">
        <v>2184</v>
      </c>
      <c r="F1055" s="121"/>
      <c r="G1055" s="129" t="s">
        <v>4301</v>
      </c>
      <c r="H1055" s="390"/>
      <c r="I1055" s="121" t="s">
        <v>174</v>
      </c>
      <c r="J1055" s="121"/>
      <c r="K1055" s="121" t="s">
        <v>2359</v>
      </c>
      <c r="L1055" s="137">
        <v>44708</v>
      </c>
      <c r="M1055" s="138">
        <v>46401</v>
      </c>
      <c r="N1055" s="139" t="s">
        <v>421</v>
      </c>
      <c r="O1055" s="131">
        <f>M1055</f>
        <v>46401</v>
      </c>
      <c r="P1055" s="104">
        <v>22414</v>
      </c>
      <c r="Q1055" s="104">
        <v>2016</v>
      </c>
      <c r="R1055" s="105">
        <v>45671</v>
      </c>
      <c r="S1055" s="121" t="s">
        <v>3071</v>
      </c>
      <c r="T1055" s="121" t="s">
        <v>421</v>
      </c>
      <c r="U1055" s="244" t="s">
        <v>318</v>
      </c>
      <c r="V1055" s="244" t="s">
        <v>6362</v>
      </c>
      <c r="W1055" s="135">
        <f>M1055</f>
        <v>46401</v>
      </c>
      <c r="X1055" s="162" t="s">
        <v>865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423</v>
      </c>
      <c r="AF1055" s="162" t="s">
        <v>423</v>
      </c>
      <c r="AG1055" s="175" t="s">
        <v>423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427</v>
      </c>
      <c r="C1056" s="121" t="s">
        <v>1462</v>
      </c>
      <c r="D1056" s="121"/>
      <c r="E1056" s="121" t="s">
        <v>1463</v>
      </c>
      <c r="F1056" s="121"/>
      <c r="G1056" s="129" t="s">
        <v>1464</v>
      </c>
      <c r="H1056" s="390"/>
      <c r="I1056" s="121" t="s">
        <v>174</v>
      </c>
      <c r="J1056" s="121"/>
      <c r="K1056" s="121" t="s">
        <v>1465</v>
      </c>
      <c r="L1056" s="137">
        <v>42373</v>
      </c>
      <c r="M1056" s="149">
        <v>45414</v>
      </c>
      <c r="N1056" s="117" t="s">
        <v>421</v>
      </c>
      <c r="O1056" s="130">
        <f t="shared" ref="O1056:O1061" si="240">M1056</f>
        <v>45414</v>
      </c>
      <c r="P1056" s="118">
        <v>22348</v>
      </c>
      <c r="Q1056" s="118">
        <v>2012</v>
      </c>
      <c r="R1056" s="119">
        <v>44683</v>
      </c>
      <c r="S1056" s="120" t="s">
        <v>14</v>
      </c>
      <c r="T1056" s="121" t="s">
        <v>421</v>
      </c>
      <c r="U1056" s="376" t="s">
        <v>4258</v>
      </c>
      <c r="V1056" s="376" t="s">
        <v>980</v>
      </c>
      <c r="W1056" s="145">
        <f t="shared" ref="W1056:W1061" si="241">M1056</f>
        <v>45414</v>
      </c>
      <c r="X1056" s="357" t="s">
        <v>865</v>
      </c>
      <c r="Y1056" s="407">
        <v>5.4</v>
      </c>
      <c r="Z1056" s="136"/>
      <c r="AA1056" s="120">
        <v>70</v>
      </c>
      <c r="AB1056" s="120"/>
      <c r="AC1056" s="120">
        <v>90</v>
      </c>
      <c r="AD1056" s="120"/>
      <c r="AE1056" s="357">
        <v>25</v>
      </c>
      <c r="AF1056" s="357">
        <v>40</v>
      </c>
      <c r="AG1056" s="357">
        <v>53</v>
      </c>
      <c r="AH1056" s="357">
        <v>1</v>
      </c>
      <c r="AI1056" s="156"/>
      <c r="AJ1056" s="365"/>
      <c r="AK1056" s="365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427</v>
      </c>
      <c r="C1057" s="111" t="s">
        <v>3191</v>
      </c>
      <c r="D1057" s="111"/>
      <c r="E1057" s="85" t="s">
        <v>1466</v>
      </c>
      <c r="F1057" s="111"/>
      <c r="G1057" s="112" t="s">
        <v>4298</v>
      </c>
      <c r="H1057" s="389"/>
      <c r="I1057" s="111" t="s">
        <v>1071</v>
      </c>
      <c r="J1057" s="111"/>
      <c r="K1057" s="111" t="s">
        <v>6263</v>
      </c>
      <c r="L1057" s="115">
        <v>44165</v>
      </c>
      <c r="M1057" s="87">
        <v>46319</v>
      </c>
      <c r="N1057" s="117" t="s">
        <v>421</v>
      </c>
      <c r="O1057" s="131">
        <f t="shared" si="240"/>
        <v>46319</v>
      </c>
      <c r="P1057" s="104">
        <v>22412</v>
      </c>
      <c r="Q1057" s="104">
        <v>2020</v>
      </c>
      <c r="R1057" s="105">
        <v>45589</v>
      </c>
      <c r="S1057" s="121" t="s">
        <v>727</v>
      </c>
      <c r="T1057" s="121" t="s">
        <v>692</v>
      </c>
      <c r="U1057" s="244" t="s">
        <v>532</v>
      </c>
      <c r="V1057" s="244" t="s">
        <v>49</v>
      </c>
      <c r="W1057" s="135">
        <f>M1057</f>
        <v>46319</v>
      </c>
      <c r="X1057" s="162" t="s">
        <v>201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423</v>
      </c>
      <c r="AF1057" s="162" t="s">
        <v>423</v>
      </c>
      <c r="AG1057" s="162" t="s">
        <v>423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428</v>
      </c>
      <c r="C1058" s="110" t="s">
        <v>821</v>
      </c>
      <c r="D1058" s="121" t="s">
        <v>1063</v>
      </c>
      <c r="E1058" s="121" t="s">
        <v>1467</v>
      </c>
      <c r="F1058" s="121" t="s">
        <v>3709</v>
      </c>
      <c r="G1058" s="129" t="s">
        <v>1468</v>
      </c>
      <c r="H1058" s="390" t="s">
        <v>3709</v>
      </c>
      <c r="I1058" s="121" t="s">
        <v>1228</v>
      </c>
      <c r="J1058" s="121" t="s">
        <v>823</v>
      </c>
      <c r="K1058" s="121" t="s">
        <v>3710</v>
      </c>
      <c r="L1058" s="137">
        <v>42297</v>
      </c>
      <c r="M1058" s="149">
        <v>45334</v>
      </c>
      <c r="N1058" s="162" t="s">
        <v>421</v>
      </c>
      <c r="O1058" s="168">
        <f t="shared" si="240"/>
        <v>45334</v>
      </c>
      <c r="P1058" s="169">
        <v>21297</v>
      </c>
      <c r="Q1058" s="174">
        <v>2011</v>
      </c>
      <c r="R1058" s="119" t="s">
        <v>5539</v>
      </c>
      <c r="S1058" s="156" t="s">
        <v>168</v>
      </c>
      <c r="T1058" s="144" t="s">
        <v>1870</v>
      </c>
      <c r="U1058" s="376" t="s">
        <v>5541</v>
      </c>
      <c r="V1058" s="376" t="s">
        <v>5540</v>
      </c>
      <c r="W1058" s="145">
        <f>M1058</f>
        <v>45334</v>
      </c>
      <c r="X1058" s="357" t="s">
        <v>583</v>
      </c>
      <c r="Y1058" s="407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57">
        <v>24</v>
      </c>
      <c r="AF1058" s="357">
        <v>38</v>
      </c>
      <c r="AG1058" s="365">
        <v>52</v>
      </c>
      <c r="AH1058" s="365">
        <v>1</v>
      </c>
      <c r="AI1058" s="172">
        <v>44351</v>
      </c>
      <c r="AJ1058" s="365">
        <v>2013</v>
      </c>
      <c r="AK1058" s="365" t="s">
        <v>421</v>
      </c>
      <c r="AL1058" s="120" t="s">
        <v>5542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428</v>
      </c>
      <c r="C1059" s="121" t="s">
        <v>1293</v>
      </c>
      <c r="D1059" s="121" t="s">
        <v>2740</v>
      </c>
      <c r="E1059" s="121" t="s">
        <v>2457</v>
      </c>
      <c r="F1059" s="121" t="s">
        <v>2741</v>
      </c>
      <c r="G1059" s="129" t="s">
        <v>2458</v>
      </c>
      <c r="H1059" s="390" t="s">
        <v>2742</v>
      </c>
      <c r="I1059" s="121" t="s">
        <v>1071</v>
      </c>
      <c r="J1059" s="111" t="s">
        <v>1746</v>
      </c>
      <c r="K1059" s="121" t="s">
        <v>2459</v>
      </c>
      <c r="L1059" s="137">
        <v>43301</v>
      </c>
      <c r="M1059" s="138">
        <v>45488</v>
      </c>
      <c r="N1059" s="162" t="s">
        <v>421</v>
      </c>
      <c r="O1059" s="163">
        <f t="shared" si="240"/>
        <v>45488</v>
      </c>
      <c r="P1059" s="174">
        <v>19162</v>
      </c>
      <c r="Q1059" s="174">
        <v>2018</v>
      </c>
      <c r="R1059" s="105">
        <v>44757</v>
      </c>
      <c r="S1059" s="144" t="s">
        <v>2743</v>
      </c>
      <c r="T1059" s="144" t="s">
        <v>1870</v>
      </c>
      <c r="U1059" s="244" t="s">
        <v>4467</v>
      </c>
      <c r="V1059" s="244" t="s">
        <v>4468</v>
      </c>
      <c r="W1059" s="135">
        <f t="shared" si="241"/>
        <v>45488</v>
      </c>
      <c r="X1059" s="162" t="s">
        <v>865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57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421</v>
      </c>
      <c r="AL1059" s="121" t="s">
        <v>3613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427</v>
      </c>
      <c r="C1060" s="121" t="s">
        <v>3657</v>
      </c>
      <c r="D1060" s="121"/>
      <c r="E1060" s="121" t="s">
        <v>2680</v>
      </c>
      <c r="F1060" s="121"/>
      <c r="G1060" s="129" t="s">
        <v>3658</v>
      </c>
      <c r="H1060" s="390"/>
      <c r="I1060" s="121" t="s">
        <v>625</v>
      </c>
      <c r="J1060" s="121"/>
      <c r="K1060" s="121" t="s">
        <v>3196</v>
      </c>
      <c r="L1060" s="137">
        <v>44326</v>
      </c>
      <c r="M1060" s="138">
        <v>45781</v>
      </c>
      <c r="N1060" s="162" t="s">
        <v>421</v>
      </c>
      <c r="O1060" s="163">
        <f t="shared" si="240"/>
        <v>45781</v>
      </c>
      <c r="P1060" s="174">
        <v>21217</v>
      </c>
      <c r="Q1060" s="174">
        <v>2012</v>
      </c>
      <c r="R1060" s="105">
        <v>45050</v>
      </c>
      <c r="S1060" s="144" t="s">
        <v>2069</v>
      </c>
      <c r="T1060" s="144" t="s">
        <v>421</v>
      </c>
      <c r="U1060" s="244" t="s">
        <v>200</v>
      </c>
      <c r="V1060" s="244" t="s">
        <v>738</v>
      </c>
      <c r="W1060" s="135">
        <f t="shared" si="241"/>
        <v>45781</v>
      </c>
      <c r="X1060" s="162" t="s">
        <v>583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427</v>
      </c>
      <c r="C1061" s="121" t="s">
        <v>660</v>
      </c>
      <c r="D1061" s="121"/>
      <c r="E1061" s="121" t="s">
        <v>2682</v>
      </c>
      <c r="F1061" s="121"/>
      <c r="G1061" s="129" t="s">
        <v>3668</v>
      </c>
      <c r="H1061" s="390"/>
      <c r="I1061" s="121" t="s">
        <v>1071</v>
      </c>
      <c r="J1061" s="121"/>
      <c r="K1061" s="121" t="s">
        <v>3669</v>
      </c>
      <c r="L1061" s="137">
        <v>44329</v>
      </c>
      <c r="M1061" s="138">
        <v>45382</v>
      </c>
      <c r="N1061" s="162" t="s">
        <v>421</v>
      </c>
      <c r="O1061" s="163">
        <f t="shared" si="240"/>
        <v>45382</v>
      </c>
      <c r="P1061" s="174">
        <v>21229</v>
      </c>
      <c r="Q1061" s="174">
        <v>2013</v>
      </c>
      <c r="R1061" s="105">
        <v>45016</v>
      </c>
      <c r="S1061" s="144" t="s">
        <v>2001</v>
      </c>
      <c r="T1061" s="144" t="s">
        <v>421</v>
      </c>
      <c r="U1061" s="244" t="s">
        <v>637</v>
      </c>
      <c r="V1061" s="244" t="s">
        <v>857</v>
      </c>
      <c r="W1061" s="135">
        <f t="shared" si="241"/>
        <v>45382</v>
      </c>
      <c r="X1061" s="162" t="s">
        <v>865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427</v>
      </c>
      <c r="C1062" s="121" t="s">
        <v>370</v>
      </c>
      <c r="D1062" s="121"/>
      <c r="E1062" s="121" t="s">
        <v>1287</v>
      </c>
      <c r="F1062" s="121"/>
      <c r="G1062" s="129" t="s">
        <v>4634</v>
      </c>
      <c r="H1062" s="390"/>
      <c r="I1062" s="121" t="s">
        <v>174</v>
      </c>
      <c r="J1062" s="121"/>
      <c r="K1062" s="111" t="s">
        <v>4635</v>
      </c>
      <c r="L1062" s="115">
        <v>42199</v>
      </c>
      <c r="M1062" s="116">
        <v>45266</v>
      </c>
      <c r="N1062" s="117" t="s">
        <v>421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2001</v>
      </c>
      <c r="T1062" s="121" t="s">
        <v>421</v>
      </c>
      <c r="U1062" s="376" t="s">
        <v>4679</v>
      </c>
      <c r="V1062" s="376" t="s">
        <v>4680</v>
      </c>
      <c r="W1062" s="145">
        <f>M1062</f>
        <v>45266</v>
      </c>
      <c r="X1062" s="357" t="s">
        <v>865</v>
      </c>
      <c r="Y1062" s="407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57">
        <v>38</v>
      </c>
      <c r="AG1062" s="357">
        <v>52</v>
      </c>
      <c r="AH1062" s="357">
        <v>1</v>
      </c>
      <c r="AI1062" s="156"/>
      <c r="AJ1062" s="365"/>
      <c r="AK1062" s="365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428</v>
      </c>
      <c r="C1063" s="201" t="s">
        <v>3422</v>
      </c>
      <c r="D1063" s="201"/>
      <c r="E1063" s="201" t="s">
        <v>2702</v>
      </c>
      <c r="F1063" s="201"/>
      <c r="G1063" s="203" t="s">
        <v>5253</v>
      </c>
      <c r="H1063" s="391"/>
      <c r="I1063" s="201" t="s">
        <v>255</v>
      </c>
      <c r="J1063" s="201"/>
      <c r="K1063" s="201" t="s">
        <v>5250</v>
      </c>
      <c r="L1063" s="206">
        <v>45195</v>
      </c>
      <c r="M1063" s="207">
        <v>45897</v>
      </c>
      <c r="N1063" s="208" t="s">
        <v>421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691</v>
      </c>
      <c r="T1063" s="212" t="s">
        <v>728</v>
      </c>
      <c r="U1063" s="377" t="s">
        <v>200</v>
      </c>
      <c r="V1063" s="377" t="s">
        <v>200</v>
      </c>
      <c r="W1063" s="213">
        <f>M1063</f>
        <v>45897</v>
      </c>
      <c r="X1063" s="208" t="s">
        <v>5254</v>
      </c>
      <c r="Y1063" s="408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423</v>
      </c>
      <c r="AF1063" s="208">
        <v>38</v>
      </c>
      <c r="AG1063" s="284">
        <v>50</v>
      </c>
      <c r="AH1063" s="284">
        <v>1</v>
      </c>
      <c r="AI1063" s="212"/>
      <c r="AJ1063" s="284"/>
      <c r="AK1063" s="284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427</v>
      </c>
      <c r="C1064" s="110" t="s">
        <v>1109</v>
      </c>
      <c r="D1064" s="111"/>
      <c r="E1064" s="85" t="s">
        <v>1296</v>
      </c>
      <c r="F1064" s="111"/>
      <c r="G1064" s="112" t="s">
        <v>1297</v>
      </c>
      <c r="H1064" s="389"/>
      <c r="I1064" s="121" t="s">
        <v>174</v>
      </c>
      <c r="J1064" s="111"/>
      <c r="K1064" s="111" t="s">
        <v>1028</v>
      </c>
      <c r="L1064" s="115">
        <v>42207</v>
      </c>
      <c r="M1064" s="87">
        <v>46099</v>
      </c>
      <c r="N1064" s="117" t="s">
        <v>421</v>
      </c>
      <c r="O1064" s="131">
        <f t="shared" ref="O1064:O1067" si="242">M1064</f>
        <v>46099</v>
      </c>
      <c r="P1064" s="104">
        <v>20371</v>
      </c>
      <c r="Q1064" s="104">
        <v>2015</v>
      </c>
      <c r="R1064" s="119">
        <v>45369</v>
      </c>
      <c r="S1064" s="121" t="s">
        <v>102</v>
      </c>
      <c r="T1064" s="121" t="s">
        <v>421</v>
      </c>
      <c r="U1064" s="244" t="s">
        <v>632</v>
      </c>
      <c r="V1064" s="244" t="s">
        <v>3020</v>
      </c>
      <c r="W1064" s="135">
        <f>O1064</f>
        <v>46099</v>
      </c>
      <c r="X1064" s="162" t="s">
        <v>865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65"/>
      <c r="AK1064" s="365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427</v>
      </c>
      <c r="C1065" s="121" t="s">
        <v>3842</v>
      </c>
      <c r="D1065" s="121"/>
      <c r="E1065" s="121" t="s">
        <v>1333</v>
      </c>
      <c r="F1065" s="121"/>
      <c r="G1065" s="129" t="s">
        <v>3843</v>
      </c>
      <c r="H1065" s="390"/>
      <c r="I1065" s="121" t="s">
        <v>1071</v>
      </c>
      <c r="J1065" s="121"/>
      <c r="K1065" s="111" t="s">
        <v>3844</v>
      </c>
      <c r="L1065" s="137">
        <v>44424</v>
      </c>
      <c r="M1065" s="116">
        <v>45148</v>
      </c>
      <c r="N1065" s="117" t="s">
        <v>421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727</v>
      </c>
      <c r="T1065" s="121" t="s">
        <v>728</v>
      </c>
      <c r="U1065" s="376" t="s">
        <v>200</v>
      </c>
      <c r="V1065" s="376" t="s">
        <v>533</v>
      </c>
      <c r="W1065" s="145">
        <f>M1065</f>
        <v>45148</v>
      </c>
      <c r="X1065" s="357" t="s">
        <v>865</v>
      </c>
      <c r="Y1065" s="407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57" t="s">
        <v>423</v>
      </c>
      <c r="AG1065" s="357">
        <v>56</v>
      </c>
      <c r="AH1065" s="357">
        <v>1</v>
      </c>
      <c r="AI1065" s="156"/>
      <c r="AJ1065" s="365"/>
      <c r="AK1065" s="365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427</v>
      </c>
      <c r="C1066" s="121" t="s">
        <v>3104</v>
      </c>
      <c r="D1066" s="121"/>
      <c r="E1066" s="121" t="s">
        <v>1339</v>
      </c>
      <c r="F1066" s="121"/>
      <c r="G1066" s="129" t="s">
        <v>3086</v>
      </c>
      <c r="H1066" s="390"/>
      <c r="I1066" s="121" t="s">
        <v>174</v>
      </c>
      <c r="J1066" s="121"/>
      <c r="K1066" s="110" t="s">
        <v>1734</v>
      </c>
      <c r="L1066" s="137">
        <v>43897</v>
      </c>
      <c r="M1066" s="138">
        <v>46098</v>
      </c>
      <c r="N1066" s="139" t="s">
        <v>421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2231</v>
      </c>
      <c r="T1066" s="121" t="s">
        <v>421</v>
      </c>
      <c r="U1066" s="244" t="s">
        <v>5668</v>
      </c>
      <c r="V1066" s="244" t="s">
        <v>3020</v>
      </c>
      <c r="W1066" s="135">
        <f>M1066</f>
        <v>46098</v>
      </c>
      <c r="X1066" s="162" t="s">
        <v>583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57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427</v>
      </c>
      <c r="C1067" s="201" t="s">
        <v>2683</v>
      </c>
      <c r="D1067" s="201"/>
      <c r="E1067" s="201" t="s">
        <v>2684</v>
      </c>
      <c r="F1067" s="201"/>
      <c r="G1067" s="203" t="s">
        <v>2685</v>
      </c>
      <c r="H1067" s="391"/>
      <c r="I1067" s="201" t="s">
        <v>486</v>
      </c>
      <c r="J1067" s="201"/>
      <c r="K1067" s="201" t="s">
        <v>6122</v>
      </c>
      <c r="L1067" s="206">
        <v>43532</v>
      </c>
      <c r="M1067" s="207">
        <v>46247</v>
      </c>
      <c r="N1067" s="208" t="s">
        <v>421</v>
      </c>
      <c r="O1067" s="209">
        <f t="shared" si="242"/>
        <v>46247</v>
      </c>
      <c r="P1067" s="210">
        <v>22604</v>
      </c>
      <c r="Q1067" s="210">
        <v>2017</v>
      </c>
      <c r="R1067" s="211">
        <v>45517</v>
      </c>
      <c r="S1067" s="201" t="s">
        <v>837</v>
      </c>
      <c r="T1067" s="212" t="s">
        <v>692</v>
      </c>
      <c r="U1067" s="377" t="s">
        <v>234</v>
      </c>
      <c r="V1067" s="377" t="s">
        <v>3139</v>
      </c>
      <c r="W1067" s="213">
        <f>M1067</f>
        <v>46247</v>
      </c>
      <c r="X1067" s="208" t="s">
        <v>865</v>
      </c>
      <c r="Y1067" s="408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4">
        <v>55</v>
      </c>
      <c r="AH1067" s="284">
        <v>1</v>
      </c>
      <c r="AI1067" s="212"/>
      <c r="AJ1067" s="284"/>
      <c r="AK1067" s="284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427</v>
      </c>
      <c r="C1068" s="201" t="s">
        <v>6175</v>
      </c>
      <c r="D1068" s="201"/>
      <c r="E1068" s="201" t="s">
        <v>1295</v>
      </c>
      <c r="F1068" s="201"/>
      <c r="G1068" s="203" t="s">
        <v>6176</v>
      </c>
      <c r="H1068" s="391"/>
      <c r="I1068" s="201" t="s">
        <v>255</v>
      </c>
      <c r="J1068" s="201"/>
      <c r="K1068" s="201" t="s">
        <v>6171</v>
      </c>
      <c r="L1068" s="206">
        <v>45551</v>
      </c>
      <c r="M1068" s="207">
        <v>46265</v>
      </c>
      <c r="N1068" s="208" t="s">
        <v>421</v>
      </c>
      <c r="O1068" s="209">
        <f t="shared" ref="O1068:O1073" si="243">M1068</f>
        <v>46265</v>
      </c>
      <c r="P1068" s="210">
        <v>24590</v>
      </c>
      <c r="Q1068" s="210">
        <v>2024</v>
      </c>
      <c r="R1068" s="211">
        <v>45535</v>
      </c>
      <c r="S1068" s="212" t="s">
        <v>2069</v>
      </c>
      <c r="T1068" s="212" t="s">
        <v>728</v>
      </c>
      <c r="U1068" s="377" t="s">
        <v>200</v>
      </c>
      <c r="V1068" s="377" t="s">
        <v>200</v>
      </c>
      <c r="W1068" s="213">
        <v>46265</v>
      </c>
      <c r="X1068" s="208" t="s">
        <v>865</v>
      </c>
      <c r="Y1068" s="408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423</v>
      </c>
      <c r="AF1068" s="208" t="s">
        <v>423</v>
      </c>
      <c r="AG1068" s="284">
        <v>46</v>
      </c>
      <c r="AH1068" s="284">
        <v>1</v>
      </c>
      <c r="AI1068" s="212"/>
      <c r="AJ1068" s="284"/>
      <c r="AK1068" s="284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427</v>
      </c>
      <c r="C1069" s="121" t="s">
        <v>4746</v>
      </c>
      <c r="D1069" s="121"/>
      <c r="E1069" s="121" t="s">
        <v>1309</v>
      </c>
      <c r="F1069" s="121"/>
      <c r="G1069" s="129" t="s">
        <v>4747</v>
      </c>
      <c r="H1069" s="390"/>
      <c r="I1069" s="121" t="s">
        <v>174</v>
      </c>
      <c r="J1069" s="121"/>
      <c r="K1069" s="121" t="s">
        <v>1060</v>
      </c>
      <c r="L1069" s="137">
        <v>44993</v>
      </c>
      <c r="M1069" s="138">
        <v>46458</v>
      </c>
      <c r="N1069" s="162" t="s">
        <v>421</v>
      </c>
      <c r="O1069" s="163">
        <f t="shared" si="243"/>
        <v>46458</v>
      </c>
      <c r="P1069" s="174">
        <v>23113</v>
      </c>
      <c r="Q1069" s="174">
        <v>2022</v>
      </c>
      <c r="R1069" s="105">
        <v>45728</v>
      </c>
      <c r="S1069" s="144" t="s">
        <v>102</v>
      </c>
      <c r="T1069" s="144" t="s">
        <v>421</v>
      </c>
      <c r="U1069" s="244" t="s">
        <v>6486</v>
      </c>
      <c r="V1069" s="244" t="s">
        <v>6486</v>
      </c>
      <c r="W1069" s="135">
        <f>M1069</f>
        <v>46458</v>
      </c>
      <c r="X1069" s="162" t="s">
        <v>865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427</v>
      </c>
      <c r="C1070" s="201" t="s">
        <v>4463</v>
      </c>
      <c r="D1070" s="201"/>
      <c r="E1070" s="201" t="s">
        <v>2686</v>
      </c>
      <c r="F1070" s="201"/>
      <c r="G1070" s="203" t="s">
        <v>5255</v>
      </c>
      <c r="H1070" s="391"/>
      <c r="I1070" s="201" t="s">
        <v>255</v>
      </c>
      <c r="J1070" s="201"/>
      <c r="K1070" s="201" t="s">
        <v>5251</v>
      </c>
      <c r="L1070" s="206">
        <v>45195</v>
      </c>
      <c r="M1070" s="207">
        <v>45919</v>
      </c>
      <c r="N1070" s="208" t="s">
        <v>421</v>
      </c>
      <c r="O1070" s="209">
        <f t="shared" si="243"/>
        <v>45919</v>
      </c>
      <c r="P1070" s="210">
        <v>23545</v>
      </c>
      <c r="Q1070" s="210">
        <v>2023</v>
      </c>
      <c r="R1070" s="223">
        <v>45188</v>
      </c>
      <c r="S1070" s="212" t="s">
        <v>691</v>
      </c>
      <c r="T1070" s="212" t="s">
        <v>728</v>
      </c>
      <c r="U1070" s="377" t="s">
        <v>200</v>
      </c>
      <c r="V1070" s="377" t="s">
        <v>200</v>
      </c>
      <c r="W1070" s="213">
        <v>45919</v>
      </c>
      <c r="X1070" s="208" t="s">
        <v>5056</v>
      </c>
      <c r="Y1070" s="408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423</v>
      </c>
      <c r="AF1070" s="208">
        <v>38</v>
      </c>
      <c r="AG1070" s="284">
        <v>47</v>
      </c>
      <c r="AH1070" s="284">
        <v>1</v>
      </c>
      <c r="AJ1070" s="284"/>
      <c r="AK1070" s="284"/>
      <c r="AL1070" s="201"/>
      <c r="AM1070" s="237"/>
    </row>
    <row r="1071" spans="1:123" ht="12.75" customHeight="1" x14ac:dyDescent="0.2">
      <c r="A1071" s="121">
        <v>1070</v>
      </c>
      <c r="B1071" s="121" t="s">
        <v>427</v>
      </c>
      <c r="C1071" s="121" t="s">
        <v>1307</v>
      </c>
      <c r="D1071" s="121"/>
      <c r="E1071" s="121" t="s">
        <v>2934</v>
      </c>
      <c r="F1071" s="121"/>
      <c r="G1071" s="129" t="s">
        <v>1308</v>
      </c>
      <c r="H1071" s="390"/>
      <c r="I1071" s="121" t="s">
        <v>1071</v>
      </c>
      <c r="J1071" s="121"/>
      <c r="K1071" s="121" t="s">
        <v>510</v>
      </c>
      <c r="L1071" s="137">
        <v>42212</v>
      </c>
      <c r="M1071" s="149">
        <v>46140</v>
      </c>
      <c r="N1071" s="162" t="s">
        <v>421</v>
      </c>
      <c r="O1071" s="168">
        <f t="shared" si="243"/>
        <v>46140</v>
      </c>
      <c r="P1071" s="169">
        <v>22397</v>
      </c>
      <c r="Q1071" s="169">
        <v>2015</v>
      </c>
      <c r="R1071" s="119">
        <v>45410</v>
      </c>
      <c r="S1071" s="156" t="s">
        <v>168</v>
      </c>
      <c r="T1071" s="144" t="s">
        <v>421</v>
      </c>
      <c r="U1071" s="376" t="s">
        <v>738</v>
      </c>
      <c r="V1071" s="376" t="s">
        <v>340</v>
      </c>
      <c r="W1071" s="145">
        <f>M1071</f>
        <v>46140</v>
      </c>
      <c r="X1071" s="357" t="s">
        <v>865</v>
      </c>
      <c r="Y1071" s="407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57">
        <v>36</v>
      </c>
      <c r="AG1071" s="365">
        <v>54</v>
      </c>
      <c r="AH1071" s="365">
        <v>1</v>
      </c>
      <c r="AI1071" s="156"/>
      <c r="AJ1071" s="365"/>
      <c r="AK1071" s="365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216" customFormat="1" ht="12.75" customHeight="1" x14ac:dyDescent="0.2">
      <c r="A1072" s="201">
        <v>1071</v>
      </c>
      <c r="B1072" s="200" t="s">
        <v>427</v>
      </c>
      <c r="C1072" s="228" t="s">
        <v>5412</v>
      </c>
      <c r="D1072" s="202"/>
      <c r="E1072" s="202" t="s">
        <v>1776</v>
      </c>
      <c r="F1072" s="202"/>
      <c r="G1072" s="227" t="s">
        <v>6528</v>
      </c>
      <c r="H1072" s="392"/>
      <c r="I1072" s="202" t="s">
        <v>631</v>
      </c>
      <c r="J1072" s="202"/>
      <c r="K1072" s="202" t="s">
        <v>5077</v>
      </c>
      <c r="L1072" s="218">
        <v>45748</v>
      </c>
      <c r="M1072" s="219">
        <v>46474</v>
      </c>
      <c r="N1072" s="220" t="s">
        <v>421</v>
      </c>
      <c r="O1072" s="221">
        <f t="shared" si="243"/>
        <v>46474</v>
      </c>
      <c r="P1072" s="222">
        <v>25177</v>
      </c>
      <c r="Q1072" s="222">
        <v>2024</v>
      </c>
      <c r="R1072" s="211">
        <v>45744</v>
      </c>
      <c r="S1072" s="201" t="s">
        <v>5066</v>
      </c>
      <c r="T1072" s="201" t="s">
        <v>728</v>
      </c>
      <c r="U1072" s="377" t="s">
        <v>200</v>
      </c>
      <c r="V1072" s="377" t="s">
        <v>548</v>
      </c>
      <c r="W1072" s="213">
        <v>46474</v>
      </c>
      <c r="X1072" s="208" t="s">
        <v>865</v>
      </c>
      <c r="Y1072" s="408">
        <v>4.3499999999999996</v>
      </c>
      <c r="Z1072" s="214"/>
      <c r="AA1072" s="201">
        <v>80</v>
      </c>
      <c r="AB1072" s="201"/>
      <c r="AC1072" s="201">
        <v>100</v>
      </c>
      <c r="AD1072" s="201"/>
      <c r="AE1072" s="208" t="s">
        <v>423</v>
      </c>
      <c r="AF1072" s="208" t="s">
        <v>423</v>
      </c>
      <c r="AG1072" s="208" t="s">
        <v>423</v>
      </c>
      <c r="AH1072" s="208">
        <v>1</v>
      </c>
      <c r="AI1072" s="212"/>
      <c r="AJ1072" s="284"/>
      <c r="AK1072" s="284"/>
      <c r="AL1072" s="201"/>
      <c r="AM1072" s="237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212"/>
      <c r="BN1072" s="212"/>
      <c r="BO1072" s="212"/>
      <c r="BP1072" s="212"/>
      <c r="BQ1072" s="212"/>
      <c r="BR1072" s="212"/>
      <c r="BS1072" s="212"/>
      <c r="BT1072" s="212"/>
      <c r="BU1072" s="212"/>
      <c r="BV1072" s="212"/>
      <c r="BW1072" s="212"/>
      <c r="BX1072" s="212"/>
      <c r="BY1072" s="212"/>
      <c r="BZ1072" s="212"/>
      <c r="CA1072" s="212"/>
      <c r="CB1072" s="212"/>
      <c r="CC1072" s="212"/>
      <c r="CD1072" s="212"/>
      <c r="CE1072" s="212"/>
      <c r="CF1072" s="212"/>
      <c r="CG1072" s="212"/>
      <c r="CH1072" s="212"/>
      <c r="CI1072" s="212"/>
      <c r="CJ1072" s="212"/>
      <c r="CK1072" s="212"/>
      <c r="CL1072" s="212"/>
      <c r="CM1072" s="215"/>
      <c r="CN1072" s="215"/>
      <c r="CO1072" s="215"/>
      <c r="CP1072" s="215"/>
      <c r="CQ1072" s="215"/>
      <c r="CR1072" s="215"/>
      <c r="CS1072" s="215"/>
      <c r="CT1072" s="215"/>
      <c r="CU1072" s="215"/>
      <c r="CV1072" s="215"/>
      <c r="CW1072" s="215"/>
      <c r="CX1072" s="215"/>
      <c r="CY1072" s="215"/>
      <c r="CZ1072" s="215"/>
      <c r="DA1072" s="215"/>
      <c r="DB1072" s="215"/>
      <c r="DC1072" s="215"/>
      <c r="DD1072" s="215"/>
      <c r="DE1072" s="215"/>
      <c r="DF1072" s="215"/>
      <c r="DG1072" s="215"/>
      <c r="DH1072" s="215"/>
      <c r="DI1072" s="215"/>
      <c r="DJ1072" s="215"/>
      <c r="DK1072" s="215"/>
      <c r="DL1072" s="215"/>
      <c r="DM1072" s="215"/>
      <c r="DN1072" s="215"/>
      <c r="DO1072" s="215"/>
      <c r="DP1072" s="215"/>
      <c r="DQ1072" s="215"/>
      <c r="DR1072" s="215"/>
      <c r="DS1072" s="215"/>
    </row>
    <row r="1073" spans="1:123" s="157" customFormat="1" ht="12.75" customHeight="1" x14ac:dyDescent="0.25">
      <c r="A1073" s="121">
        <v>1072</v>
      </c>
      <c r="B1073" s="144" t="s">
        <v>427</v>
      </c>
      <c r="C1073" s="144" t="s">
        <v>3495</v>
      </c>
      <c r="D1073" s="144"/>
      <c r="E1073" s="144" t="s">
        <v>3496</v>
      </c>
      <c r="F1073" s="144"/>
      <c r="G1073" s="175">
        <v>602459</v>
      </c>
      <c r="H1073" s="393"/>
      <c r="I1073" s="144" t="s">
        <v>265</v>
      </c>
      <c r="J1073" s="144"/>
      <c r="K1073" s="144" t="s">
        <v>4536</v>
      </c>
      <c r="L1073" s="161">
        <v>44165</v>
      </c>
      <c r="M1073" s="165">
        <v>45529</v>
      </c>
      <c r="N1073" s="175" t="s">
        <v>421</v>
      </c>
      <c r="O1073" s="165">
        <f t="shared" si="243"/>
        <v>45529</v>
      </c>
      <c r="P1073" s="144">
        <v>22591</v>
      </c>
      <c r="Q1073" s="144">
        <v>2020</v>
      </c>
      <c r="R1073" s="161">
        <v>44798</v>
      </c>
      <c r="S1073" s="144" t="s">
        <v>102</v>
      </c>
      <c r="T1073" s="144" t="s">
        <v>692</v>
      </c>
      <c r="U1073" s="178">
        <v>15.22</v>
      </c>
      <c r="V1073" s="178">
        <v>15.22</v>
      </c>
      <c r="W1073" s="161">
        <f t="shared" ref="W1073:W1078" si="244">M1073</f>
        <v>45529</v>
      </c>
      <c r="X1073" s="175" t="s">
        <v>865</v>
      </c>
      <c r="Y1073" s="406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427</v>
      </c>
      <c r="C1074" s="121" t="s">
        <v>662</v>
      </c>
      <c r="D1074" s="121"/>
      <c r="E1074" s="121" t="s">
        <v>1469</v>
      </c>
      <c r="F1074" s="121"/>
      <c r="G1074" s="129" t="s">
        <v>1470</v>
      </c>
      <c r="H1074" s="390"/>
      <c r="I1074" s="121" t="s">
        <v>436</v>
      </c>
      <c r="J1074" s="121"/>
      <c r="K1074" s="111" t="s">
        <v>128</v>
      </c>
      <c r="L1074" s="115">
        <v>42241</v>
      </c>
      <c r="M1074" s="116">
        <v>45481</v>
      </c>
      <c r="N1074" s="117" t="s">
        <v>421</v>
      </c>
      <c r="O1074" s="130">
        <f t="shared" ref="O1074:O1075" si="245">M1074</f>
        <v>45481</v>
      </c>
      <c r="P1074" s="118">
        <v>15668</v>
      </c>
      <c r="Q1074" s="118">
        <v>2003</v>
      </c>
      <c r="R1074" s="119">
        <v>44750</v>
      </c>
      <c r="S1074" s="120" t="s">
        <v>14</v>
      </c>
      <c r="T1074" s="121" t="s">
        <v>421</v>
      </c>
      <c r="U1074" s="376" t="s">
        <v>103</v>
      </c>
      <c r="V1074" s="376" t="s">
        <v>4406</v>
      </c>
      <c r="W1074" s="145">
        <f t="shared" si="244"/>
        <v>45481</v>
      </c>
      <c r="X1074" s="357" t="s">
        <v>1471</v>
      </c>
      <c r="Y1074" s="407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57">
        <v>35</v>
      </c>
      <c r="AG1074" s="357">
        <v>50</v>
      </c>
      <c r="AH1074" s="357">
        <v>1</v>
      </c>
      <c r="AI1074" s="156"/>
      <c r="AJ1074" s="365"/>
      <c r="AK1074" s="365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428</v>
      </c>
      <c r="C1075" s="121" t="s">
        <v>1472</v>
      </c>
      <c r="D1075" s="121" t="s">
        <v>1923</v>
      </c>
      <c r="E1075" s="121" t="s">
        <v>1473</v>
      </c>
      <c r="F1075" s="121" t="s">
        <v>1924</v>
      </c>
      <c r="G1075" s="129" t="s">
        <v>1474</v>
      </c>
      <c r="H1075" s="390" t="s">
        <v>1925</v>
      </c>
      <c r="I1075" s="121" t="s">
        <v>265</v>
      </c>
      <c r="J1075" s="121" t="s">
        <v>1331</v>
      </c>
      <c r="K1075" s="121" t="s">
        <v>3116</v>
      </c>
      <c r="L1075" s="137">
        <v>42471</v>
      </c>
      <c r="M1075" s="149">
        <v>46193</v>
      </c>
      <c r="N1075" s="117" t="s">
        <v>421</v>
      </c>
      <c r="O1075" s="130">
        <f t="shared" si="245"/>
        <v>46193</v>
      </c>
      <c r="P1075" s="118">
        <v>20283</v>
      </c>
      <c r="Q1075" s="118">
        <v>2016</v>
      </c>
      <c r="R1075" s="119">
        <v>45463</v>
      </c>
      <c r="S1075" s="120" t="s">
        <v>596</v>
      </c>
      <c r="T1075" s="121" t="s">
        <v>1870</v>
      </c>
      <c r="U1075" s="376" t="s">
        <v>5985</v>
      </c>
      <c r="V1075" s="376" t="s">
        <v>5986</v>
      </c>
      <c r="W1075" s="145">
        <f t="shared" si="244"/>
        <v>46193</v>
      </c>
      <c r="X1075" s="162" t="s">
        <v>865</v>
      </c>
      <c r="Y1075" s="407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57">
        <v>22</v>
      </c>
      <c r="AF1075" s="357">
        <v>39</v>
      </c>
      <c r="AG1075" s="357">
        <v>49</v>
      </c>
      <c r="AH1075" s="357">
        <v>1</v>
      </c>
      <c r="AI1075" s="172">
        <v>42827</v>
      </c>
      <c r="AJ1075" s="365">
        <v>2015</v>
      </c>
      <c r="AK1075" s="365" t="s">
        <v>421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427</v>
      </c>
      <c r="C1076" s="121" t="s">
        <v>4302</v>
      </c>
      <c r="D1076" s="121"/>
      <c r="E1076" s="121" t="s">
        <v>1475</v>
      </c>
      <c r="F1076" s="121"/>
      <c r="G1076" s="129" t="s">
        <v>4303</v>
      </c>
      <c r="H1076" s="390"/>
      <c r="I1076" s="121" t="s">
        <v>174</v>
      </c>
      <c r="J1076" s="121"/>
      <c r="K1076" s="121" t="s">
        <v>756</v>
      </c>
      <c r="L1076" s="137">
        <v>44711</v>
      </c>
      <c r="M1076" s="138">
        <v>45439</v>
      </c>
      <c r="N1076" s="162" t="s">
        <v>421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102</v>
      </c>
      <c r="T1076" s="144" t="s">
        <v>728</v>
      </c>
      <c r="U1076" s="244" t="s">
        <v>200</v>
      </c>
      <c r="V1076" s="244" t="s">
        <v>200</v>
      </c>
      <c r="W1076" s="135">
        <f>M1076</f>
        <v>45439</v>
      </c>
      <c r="X1076" s="162" t="s">
        <v>655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57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427</v>
      </c>
      <c r="C1077" s="121" t="s">
        <v>3051</v>
      </c>
      <c r="D1077" s="121"/>
      <c r="E1077" s="121" t="s">
        <v>1301</v>
      </c>
      <c r="F1077" s="121"/>
      <c r="G1077" s="129" t="s">
        <v>3936</v>
      </c>
      <c r="H1077" s="390"/>
      <c r="I1077" s="121" t="s">
        <v>265</v>
      </c>
      <c r="J1077" s="121"/>
      <c r="K1077" s="121" t="s">
        <v>3937</v>
      </c>
      <c r="L1077" s="137">
        <v>44490</v>
      </c>
      <c r="M1077" s="138">
        <v>45215</v>
      </c>
      <c r="N1077" s="162" t="s">
        <v>421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102</v>
      </c>
      <c r="T1077" s="144" t="s">
        <v>728</v>
      </c>
      <c r="U1077" s="244" t="s">
        <v>200</v>
      </c>
      <c r="V1077" s="244" t="s">
        <v>909</v>
      </c>
      <c r="W1077" s="135">
        <f t="shared" si="244"/>
        <v>45215</v>
      </c>
      <c r="X1077" s="162" t="s">
        <v>865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427</v>
      </c>
      <c r="C1078" s="201" t="s">
        <v>6711</v>
      </c>
      <c r="D1078" s="201"/>
      <c r="E1078" s="201" t="s">
        <v>6524</v>
      </c>
      <c r="F1078" s="201"/>
      <c r="G1078" s="203" t="s">
        <v>6712</v>
      </c>
      <c r="H1078" s="391"/>
      <c r="I1078" s="201" t="s">
        <v>6713</v>
      </c>
      <c r="J1078" s="201"/>
      <c r="K1078" s="201" t="s">
        <v>54</v>
      </c>
      <c r="L1078" s="206">
        <v>45820</v>
      </c>
      <c r="M1078" s="207">
        <v>46536</v>
      </c>
      <c r="N1078" s="208" t="s">
        <v>421</v>
      </c>
      <c r="O1078" s="209">
        <f>M1078</f>
        <v>46536</v>
      </c>
      <c r="P1078" s="210">
        <v>25333</v>
      </c>
      <c r="Q1078" s="210">
        <v>2025</v>
      </c>
      <c r="R1078" s="211">
        <v>45806</v>
      </c>
      <c r="S1078" s="201" t="s">
        <v>102</v>
      </c>
      <c r="T1078" s="212" t="s">
        <v>728</v>
      </c>
      <c r="U1078" s="377" t="s">
        <v>200</v>
      </c>
      <c r="V1078" s="377" t="s">
        <v>200</v>
      </c>
      <c r="W1078" s="213">
        <f t="shared" si="244"/>
        <v>46536</v>
      </c>
      <c r="X1078" s="208" t="s">
        <v>865</v>
      </c>
      <c r="Y1078" s="408">
        <v>5.8</v>
      </c>
      <c r="Z1078" s="214"/>
      <c r="AA1078" s="201">
        <v>85</v>
      </c>
      <c r="AB1078" s="201"/>
      <c r="AC1078" s="201">
        <v>100</v>
      </c>
      <c r="AD1078" s="201"/>
      <c r="AE1078" s="208">
        <v>23</v>
      </c>
      <c r="AF1078" s="208">
        <v>38</v>
      </c>
      <c r="AG1078" s="284">
        <v>52</v>
      </c>
      <c r="AH1078" s="284">
        <v>1</v>
      </c>
      <c r="AI1078" s="212"/>
      <c r="AJ1078" s="284"/>
      <c r="AK1078" s="284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427</v>
      </c>
      <c r="C1079" s="121" t="s">
        <v>1926</v>
      </c>
      <c r="D1079" s="121"/>
      <c r="E1079" s="121" t="s">
        <v>1927</v>
      </c>
      <c r="F1079" s="121"/>
      <c r="G1079" s="129" t="s">
        <v>1928</v>
      </c>
      <c r="H1079" s="390"/>
      <c r="I1079" s="121" t="s">
        <v>486</v>
      </c>
      <c r="J1079" s="121"/>
      <c r="K1079" s="121" t="s">
        <v>1919</v>
      </c>
      <c r="L1079" s="137">
        <v>42826</v>
      </c>
      <c r="M1079" s="149">
        <v>46075</v>
      </c>
      <c r="N1079" s="117" t="s">
        <v>421</v>
      </c>
      <c r="O1079" s="130">
        <f t="shared" ref="O1079:O1086" si="246">M1079</f>
        <v>46075</v>
      </c>
      <c r="P1079" s="118">
        <v>21556</v>
      </c>
      <c r="Q1079" s="118">
        <v>2017</v>
      </c>
      <c r="R1079" s="119">
        <v>45344</v>
      </c>
      <c r="S1079" s="120" t="s">
        <v>14</v>
      </c>
      <c r="T1079" s="121" t="s">
        <v>421</v>
      </c>
      <c r="U1079" s="244" t="s">
        <v>632</v>
      </c>
      <c r="V1079" s="244" t="s">
        <v>1872</v>
      </c>
      <c r="W1079" s="145">
        <f t="shared" ref="W1079" si="247">M1079</f>
        <v>46075</v>
      </c>
      <c r="X1079" s="357" t="s">
        <v>865</v>
      </c>
      <c r="Y1079" s="407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57">
        <v>39</v>
      </c>
      <c r="AG1079" s="357">
        <v>45</v>
      </c>
      <c r="AH1079" s="357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427</v>
      </c>
      <c r="C1080" s="121" t="s">
        <v>3748</v>
      </c>
      <c r="D1080" s="121"/>
      <c r="E1080" s="121" t="s">
        <v>2324</v>
      </c>
      <c r="F1080" s="121"/>
      <c r="G1080" s="129" t="s">
        <v>3749</v>
      </c>
      <c r="H1080" s="390"/>
      <c r="I1080" s="121" t="s">
        <v>71</v>
      </c>
      <c r="J1080" s="121"/>
      <c r="K1080" s="111" t="s">
        <v>1274</v>
      </c>
      <c r="L1080" s="115">
        <v>44389</v>
      </c>
      <c r="M1080" s="87">
        <v>45839</v>
      </c>
      <c r="N1080" s="117" t="s">
        <v>421</v>
      </c>
      <c r="O1080" s="131">
        <f t="shared" ref="O1080:O1085" si="248">M1080</f>
        <v>45839</v>
      </c>
      <c r="P1080" s="104">
        <v>21362</v>
      </c>
      <c r="Q1080" s="104">
        <v>2021</v>
      </c>
      <c r="R1080" s="105">
        <v>45108</v>
      </c>
      <c r="S1080" s="121" t="s">
        <v>102</v>
      </c>
      <c r="T1080" s="121" t="s">
        <v>421</v>
      </c>
      <c r="U1080" s="244" t="s">
        <v>4520</v>
      </c>
      <c r="V1080" s="244" t="s">
        <v>4520</v>
      </c>
      <c r="W1080" s="135">
        <f>M1080</f>
        <v>45839</v>
      </c>
      <c r="X1080" s="162" t="s">
        <v>865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57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s="216" customFormat="1" ht="12.75" customHeight="1" x14ac:dyDescent="0.2">
      <c r="A1081" s="201">
        <v>1080</v>
      </c>
      <c r="B1081" s="201" t="s">
        <v>427</v>
      </c>
      <c r="C1081" s="201" t="s">
        <v>5113</v>
      </c>
      <c r="D1081" s="201"/>
      <c r="E1081" s="201" t="s">
        <v>1476</v>
      </c>
      <c r="F1081" s="201"/>
      <c r="G1081" s="203" t="s">
        <v>6602</v>
      </c>
      <c r="H1081" s="391"/>
      <c r="I1081" s="201" t="s">
        <v>4187</v>
      </c>
      <c r="J1081" s="201"/>
      <c r="K1081" s="202" t="s">
        <v>6573</v>
      </c>
      <c r="L1081" s="218">
        <v>45771</v>
      </c>
      <c r="M1081" s="219">
        <v>46488</v>
      </c>
      <c r="N1081" s="220" t="s">
        <v>421</v>
      </c>
      <c r="O1081" s="221">
        <f>M1081</f>
        <v>46488</v>
      </c>
      <c r="P1081" s="222">
        <v>25234</v>
      </c>
      <c r="Q1081" s="222">
        <v>2024</v>
      </c>
      <c r="R1081" s="211">
        <v>45758</v>
      </c>
      <c r="S1081" s="201" t="s">
        <v>2001</v>
      </c>
      <c r="T1081" s="201" t="s">
        <v>728</v>
      </c>
      <c r="U1081" s="377" t="s">
        <v>200</v>
      </c>
      <c r="V1081" s="377" t="s">
        <v>200</v>
      </c>
      <c r="W1081" s="213">
        <f>M1081</f>
        <v>46488</v>
      </c>
      <c r="X1081" s="208" t="s">
        <v>201</v>
      </c>
      <c r="Y1081" s="408">
        <v>5.7</v>
      </c>
      <c r="Z1081" s="214"/>
      <c r="AA1081" s="201">
        <v>80</v>
      </c>
      <c r="AB1081" s="201"/>
      <c r="AC1081" s="201">
        <v>105</v>
      </c>
      <c r="AD1081" s="201"/>
      <c r="AE1081" s="208" t="s">
        <v>423</v>
      </c>
      <c r="AF1081" s="208" t="s">
        <v>423</v>
      </c>
      <c r="AG1081" s="208" t="s">
        <v>423</v>
      </c>
      <c r="AH1081" s="208">
        <v>1</v>
      </c>
      <c r="AI1081" s="201"/>
      <c r="AJ1081" s="208"/>
      <c r="AK1081" s="208"/>
      <c r="AL1081" s="201"/>
      <c r="AM1081" s="237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2"/>
      <c r="BN1081" s="212"/>
      <c r="BO1081" s="212"/>
      <c r="BP1081" s="212"/>
      <c r="BQ1081" s="212"/>
      <c r="BR1081" s="212"/>
      <c r="BS1081" s="212"/>
      <c r="BT1081" s="212"/>
      <c r="BU1081" s="212"/>
      <c r="BV1081" s="212"/>
      <c r="BW1081" s="212"/>
      <c r="BX1081" s="212"/>
      <c r="BY1081" s="212"/>
      <c r="BZ1081" s="212"/>
      <c r="CA1081" s="212"/>
      <c r="CB1081" s="212"/>
      <c r="CC1081" s="212"/>
      <c r="CD1081" s="212"/>
      <c r="CE1081" s="212"/>
      <c r="CF1081" s="212"/>
      <c r="CG1081" s="212"/>
      <c r="CH1081" s="212"/>
      <c r="CI1081" s="212"/>
      <c r="CJ1081" s="212"/>
      <c r="CK1081" s="212"/>
      <c r="CL1081" s="212"/>
      <c r="CM1081" s="215"/>
      <c r="CN1081" s="215"/>
      <c r="CO1081" s="215"/>
      <c r="CP1081" s="215"/>
      <c r="CQ1081" s="215"/>
      <c r="CR1081" s="215"/>
      <c r="CS1081" s="215"/>
      <c r="CT1081" s="215"/>
      <c r="CU1081" s="215"/>
      <c r="CV1081" s="215"/>
      <c r="CW1081" s="215"/>
      <c r="CX1081" s="215"/>
      <c r="CY1081" s="215"/>
      <c r="CZ1081" s="215"/>
      <c r="DA1081" s="215"/>
      <c r="DB1081" s="215"/>
      <c r="DC1081" s="215"/>
      <c r="DD1081" s="215"/>
      <c r="DE1081" s="215"/>
      <c r="DF1081" s="215"/>
      <c r="DG1081" s="215"/>
      <c r="DH1081" s="215"/>
      <c r="DI1081" s="215"/>
      <c r="DJ1081" s="215"/>
      <c r="DK1081" s="215"/>
      <c r="DL1081" s="215"/>
      <c r="DM1081" s="215"/>
      <c r="DN1081" s="215"/>
      <c r="DO1081" s="215"/>
      <c r="DP1081" s="215"/>
      <c r="DQ1081" s="215"/>
      <c r="DR1081" s="215"/>
      <c r="DS1081" s="215"/>
    </row>
    <row r="1082" spans="1:123" s="216" customFormat="1" ht="12.75" customHeight="1" x14ac:dyDescent="0.2">
      <c r="A1082" s="201">
        <v>1081</v>
      </c>
      <c r="B1082" s="201" t="s">
        <v>427</v>
      </c>
      <c r="C1082" s="201" t="s">
        <v>5611</v>
      </c>
      <c r="D1082" s="201"/>
      <c r="E1082" s="201" t="s">
        <v>1477</v>
      </c>
      <c r="F1082" s="201"/>
      <c r="G1082" s="203" t="s">
        <v>5612</v>
      </c>
      <c r="H1082" s="391"/>
      <c r="I1082" s="201" t="s">
        <v>1071</v>
      </c>
      <c r="J1082" s="201"/>
      <c r="K1082" s="202" t="s">
        <v>5597</v>
      </c>
      <c r="L1082" s="206">
        <v>45357</v>
      </c>
      <c r="M1082" s="219">
        <v>46068</v>
      </c>
      <c r="N1082" s="220" t="s">
        <v>421</v>
      </c>
      <c r="O1082" s="221">
        <f t="shared" si="248"/>
        <v>46068</v>
      </c>
      <c r="P1082" s="222">
        <v>24179</v>
      </c>
      <c r="Q1082" s="222">
        <v>2023</v>
      </c>
      <c r="R1082" s="211">
        <v>45337</v>
      </c>
      <c r="S1082" s="201" t="s">
        <v>727</v>
      </c>
      <c r="T1082" s="201" t="s">
        <v>728</v>
      </c>
      <c r="U1082" s="377" t="s">
        <v>200</v>
      </c>
      <c r="V1082" s="377" t="s">
        <v>533</v>
      </c>
      <c r="W1082" s="213">
        <f t="shared" ref="W1082:W1087" si="249">M1082</f>
        <v>46068</v>
      </c>
      <c r="X1082" s="208" t="s">
        <v>583</v>
      </c>
      <c r="Y1082" s="408" t="s">
        <v>423</v>
      </c>
      <c r="Z1082" s="214"/>
      <c r="AA1082" s="201">
        <v>95</v>
      </c>
      <c r="AB1082" s="201"/>
      <c r="AC1082" s="201">
        <v>112</v>
      </c>
      <c r="AD1082" s="201"/>
      <c r="AE1082" s="208" t="s">
        <v>423</v>
      </c>
      <c r="AF1082" s="208" t="s">
        <v>423</v>
      </c>
      <c r="AG1082" s="208" t="s">
        <v>423</v>
      </c>
      <c r="AH1082" s="208">
        <v>1</v>
      </c>
      <c r="AI1082" s="212"/>
      <c r="AJ1082" s="284"/>
      <c r="AK1082" s="284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428</v>
      </c>
      <c r="C1083" s="121" t="s">
        <v>309</v>
      </c>
      <c r="D1083" s="121"/>
      <c r="E1083" s="121" t="s">
        <v>1478</v>
      </c>
      <c r="F1083" s="121" t="s">
        <v>463</v>
      </c>
      <c r="G1083" s="129" t="s">
        <v>3938</v>
      </c>
      <c r="H1083" s="390"/>
      <c r="I1083" s="121" t="s">
        <v>725</v>
      </c>
      <c r="J1083" s="121"/>
      <c r="K1083" s="121" t="s">
        <v>2803</v>
      </c>
      <c r="L1083" s="137">
        <v>44490</v>
      </c>
      <c r="M1083" s="138">
        <v>45867</v>
      </c>
      <c r="N1083" s="162" t="s">
        <v>421</v>
      </c>
      <c r="O1083" s="163">
        <f t="shared" si="248"/>
        <v>45867</v>
      </c>
      <c r="P1083" s="174">
        <v>21577</v>
      </c>
      <c r="Q1083" s="174">
        <v>2015</v>
      </c>
      <c r="R1083" s="105">
        <v>45136</v>
      </c>
      <c r="S1083" s="121" t="s">
        <v>298</v>
      </c>
      <c r="T1083" s="121" t="s">
        <v>421</v>
      </c>
      <c r="U1083" s="244" t="s">
        <v>3528</v>
      </c>
      <c r="V1083" s="244" t="s">
        <v>2830</v>
      </c>
      <c r="W1083" s="135">
        <f t="shared" si="249"/>
        <v>45867</v>
      </c>
      <c r="X1083" s="162" t="s">
        <v>21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423</v>
      </c>
      <c r="AF1083" s="162">
        <v>38</v>
      </c>
      <c r="AG1083" s="175" t="s">
        <v>1068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428</v>
      </c>
      <c r="C1084" s="111" t="s">
        <v>4748</v>
      </c>
      <c r="D1084" s="111" t="s">
        <v>44</v>
      </c>
      <c r="E1084" s="85" t="s">
        <v>2768</v>
      </c>
      <c r="F1084" s="111" t="s">
        <v>1912</v>
      </c>
      <c r="G1084" s="112" t="s">
        <v>2850</v>
      </c>
      <c r="H1084" s="389" t="s">
        <v>1913</v>
      </c>
      <c r="I1084" s="111" t="s">
        <v>1352</v>
      </c>
      <c r="J1084" s="111" t="s">
        <v>823</v>
      </c>
      <c r="K1084" s="111" t="s">
        <v>2851</v>
      </c>
      <c r="L1084" s="115">
        <v>43650</v>
      </c>
      <c r="M1084" s="87">
        <v>46565</v>
      </c>
      <c r="N1084" s="117" t="s">
        <v>421</v>
      </c>
      <c r="O1084" s="131">
        <f t="shared" si="248"/>
        <v>46565</v>
      </c>
      <c r="P1084" s="104">
        <v>19346</v>
      </c>
      <c r="Q1084" s="104">
        <v>2018</v>
      </c>
      <c r="R1084" s="105">
        <v>45835</v>
      </c>
      <c r="S1084" s="121" t="s">
        <v>2069</v>
      </c>
      <c r="T1084" s="121" t="s">
        <v>1870</v>
      </c>
      <c r="U1084" s="244" t="s">
        <v>6790</v>
      </c>
      <c r="V1084" s="244" t="s">
        <v>6791</v>
      </c>
      <c r="W1084" s="135">
        <f t="shared" si="249"/>
        <v>46565</v>
      </c>
      <c r="X1084" s="162" t="s">
        <v>21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423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421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427</v>
      </c>
      <c r="C1085" s="201" t="s">
        <v>5258</v>
      </c>
      <c r="D1085" s="201"/>
      <c r="E1085" s="201" t="s">
        <v>1480</v>
      </c>
      <c r="F1085" s="201"/>
      <c r="G1085" s="203" t="s">
        <v>5259</v>
      </c>
      <c r="H1085" s="391"/>
      <c r="I1085" s="201" t="s">
        <v>174</v>
      </c>
      <c r="J1085" s="201"/>
      <c r="K1085" s="201" t="s">
        <v>3723</v>
      </c>
      <c r="L1085" s="206">
        <v>45197</v>
      </c>
      <c r="M1085" s="219">
        <v>45914</v>
      </c>
      <c r="N1085" s="220" t="s">
        <v>421</v>
      </c>
      <c r="O1085" s="221">
        <f t="shared" si="248"/>
        <v>45914</v>
      </c>
      <c r="P1085" s="222">
        <v>23547</v>
      </c>
      <c r="Q1085" s="222">
        <v>2023</v>
      </c>
      <c r="R1085" s="211">
        <v>45183</v>
      </c>
      <c r="S1085" s="201" t="s">
        <v>837</v>
      </c>
      <c r="T1085" s="201" t="s">
        <v>728</v>
      </c>
      <c r="U1085" s="377" t="s">
        <v>200</v>
      </c>
      <c r="V1085" s="377" t="s">
        <v>200</v>
      </c>
      <c r="W1085" s="213">
        <f t="shared" si="249"/>
        <v>45914</v>
      </c>
      <c r="X1085" s="208" t="s">
        <v>865</v>
      </c>
      <c r="Y1085" s="408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423</v>
      </c>
      <c r="AF1085" s="208" t="s">
        <v>423</v>
      </c>
      <c r="AG1085" s="208" t="s">
        <v>423</v>
      </c>
      <c r="AH1085" s="208">
        <v>1</v>
      </c>
      <c r="AI1085" s="212"/>
      <c r="AJ1085" s="284"/>
      <c r="AK1085" s="284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427</v>
      </c>
      <c r="C1086" s="121" t="s">
        <v>342</v>
      </c>
      <c r="D1086" s="121"/>
      <c r="E1086" s="121" t="s">
        <v>1481</v>
      </c>
      <c r="F1086" s="121"/>
      <c r="G1086" s="129" t="s">
        <v>1482</v>
      </c>
      <c r="H1086" s="390"/>
      <c r="I1086" s="121" t="s">
        <v>1071</v>
      </c>
      <c r="J1086" s="121"/>
      <c r="K1086" s="121" t="s">
        <v>775</v>
      </c>
      <c r="L1086" s="137">
        <v>42472</v>
      </c>
      <c r="M1086" s="149">
        <v>46054</v>
      </c>
      <c r="N1086" s="117" t="s">
        <v>421</v>
      </c>
      <c r="O1086" s="130">
        <f t="shared" si="246"/>
        <v>46054</v>
      </c>
      <c r="P1086" s="118">
        <v>22239</v>
      </c>
      <c r="Q1086" s="118">
        <v>2016</v>
      </c>
      <c r="R1086" s="119">
        <v>45323</v>
      </c>
      <c r="S1086" s="120" t="s">
        <v>727</v>
      </c>
      <c r="T1086" s="121" t="s">
        <v>421</v>
      </c>
      <c r="U1086" s="376" t="s">
        <v>323</v>
      </c>
      <c r="V1086" s="376" t="s">
        <v>5537</v>
      </c>
      <c r="W1086" s="145">
        <f t="shared" si="249"/>
        <v>46054</v>
      </c>
      <c r="X1086" s="162" t="s">
        <v>865</v>
      </c>
      <c r="Y1086" s="407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57">
        <v>38</v>
      </c>
      <c r="AG1086" s="357">
        <v>52</v>
      </c>
      <c r="AH1086" s="357">
        <v>1</v>
      </c>
      <c r="AI1086" s="120"/>
      <c r="AJ1086" s="357"/>
      <c r="AK1086" s="365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427</v>
      </c>
      <c r="C1087" s="201" t="s">
        <v>1915</v>
      </c>
      <c r="D1087" s="201"/>
      <c r="E1087" s="201" t="s">
        <v>2695</v>
      </c>
      <c r="F1087" s="201"/>
      <c r="G1087" s="203" t="s">
        <v>2703</v>
      </c>
      <c r="H1087" s="391"/>
      <c r="I1087" s="201" t="s">
        <v>1071</v>
      </c>
      <c r="J1087" s="201"/>
      <c r="K1087" s="201" t="s">
        <v>887</v>
      </c>
      <c r="L1087" s="206">
        <v>43546</v>
      </c>
      <c r="M1087" s="207">
        <v>46492</v>
      </c>
      <c r="N1087" s="208" t="s">
        <v>421</v>
      </c>
      <c r="O1087" s="209">
        <f t="shared" ref="O1087:O1103" si="250">M1087</f>
        <v>46492</v>
      </c>
      <c r="P1087" s="210">
        <v>19119</v>
      </c>
      <c r="Q1087" s="210">
        <v>2019</v>
      </c>
      <c r="R1087" s="211">
        <v>45762</v>
      </c>
      <c r="S1087" s="212" t="s">
        <v>5004</v>
      </c>
      <c r="T1087" s="212" t="s">
        <v>421</v>
      </c>
      <c r="U1087" s="377" t="s">
        <v>200</v>
      </c>
      <c r="V1087" s="377" t="s">
        <v>1375</v>
      </c>
      <c r="W1087" s="213">
        <f t="shared" si="249"/>
        <v>46492</v>
      </c>
      <c r="X1087" s="208" t="s">
        <v>865</v>
      </c>
      <c r="Y1087" s="408">
        <v>6.1</v>
      </c>
      <c r="Z1087" s="214"/>
      <c r="AA1087" s="201">
        <v>95</v>
      </c>
      <c r="AB1087" s="201"/>
      <c r="AC1087" s="201">
        <v>120</v>
      </c>
      <c r="AD1087" s="201"/>
      <c r="AE1087" s="357">
        <v>22</v>
      </c>
      <c r="AF1087" s="208">
        <v>39</v>
      </c>
      <c r="AG1087" s="284">
        <v>55</v>
      </c>
      <c r="AH1087" s="284">
        <v>1</v>
      </c>
      <c r="AI1087" s="212"/>
      <c r="AJ1087" s="284"/>
      <c r="AK1087" s="284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427</v>
      </c>
      <c r="C1088" s="121" t="s">
        <v>575</v>
      </c>
      <c r="D1088" s="121"/>
      <c r="E1088" s="121" t="s">
        <v>2696</v>
      </c>
      <c r="F1088" s="121"/>
      <c r="G1088" s="129" t="s">
        <v>4571</v>
      </c>
      <c r="H1088" s="259"/>
      <c r="I1088" s="121" t="s">
        <v>666</v>
      </c>
      <c r="J1088" s="121"/>
      <c r="K1088" s="121" t="s">
        <v>4574</v>
      </c>
      <c r="L1088" s="137">
        <v>41837</v>
      </c>
      <c r="M1088" s="138">
        <v>45897</v>
      </c>
      <c r="N1088" s="162" t="s">
        <v>421</v>
      </c>
      <c r="O1088" s="131">
        <f t="shared" si="250"/>
        <v>45897</v>
      </c>
      <c r="P1088" s="104">
        <v>22624</v>
      </c>
      <c r="Q1088" s="104">
        <v>2014</v>
      </c>
      <c r="R1088" s="105">
        <v>45166</v>
      </c>
      <c r="S1088" s="121" t="s">
        <v>298</v>
      </c>
      <c r="T1088" s="121" t="s">
        <v>421</v>
      </c>
      <c r="U1088" s="101" t="s">
        <v>5215</v>
      </c>
      <c r="V1088" s="101" t="s">
        <v>5216</v>
      </c>
      <c r="W1088" s="135">
        <f t="shared" ref="W1088" si="251">M1088</f>
        <v>45897</v>
      </c>
      <c r="X1088" s="162" t="s">
        <v>201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423</v>
      </c>
      <c r="AF1088" s="162" t="s">
        <v>423</v>
      </c>
      <c r="AG1088" s="162" t="s">
        <v>423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427</v>
      </c>
      <c r="C1089" s="121" t="s">
        <v>3378</v>
      </c>
      <c r="D1089" s="121"/>
      <c r="E1089" s="121" t="s">
        <v>1345</v>
      </c>
      <c r="F1089" s="121"/>
      <c r="G1089" s="129" t="s">
        <v>4458</v>
      </c>
      <c r="H1089" s="390"/>
      <c r="I1089" s="121" t="s">
        <v>255</v>
      </c>
      <c r="J1089" s="121"/>
      <c r="K1089" s="121" t="s">
        <v>4459</v>
      </c>
      <c r="L1089" s="137">
        <v>44776</v>
      </c>
      <c r="M1089" s="138">
        <v>46222</v>
      </c>
      <c r="N1089" s="162" t="s">
        <v>421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691</v>
      </c>
      <c r="T1089" s="144" t="s">
        <v>421</v>
      </c>
      <c r="U1089" s="244" t="s">
        <v>6048</v>
      </c>
      <c r="V1089" s="244" t="s">
        <v>6048</v>
      </c>
      <c r="W1089" s="135">
        <f t="shared" ref="W1089:W1094" si="252">M1089</f>
        <v>46222</v>
      </c>
      <c r="X1089" s="162" t="s">
        <v>3779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423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427</v>
      </c>
      <c r="C1090" s="121" t="s">
        <v>206</v>
      </c>
      <c r="D1090" s="121"/>
      <c r="E1090" s="121" t="s">
        <v>1483</v>
      </c>
      <c r="F1090" s="121"/>
      <c r="G1090" s="129" t="s">
        <v>1484</v>
      </c>
      <c r="H1090" s="390"/>
      <c r="I1090" s="121" t="s">
        <v>666</v>
      </c>
      <c r="J1090" s="121"/>
      <c r="K1090" s="121" t="s">
        <v>1485</v>
      </c>
      <c r="L1090" s="137">
        <v>42246</v>
      </c>
      <c r="M1090" s="149">
        <v>46130</v>
      </c>
      <c r="N1090" s="162" t="s">
        <v>421</v>
      </c>
      <c r="O1090" s="168">
        <f t="shared" si="250"/>
        <v>46130</v>
      </c>
      <c r="P1090" s="169">
        <v>20239</v>
      </c>
      <c r="Q1090" s="169">
        <v>2013</v>
      </c>
      <c r="R1090" s="119">
        <v>45400</v>
      </c>
      <c r="S1090" s="156" t="s">
        <v>691</v>
      </c>
      <c r="T1090" s="144" t="s">
        <v>421</v>
      </c>
      <c r="U1090" s="376" t="s">
        <v>5256</v>
      </c>
      <c r="V1090" s="376" t="s">
        <v>5767</v>
      </c>
      <c r="W1090" s="145">
        <f t="shared" si="252"/>
        <v>46130</v>
      </c>
      <c r="X1090" s="357" t="s">
        <v>865</v>
      </c>
      <c r="Y1090" s="407">
        <v>5.2</v>
      </c>
      <c r="Z1090" s="136"/>
      <c r="AA1090" s="120">
        <v>85</v>
      </c>
      <c r="AB1090" s="120"/>
      <c r="AC1090" s="120">
        <v>100</v>
      </c>
      <c r="AD1090" s="120"/>
      <c r="AE1090" s="357" t="s">
        <v>423</v>
      </c>
      <c r="AF1090" s="357" t="s">
        <v>423</v>
      </c>
      <c r="AG1090" s="365" t="s">
        <v>423</v>
      </c>
      <c r="AH1090" s="365">
        <v>1</v>
      </c>
      <c r="AI1090" s="156"/>
      <c r="AJ1090" s="365"/>
      <c r="AK1090" s="365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01" customFormat="1" ht="12.75" customHeight="1" x14ac:dyDescent="0.2">
      <c r="A1091" s="492">
        <v>1090</v>
      </c>
      <c r="B1091" s="492"/>
      <c r="C1091" s="492"/>
      <c r="D1091" s="492"/>
      <c r="E1091" s="492" t="s">
        <v>2697</v>
      </c>
      <c r="F1091" s="492"/>
      <c r="G1091" s="493"/>
      <c r="H1091" s="494"/>
      <c r="I1091" s="492"/>
      <c r="J1091" s="492"/>
      <c r="K1091" s="492" t="s">
        <v>5296</v>
      </c>
      <c r="L1091" s="495"/>
      <c r="M1091" s="496"/>
      <c r="N1091" s="497"/>
      <c r="O1091" s="498"/>
      <c r="P1091" s="499"/>
      <c r="Q1091" s="499"/>
      <c r="R1091" s="507"/>
      <c r="U1091" s="502"/>
      <c r="V1091" s="502"/>
      <c r="W1091" s="503"/>
      <c r="X1091" s="497"/>
      <c r="Y1091" s="504"/>
      <c r="Z1091" s="505"/>
      <c r="AA1091" s="492"/>
      <c r="AB1091" s="492"/>
      <c r="AC1091" s="492"/>
      <c r="AD1091" s="492"/>
      <c r="AE1091" s="497"/>
      <c r="AF1091" s="497"/>
      <c r="AG1091" s="506"/>
      <c r="AH1091" s="506"/>
      <c r="AJ1091" s="506"/>
      <c r="AK1091" s="506"/>
      <c r="AL1091" s="492"/>
      <c r="AM1091" s="508"/>
    </row>
    <row r="1092" spans="1:123" s="216" customFormat="1" ht="12.75" customHeight="1" x14ac:dyDescent="0.2">
      <c r="A1092" s="201">
        <v>1091</v>
      </c>
      <c r="B1092" s="201" t="s">
        <v>427</v>
      </c>
      <c r="C1092" s="201" t="s">
        <v>6373</v>
      </c>
      <c r="D1092" s="201"/>
      <c r="E1092" s="201" t="s">
        <v>1486</v>
      </c>
      <c r="F1092" s="201"/>
      <c r="G1092" s="203" t="s">
        <v>6374</v>
      </c>
      <c r="H1092" s="391"/>
      <c r="I1092" s="201" t="s">
        <v>265</v>
      </c>
      <c r="J1092" s="201"/>
      <c r="K1092" s="201" t="s">
        <v>1489</v>
      </c>
      <c r="L1092" s="206">
        <v>45691</v>
      </c>
      <c r="M1092" s="207">
        <v>46406</v>
      </c>
      <c r="N1092" s="208" t="s">
        <v>421</v>
      </c>
      <c r="O1092" s="209">
        <f>M1092</f>
        <v>46406</v>
      </c>
      <c r="P1092" s="210">
        <v>25047</v>
      </c>
      <c r="Q1092" s="210">
        <v>2018</v>
      </c>
      <c r="R1092" s="211">
        <v>45676</v>
      </c>
      <c r="S1092" s="212" t="s">
        <v>14</v>
      </c>
      <c r="T1092" s="212" t="s">
        <v>728</v>
      </c>
      <c r="U1092" s="377" t="s">
        <v>200</v>
      </c>
      <c r="V1092" s="377" t="s">
        <v>3064</v>
      </c>
      <c r="W1092" s="213">
        <f>M1092</f>
        <v>46406</v>
      </c>
      <c r="X1092" s="208" t="s">
        <v>865</v>
      </c>
      <c r="Y1092" s="408">
        <v>4.6500000000000004</v>
      </c>
      <c r="Z1092" s="214"/>
      <c r="AA1092" s="201">
        <v>80</v>
      </c>
      <c r="AB1092" s="201"/>
      <c r="AC1092" s="201">
        <v>100</v>
      </c>
      <c r="AD1092" s="201"/>
      <c r="AE1092" s="208" t="s">
        <v>423</v>
      </c>
      <c r="AF1092" s="208" t="s">
        <v>423</v>
      </c>
      <c r="AG1092" s="284" t="s">
        <v>423</v>
      </c>
      <c r="AH1092" s="284">
        <v>1</v>
      </c>
      <c r="AI1092" s="223"/>
      <c r="AJ1092" s="284"/>
      <c r="AK1092" s="284"/>
      <c r="AL1092" s="201"/>
      <c r="AM1092" s="240"/>
      <c r="AN1092" s="224"/>
      <c r="AO1092" s="224"/>
      <c r="AP1092" s="224"/>
      <c r="AQ1092" s="224"/>
      <c r="AR1092" s="224"/>
      <c r="AS1092" s="224"/>
      <c r="AT1092" s="224"/>
      <c r="AU1092" s="224"/>
      <c r="AV1092" s="224"/>
      <c r="AW1092" s="224"/>
      <c r="AX1092" s="224"/>
      <c r="AY1092" s="224"/>
      <c r="AZ1092" s="224"/>
      <c r="BA1092" s="224"/>
      <c r="BB1092" s="224"/>
      <c r="BC1092" s="224"/>
      <c r="BD1092" s="224"/>
      <c r="BE1092" s="224"/>
      <c r="BF1092" s="224"/>
      <c r="BG1092" s="224"/>
      <c r="BH1092" s="224"/>
      <c r="BI1092" s="224"/>
      <c r="BJ1092" s="224"/>
      <c r="BK1092" s="224"/>
      <c r="BL1092" s="224"/>
      <c r="BM1092" s="224"/>
      <c r="BN1092" s="224"/>
      <c r="BO1092" s="224"/>
      <c r="BP1092" s="224"/>
      <c r="BQ1092" s="224"/>
      <c r="BR1092" s="224"/>
      <c r="BS1092" s="224"/>
      <c r="BT1092" s="224"/>
      <c r="BU1092" s="224"/>
      <c r="BV1092" s="224"/>
      <c r="BW1092" s="224"/>
      <c r="BX1092" s="224"/>
      <c r="BY1092" s="224"/>
      <c r="BZ1092" s="224"/>
      <c r="CA1092" s="224"/>
      <c r="CB1092" s="224"/>
      <c r="CC1092" s="224"/>
      <c r="CD1092" s="224"/>
      <c r="CE1092" s="224"/>
      <c r="CF1092" s="224"/>
      <c r="CG1092" s="224"/>
      <c r="CH1092" s="224"/>
      <c r="CI1092" s="224"/>
      <c r="CJ1092" s="224"/>
      <c r="CK1092" s="224"/>
      <c r="CL1092" s="224"/>
      <c r="CM1092" s="215"/>
      <c r="CN1092" s="215"/>
      <c r="CO1092" s="215"/>
      <c r="CP1092" s="215"/>
      <c r="CQ1092" s="215"/>
      <c r="CR1092" s="215"/>
      <c r="CS1092" s="215"/>
      <c r="CT1092" s="215"/>
      <c r="CU1092" s="215"/>
      <c r="CV1092" s="215"/>
      <c r="CW1092" s="215"/>
      <c r="CX1092" s="215"/>
      <c r="CY1092" s="215"/>
      <c r="CZ1092" s="215"/>
      <c r="DA1092" s="215"/>
      <c r="DB1092" s="215"/>
      <c r="DC1092" s="215"/>
      <c r="DD1092" s="215"/>
      <c r="DE1092" s="215"/>
      <c r="DF1092" s="215"/>
      <c r="DG1092" s="215"/>
      <c r="DH1092" s="215"/>
      <c r="DI1092" s="215"/>
      <c r="DJ1092" s="215"/>
      <c r="DK1092" s="215"/>
      <c r="DL1092" s="215"/>
      <c r="DM1092" s="215"/>
      <c r="DN1092" s="215"/>
      <c r="DO1092" s="215"/>
      <c r="DP1092" s="215"/>
      <c r="DQ1092" s="215"/>
      <c r="DR1092" s="215"/>
      <c r="DS1092" s="215"/>
    </row>
    <row r="1093" spans="1:123" s="216" customFormat="1" ht="12.75" customHeight="1" x14ac:dyDescent="0.2">
      <c r="A1093" s="201">
        <v>1092</v>
      </c>
      <c r="B1093" s="201" t="s">
        <v>428</v>
      </c>
      <c r="C1093" s="201" t="s">
        <v>5929</v>
      </c>
      <c r="D1093" s="201" t="s">
        <v>5930</v>
      </c>
      <c r="E1093" s="201" t="s">
        <v>1323</v>
      </c>
      <c r="F1093" s="201" t="s">
        <v>5919</v>
      </c>
      <c r="G1093" s="203" t="s">
        <v>5931</v>
      </c>
      <c r="H1093" s="391" t="s">
        <v>5932</v>
      </c>
      <c r="I1093" s="201" t="s">
        <v>12</v>
      </c>
      <c r="J1093" s="201" t="s">
        <v>5933</v>
      </c>
      <c r="K1093" s="201" t="s">
        <v>5816</v>
      </c>
      <c r="L1093" s="206">
        <v>45450</v>
      </c>
      <c r="M1093" s="207">
        <v>46167</v>
      </c>
      <c r="N1093" s="208" t="s">
        <v>421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2069</v>
      </c>
      <c r="T1093" s="212" t="s">
        <v>728</v>
      </c>
      <c r="U1093" s="377" t="s">
        <v>200</v>
      </c>
      <c r="V1093" s="377" t="s">
        <v>200</v>
      </c>
      <c r="W1093" s="213">
        <f>M1093</f>
        <v>46167</v>
      </c>
      <c r="X1093" s="208" t="s">
        <v>21</v>
      </c>
      <c r="Y1093" s="408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4">
        <v>69</v>
      </c>
      <c r="AH1093" s="284">
        <v>2</v>
      </c>
      <c r="AI1093" s="223">
        <v>45450</v>
      </c>
      <c r="AJ1093" s="284">
        <v>2023</v>
      </c>
      <c r="AK1093" s="284" t="s">
        <v>421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428</v>
      </c>
      <c r="C1094" s="121" t="s">
        <v>1679</v>
      </c>
      <c r="D1094" s="121" t="s">
        <v>3113</v>
      </c>
      <c r="E1094" s="121" t="s">
        <v>1680</v>
      </c>
      <c r="F1094" s="121" t="s">
        <v>3114</v>
      </c>
      <c r="G1094" s="129" t="s">
        <v>1681</v>
      </c>
      <c r="H1094" s="390" t="s">
        <v>3114</v>
      </c>
      <c r="I1094" s="121" t="s">
        <v>1352</v>
      </c>
      <c r="J1094" s="121" t="s">
        <v>3115</v>
      </c>
      <c r="K1094" s="121" t="s">
        <v>2202</v>
      </c>
      <c r="L1094" s="137">
        <v>42581</v>
      </c>
      <c r="M1094" s="149">
        <v>46051</v>
      </c>
      <c r="N1094" s="162" t="s">
        <v>421</v>
      </c>
      <c r="O1094" s="168">
        <f t="shared" si="250"/>
        <v>46051</v>
      </c>
      <c r="P1094" s="169">
        <v>18020</v>
      </c>
      <c r="Q1094" s="169">
        <v>2016</v>
      </c>
      <c r="R1094" s="119">
        <v>45320</v>
      </c>
      <c r="S1094" s="156" t="s">
        <v>2069</v>
      </c>
      <c r="T1094" s="144" t="s">
        <v>1870</v>
      </c>
      <c r="U1094" s="376" t="s">
        <v>5457</v>
      </c>
      <c r="V1094" s="376" t="s">
        <v>5458</v>
      </c>
      <c r="W1094" s="145">
        <f t="shared" si="252"/>
        <v>46051</v>
      </c>
      <c r="X1094" s="357" t="s">
        <v>21</v>
      </c>
      <c r="Y1094" s="407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57">
        <v>21</v>
      </c>
      <c r="AF1094" s="357">
        <v>39</v>
      </c>
      <c r="AG1094" s="365">
        <v>65</v>
      </c>
      <c r="AH1094" s="365">
        <v>1</v>
      </c>
      <c r="AI1094" s="172">
        <v>42224</v>
      </c>
      <c r="AJ1094" s="365">
        <v>2015</v>
      </c>
      <c r="AK1094" s="365" t="s">
        <v>421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212" customFormat="1" ht="12.75" customHeight="1" x14ac:dyDescent="0.2">
      <c r="A1095" s="201">
        <v>1094</v>
      </c>
      <c r="B1095" s="201" t="s">
        <v>427</v>
      </c>
      <c r="C1095" s="201" t="s">
        <v>6366</v>
      </c>
      <c r="D1095" s="201"/>
      <c r="E1095" s="201" t="s">
        <v>2698</v>
      </c>
      <c r="F1095" s="201"/>
      <c r="G1095" s="203" t="s">
        <v>6367</v>
      </c>
      <c r="H1095" s="391"/>
      <c r="I1095" s="201" t="s">
        <v>71</v>
      </c>
      <c r="J1095" s="201"/>
      <c r="K1095" s="201" t="s">
        <v>6368</v>
      </c>
      <c r="L1095" s="206">
        <v>45684</v>
      </c>
      <c r="M1095" s="219">
        <v>46394</v>
      </c>
      <c r="N1095" s="208" t="s">
        <v>421</v>
      </c>
      <c r="O1095" s="209">
        <f>M1095</f>
        <v>46394</v>
      </c>
      <c r="P1095" s="210">
        <v>25040</v>
      </c>
      <c r="Q1095" s="210">
        <v>2024</v>
      </c>
      <c r="R1095" s="223">
        <v>45664</v>
      </c>
      <c r="S1095" s="212" t="s">
        <v>102</v>
      </c>
      <c r="T1095" s="212" t="s">
        <v>728</v>
      </c>
      <c r="U1095" s="377" t="s">
        <v>200</v>
      </c>
      <c r="V1095" s="377" t="s">
        <v>200</v>
      </c>
      <c r="W1095" s="213">
        <v>46394</v>
      </c>
      <c r="X1095" s="208" t="s">
        <v>583</v>
      </c>
      <c r="Y1095" s="408">
        <v>4.55</v>
      </c>
      <c r="Z1095" s="214"/>
      <c r="AA1095" s="201">
        <v>80</v>
      </c>
      <c r="AB1095" s="201"/>
      <c r="AC1095" s="201">
        <v>96</v>
      </c>
      <c r="AD1095" s="201"/>
      <c r="AE1095" s="208" t="s">
        <v>423</v>
      </c>
      <c r="AF1095" s="208" t="s">
        <v>423</v>
      </c>
      <c r="AG1095" s="284" t="s">
        <v>423</v>
      </c>
      <c r="AH1095" s="284">
        <v>1</v>
      </c>
      <c r="AJ1095" s="284"/>
      <c r="AK1095" s="284"/>
      <c r="AL1095" s="201"/>
      <c r="AM1095" s="237"/>
    </row>
    <row r="1096" spans="1:123" s="216" customFormat="1" ht="12.75" customHeight="1" x14ac:dyDescent="0.2">
      <c r="A1096" s="201">
        <v>1095</v>
      </c>
      <c r="B1096" s="201" t="s">
        <v>428</v>
      </c>
      <c r="C1096" s="201" t="s">
        <v>3761</v>
      </c>
      <c r="D1096" s="201"/>
      <c r="E1096" s="201" t="s">
        <v>2419</v>
      </c>
      <c r="F1096" s="201"/>
      <c r="G1096" s="203" t="s">
        <v>6215</v>
      </c>
      <c r="H1096" s="391"/>
      <c r="I1096" s="201" t="s">
        <v>1294</v>
      </c>
      <c r="J1096" s="201"/>
      <c r="K1096" s="201" t="s">
        <v>858</v>
      </c>
      <c r="L1096" s="206">
        <v>45566</v>
      </c>
      <c r="M1096" s="219">
        <v>46278</v>
      </c>
      <c r="N1096" s="220" t="s">
        <v>421</v>
      </c>
      <c r="O1096" s="221">
        <f>M1096</f>
        <v>46278</v>
      </c>
      <c r="P1096" s="222">
        <v>24621</v>
      </c>
      <c r="Q1096" s="222">
        <v>2021</v>
      </c>
      <c r="R1096" s="211">
        <v>45548</v>
      </c>
      <c r="S1096" s="201" t="s">
        <v>727</v>
      </c>
      <c r="T1096" s="201" t="s">
        <v>728</v>
      </c>
      <c r="U1096" s="377" t="s">
        <v>200</v>
      </c>
      <c r="V1096" s="377" t="s">
        <v>235</v>
      </c>
      <c r="W1096" s="213">
        <f>M1096</f>
        <v>46278</v>
      </c>
      <c r="X1096" s="208" t="s">
        <v>21</v>
      </c>
      <c r="Y1096" s="408">
        <v>5.9</v>
      </c>
      <c r="Z1096" s="214"/>
      <c r="AA1096" s="201">
        <v>105</v>
      </c>
      <c r="AB1096" s="201">
        <v>105</v>
      </c>
      <c r="AC1096" s="201">
        <v>145</v>
      </c>
      <c r="AD1096" s="201">
        <v>145</v>
      </c>
      <c r="AE1096" s="208" t="s">
        <v>3442</v>
      </c>
      <c r="AF1096" s="208" t="s">
        <v>3767</v>
      </c>
      <c r="AG1096" s="208" t="s">
        <v>3444</v>
      </c>
      <c r="AH1096" s="208">
        <v>1</v>
      </c>
      <c r="AI1096" s="212"/>
      <c r="AJ1096" s="284"/>
      <c r="AK1096" s="284"/>
      <c r="AL1096" s="201"/>
      <c r="AM1096" s="240"/>
      <c r="AN1096" s="224"/>
      <c r="AO1096" s="224"/>
      <c r="AP1096" s="224"/>
      <c r="AQ1096" s="224"/>
      <c r="AR1096" s="224"/>
      <c r="AS1096" s="224"/>
      <c r="AT1096" s="224"/>
      <c r="AU1096" s="224"/>
      <c r="AV1096" s="224"/>
      <c r="AW1096" s="224"/>
      <c r="AX1096" s="224"/>
      <c r="AY1096" s="224"/>
      <c r="AZ1096" s="224"/>
      <c r="BA1096" s="224"/>
      <c r="BB1096" s="224"/>
      <c r="BC1096" s="224"/>
      <c r="BD1096" s="224"/>
      <c r="BE1096" s="224"/>
      <c r="BF1096" s="224"/>
      <c r="BG1096" s="224"/>
      <c r="BH1096" s="224"/>
      <c r="BI1096" s="224"/>
      <c r="BJ1096" s="224"/>
      <c r="BK1096" s="224"/>
      <c r="BL1096" s="224"/>
      <c r="BM1096" s="224"/>
      <c r="BN1096" s="224"/>
      <c r="BO1096" s="224"/>
      <c r="BP1096" s="224"/>
      <c r="BQ1096" s="224"/>
      <c r="BR1096" s="224"/>
      <c r="BS1096" s="224"/>
      <c r="BT1096" s="224"/>
      <c r="BU1096" s="224"/>
      <c r="BV1096" s="224"/>
      <c r="BW1096" s="224"/>
      <c r="BX1096" s="224"/>
      <c r="BY1096" s="224"/>
      <c r="BZ1096" s="224"/>
      <c r="CA1096" s="224"/>
      <c r="CB1096" s="224"/>
      <c r="CC1096" s="224"/>
      <c r="CD1096" s="224"/>
      <c r="CE1096" s="224"/>
      <c r="CF1096" s="224"/>
      <c r="CG1096" s="224"/>
      <c r="CH1096" s="224"/>
      <c r="CI1096" s="224"/>
      <c r="CJ1096" s="224"/>
      <c r="CK1096" s="224"/>
      <c r="CL1096" s="224"/>
      <c r="CM1096" s="215"/>
      <c r="CN1096" s="215"/>
      <c r="CO1096" s="215"/>
      <c r="CP1096" s="215"/>
      <c r="CQ1096" s="215"/>
      <c r="CR1096" s="215"/>
      <c r="CS1096" s="215"/>
      <c r="CT1096" s="215"/>
      <c r="CU1096" s="215"/>
      <c r="CV1096" s="215"/>
      <c r="CW1096" s="215"/>
      <c r="CX1096" s="215"/>
      <c r="CY1096" s="215"/>
      <c r="CZ1096" s="215"/>
      <c r="DA1096" s="215"/>
      <c r="DB1096" s="215"/>
      <c r="DC1096" s="215"/>
      <c r="DD1096" s="215"/>
      <c r="DE1096" s="215"/>
      <c r="DF1096" s="215"/>
      <c r="DG1096" s="215"/>
      <c r="DH1096" s="215"/>
      <c r="DI1096" s="215"/>
      <c r="DJ1096" s="215"/>
      <c r="DK1096" s="215"/>
      <c r="DL1096" s="215"/>
      <c r="DM1096" s="215"/>
      <c r="DN1096" s="215"/>
      <c r="DO1096" s="215"/>
      <c r="DP1096" s="215"/>
      <c r="DQ1096" s="215"/>
      <c r="DR1096" s="215"/>
      <c r="DS1096" s="215"/>
    </row>
    <row r="1097" spans="1:123" s="216" customFormat="1" ht="12.75" customHeight="1" x14ac:dyDescent="0.2">
      <c r="A1097" s="201">
        <v>1096</v>
      </c>
      <c r="B1097" s="201" t="s">
        <v>427</v>
      </c>
      <c r="C1097" s="201" t="s">
        <v>6173</v>
      </c>
      <c r="D1097" s="201"/>
      <c r="E1097" s="201" t="s">
        <v>1488</v>
      </c>
      <c r="F1097" s="201"/>
      <c r="G1097" s="203" t="s">
        <v>6174</v>
      </c>
      <c r="H1097" s="391"/>
      <c r="I1097" s="201" t="s">
        <v>1294</v>
      </c>
      <c r="J1097" s="201"/>
      <c r="K1097" s="201" t="s">
        <v>3059</v>
      </c>
      <c r="L1097" s="206">
        <v>45551</v>
      </c>
      <c r="M1097" s="207">
        <v>46281</v>
      </c>
      <c r="N1097" s="208" t="s">
        <v>421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102</v>
      </c>
      <c r="T1097" s="212" t="s">
        <v>728</v>
      </c>
      <c r="U1097" s="377" t="s">
        <v>200</v>
      </c>
      <c r="V1097" s="377" t="s">
        <v>533</v>
      </c>
      <c r="W1097" s="213">
        <v>46281</v>
      </c>
      <c r="X1097" s="208" t="s">
        <v>201</v>
      </c>
      <c r="Y1097" s="408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3487</v>
      </c>
      <c r="AF1097" s="208" t="s">
        <v>210</v>
      </c>
      <c r="AG1097" s="284" t="s">
        <v>3626</v>
      </c>
      <c r="AH1097" s="284">
        <v>1</v>
      </c>
      <c r="AI1097" s="223"/>
      <c r="AJ1097" s="284"/>
      <c r="AK1097" s="284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427</v>
      </c>
      <c r="C1098" s="121" t="s">
        <v>1490</v>
      </c>
      <c r="D1098" s="121"/>
      <c r="E1098" s="121" t="s">
        <v>1491</v>
      </c>
      <c r="F1098" s="121"/>
      <c r="G1098" s="129" t="s">
        <v>1492</v>
      </c>
      <c r="H1098" s="390"/>
      <c r="I1098" s="121" t="s">
        <v>174</v>
      </c>
      <c r="J1098" s="121"/>
      <c r="K1098" s="121" t="s">
        <v>1493</v>
      </c>
      <c r="L1098" s="137">
        <v>42325</v>
      </c>
      <c r="M1098" s="149">
        <v>46198</v>
      </c>
      <c r="N1098" s="162" t="s">
        <v>421</v>
      </c>
      <c r="O1098" s="168">
        <f t="shared" si="250"/>
        <v>46198</v>
      </c>
      <c r="P1098" s="169">
        <v>15813</v>
      </c>
      <c r="Q1098" s="169">
        <v>2011</v>
      </c>
      <c r="R1098" s="119">
        <v>45468</v>
      </c>
      <c r="S1098" s="156" t="s">
        <v>596</v>
      </c>
      <c r="T1098" s="144" t="s">
        <v>421</v>
      </c>
      <c r="U1098" s="376" t="s">
        <v>5831</v>
      </c>
      <c r="V1098" s="376" t="s">
        <v>1102</v>
      </c>
      <c r="W1098" s="145">
        <f>M1098</f>
        <v>46198</v>
      </c>
      <c r="X1098" s="357" t="s">
        <v>865</v>
      </c>
      <c r="Y1098" s="407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423</v>
      </c>
      <c r="AF1098" s="357">
        <v>40</v>
      </c>
      <c r="AG1098" s="365">
        <v>53</v>
      </c>
      <c r="AH1098" s="365">
        <v>1</v>
      </c>
      <c r="AI1098" s="156"/>
      <c r="AJ1098" s="365"/>
      <c r="AK1098" s="365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427</v>
      </c>
      <c r="C1099" s="201" t="s">
        <v>5861</v>
      </c>
      <c r="D1099" s="201"/>
      <c r="E1099" s="201" t="s">
        <v>1494</v>
      </c>
      <c r="F1099" s="201"/>
      <c r="G1099" s="203" t="s">
        <v>5862</v>
      </c>
      <c r="H1099" s="391"/>
      <c r="I1099" s="201" t="s">
        <v>4788</v>
      </c>
      <c r="J1099" s="201"/>
      <c r="K1099" s="201" t="s">
        <v>466</v>
      </c>
      <c r="L1099" s="206">
        <v>45429</v>
      </c>
      <c r="M1099" s="207">
        <v>46145</v>
      </c>
      <c r="N1099" s="208" t="s">
        <v>421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837</v>
      </c>
      <c r="T1099" s="212" t="s">
        <v>728</v>
      </c>
      <c r="U1099" s="377" t="s">
        <v>200</v>
      </c>
      <c r="V1099" s="377" t="s">
        <v>198</v>
      </c>
      <c r="W1099" s="213">
        <v>46145</v>
      </c>
      <c r="X1099" s="208" t="s">
        <v>5863</v>
      </c>
      <c r="Y1099" s="408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423</v>
      </c>
      <c r="AF1099" s="208" t="s">
        <v>423</v>
      </c>
      <c r="AG1099" s="284" t="s">
        <v>423</v>
      </c>
      <c r="AH1099" s="284">
        <v>1</v>
      </c>
      <c r="AI1099" s="212"/>
      <c r="AJ1099" s="284"/>
      <c r="AK1099" s="284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427</v>
      </c>
      <c r="C1100" s="201" t="s">
        <v>6190</v>
      </c>
      <c r="D1100" s="201"/>
      <c r="E1100" s="201" t="s">
        <v>2699</v>
      </c>
      <c r="F1100" s="201"/>
      <c r="G1100" s="203" t="s">
        <v>6191</v>
      </c>
      <c r="H1100" s="391"/>
      <c r="I1100" s="201" t="s">
        <v>255</v>
      </c>
      <c r="J1100" s="201"/>
      <c r="K1100" s="201" t="s">
        <v>6177</v>
      </c>
      <c r="L1100" s="206">
        <v>45559</v>
      </c>
      <c r="M1100" s="207">
        <v>46266</v>
      </c>
      <c r="N1100" s="208" t="s">
        <v>421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691</v>
      </c>
      <c r="T1100" s="212" t="s">
        <v>728</v>
      </c>
      <c r="U1100" s="377" t="s">
        <v>200</v>
      </c>
      <c r="V1100" s="377" t="s">
        <v>200</v>
      </c>
      <c r="W1100" s="213">
        <f>O1100</f>
        <v>46266</v>
      </c>
      <c r="X1100" s="208" t="s">
        <v>5254</v>
      </c>
      <c r="Y1100" s="408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423</v>
      </c>
      <c r="AF1100" s="208">
        <v>38</v>
      </c>
      <c r="AG1100" s="284">
        <v>50</v>
      </c>
      <c r="AH1100" s="284">
        <v>1</v>
      </c>
      <c r="AI1100" s="212"/>
      <c r="AJ1100" s="284"/>
      <c r="AK1100" s="284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428</v>
      </c>
      <c r="C1101" s="121" t="s">
        <v>1326</v>
      </c>
      <c r="D1101" s="121" t="s">
        <v>994</v>
      </c>
      <c r="E1101" s="121" t="s">
        <v>1327</v>
      </c>
      <c r="F1101" s="121" t="s">
        <v>1328</v>
      </c>
      <c r="G1101" s="129" t="s">
        <v>1329</v>
      </c>
      <c r="H1101" s="390" t="s">
        <v>1330</v>
      </c>
      <c r="I1101" s="121" t="s">
        <v>174</v>
      </c>
      <c r="J1101" s="121" t="s">
        <v>1331</v>
      </c>
      <c r="K1101" s="121" t="s">
        <v>1332</v>
      </c>
      <c r="L1101" s="137">
        <v>42227</v>
      </c>
      <c r="M1101" s="149">
        <v>46431</v>
      </c>
      <c r="N1101" s="162" t="s">
        <v>421</v>
      </c>
      <c r="O1101" s="168">
        <f t="shared" si="250"/>
        <v>46431</v>
      </c>
      <c r="P1101" s="169">
        <v>22551</v>
      </c>
      <c r="Q1101" s="169">
        <v>2015</v>
      </c>
      <c r="R1101" s="119">
        <v>45701</v>
      </c>
      <c r="S1101" s="156" t="s">
        <v>2069</v>
      </c>
      <c r="T1101" s="144" t="s">
        <v>1870</v>
      </c>
      <c r="U1101" s="244" t="s">
        <v>6423</v>
      </c>
      <c r="V1101" s="244" t="s">
        <v>6424</v>
      </c>
      <c r="W1101" s="145">
        <f>M1101</f>
        <v>46431</v>
      </c>
      <c r="X1101" s="357" t="s">
        <v>865</v>
      </c>
      <c r="Y1101" s="407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57" t="s">
        <v>423</v>
      </c>
      <c r="AG1101" s="365" t="s">
        <v>423</v>
      </c>
      <c r="AH1101" s="365">
        <v>1</v>
      </c>
      <c r="AI1101" s="172">
        <v>42227</v>
      </c>
      <c r="AJ1101" s="365">
        <v>2015</v>
      </c>
      <c r="AK1101" s="365" t="s">
        <v>421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428</v>
      </c>
      <c r="C1102" s="121" t="s">
        <v>3046</v>
      </c>
      <c r="D1102" s="121"/>
      <c r="E1102" s="121" t="s">
        <v>1334</v>
      </c>
      <c r="F1102" s="121" t="s">
        <v>2531</v>
      </c>
      <c r="G1102" s="129" t="s">
        <v>3047</v>
      </c>
      <c r="H1102" s="390"/>
      <c r="I1102" s="121" t="s">
        <v>174</v>
      </c>
      <c r="J1102" s="121"/>
      <c r="K1102" s="111" t="s">
        <v>3048</v>
      </c>
      <c r="L1102" s="115">
        <v>43882</v>
      </c>
      <c r="M1102" s="87">
        <v>45254</v>
      </c>
      <c r="N1102" s="117" t="s">
        <v>421</v>
      </c>
      <c r="O1102" s="131">
        <f t="shared" si="250"/>
        <v>45254</v>
      </c>
      <c r="P1102" s="104">
        <v>20144</v>
      </c>
      <c r="Q1102" s="104">
        <v>2019</v>
      </c>
      <c r="R1102" s="105">
        <v>44524</v>
      </c>
      <c r="S1102" s="121" t="s">
        <v>19</v>
      </c>
      <c r="T1102" s="121" t="s">
        <v>421</v>
      </c>
      <c r="U1102" s="244" t="s">
        <v>760</v>
      </c>
      <c r="V1102" s="244" t="s">
        <v>442</v>
      </c>
      <c r="W1102" s="135">
        <f>M1102</f>
        <v>45254</v>
      </c>
      <c r="X1102" s="162" t="s">
        <v>21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57" t="s">
        <v>423</v>
      </c>
      <c r="AF1102" s="162" t="s">
        <v>423</v>
      </c>
      <c r="AG1102" s="162" t="s">
        <v>423</v>
      </c>
      <c r="AH1102" s="162">
        <v>1</v>
      </c>
      <c r="AI1102" s="144"/>
      <c r="AJ1102" s="175"/>
      <c r="AK1102" s="175"/>
      <c r="AL1102" s="121" t="s">
        <v>3049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427</v>
      </c>
      <c r="C1103" s="121" t="s">
        <v>882</v>
      </c>
      <c r="D1103" s="121"/>
      <c r="E1103" s="121" t="s">
        <v>1335</v>
      </c>
      <c r="F1103" s="121"/>
      <c r="G1103" s="129" t="s">
        <v>1336</v>
      </c>
      <c r="H1103" s="390"/>
      <c r="I1103" s="121" t="s">
        <v>1071</v>
      </c>
      <c r="J1103" s="121"/>
      <c r="K1103" s="111" t="s">
        <v>2617</v>
      </c>
      <c r="L1103" s="115">
        <v>42228</v>
      </c>
      <c r="M1103" s="116">
        <v>46428</v>
      </c>
      <c r="N1103" s="117" t="s">
        <v>421</v>
      </c>
      <c r="O1103" s="130">
        <f t="shared" si="250"/>
        <v>46428</v>
      </c>
      <c r="P1103" s="118">
        <v>19018</v>
      </c>
      <c r="Q1103" s="118">
        <v>2009</v>
      </c>
      <c r="R1103" s="119">
        <v>45698</v>
      </c>
      <c r="S1103" s="120" t="s">
        <v>2616</v>
      </c>
      <c r="T1103" s="121" t="s">
        <v>421</v>
      </c>
      <c r="U1103" s="376" t="s">
        <v>547</v>
      </c>
      <c r="V1103" s="376" t="s">
        <v>341</v>
      </c>
      <c r="W1103" s="145">
        <f>M1103</f>
        <v>46428</v>
      </c>
      <c r="X1103" s="357" t="s">
        <v>865</v>
      </c>
      <c r="Y1103" s="407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423</v>
      </c>
      <c r="AF1103" s="357">
        <v>38</v>
      </c>
      <c r="AG1103" s="357">
        <v>52</v>
      </c>
      <c r="AH1103" s="357">
        <v>1</v>
      </c>
      <c r="AI1103" s="156"/>
      <c r="AJ1103" s="365"/>
      <c r="AK1103" s="365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428</v>
      </c>
      <c r="C1104" s="121" t="s">
        <v>3761</v>
      </c>
      <c r="D1104" s="121"/>
      <c r="E1104" s="121" t="s">
        <v>1337</v>
      </c>
      <c r="F1104" s="121"/>
      <c r="G1104" s="129" t="s">
        <v>3764</v>
      </c>
      <c r="H1104" s="390"/>
      <c r="I1104" s="121" t="s">
        <v>1294</v>
      </c>
      <c r="J1104" s="121"/>
      <c r="K1104" s="121" t="s">
        <v>6764</v>
      </c>
      <c r="L1104" s="137">
        <v>44391</v>
      </c>
      <c r="M1104" s="138">
        <v>46562</v>
      </c>
      <c r="N1104" s="162" t="s">
        <v>421</v>
      </c>
      <c r="O1104" s="163">
        <f>M1104</f>
        <v>46562</v>
      </c>
      <c r="P1104" s="174">
        <v>21385</v>
      </c>
      <c r="Q1104" s="174">
        <v>2016</v>
      </c>
      <c r="R1104" s="105">
        <v>45832</v>
      </c>
      <c r="S1104" s="144" t="s">
        <v>14</v>
      </c>
      <c r="T1104" s="144" t="s">
        <v>5224</v>
      </c>
      <c r="U1104" s="244" t="s">
        <v>3002</v>
      </c>
      <c r="V1104" s="244" t="s">
        <v>1165</v>
      </c>
      <c r="W1104" s="135">
        <f>M1104</f>
        <v>46562</v>
      </c>
      <c r="X1104" s="162" t="s">
        <v>423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57">
        <v>22</v>
      </c>
      <c r="AF1104" s="162" t="s">
        <v>3767</v>
      </c>
      <c r="AG1104" s="175" t="s">
        <v>3444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427</v>
      </c>
      <c r="C1105" s="201" t="s">
        <v>6193</v>
      </c>
      <c r="D1105" s="201"/>
      <c r="E1105" s="201" t="s">
        <v>2323</v>
      </c>
      <c r="F1105" s="201"/>
      <c r="G1105" s="203" t="s">
        <v>6194</v>
      </c>
      <c r="H1105" s="391"/>
      <c r="I1105" s="201" t="s">
        <v>255</v>
      </c>
      <c r="J1105" s="201"/>
      <c r="K1105" s="202" t="s">
        <v>4574</v>
      </c>
      <c r="L1105" s="218">
        <v>45559</v>
      </c>
      <c r="M1105" s="219">
        <v>46577</v>
      </c>
      <c r="N1105" s="220" t="s">
        <v>421</v>
      </c>
      <c r="O1105" s="221">
        <f>M1105</f>
        <v>46577</v>
      </c>
      <c r="P1105" s="222">
        <v>24602</v>
      </c>
      <c r="Q1105" s="222">
        <v>2024</v>
      </c>
      <c r="R1105" s="211">
        <v>45847</v>
      </c>
      <c r="S1105" s="201" t="s">
        <v>837</v>
      </c>
      <c r="T1105" s="201" t="s">
        <v>692</v>
      </c>
      <c r="U1105" s="377" t="s">
        <v>738</v>
      </c>
      <c r="V1105" s="377" t="s">
        <v>738</v>
      </c>
      <c r="W1105" s="213">
        <v>46577</v>
      </c>
      <c r="X1105" s="208" t="s">
        <v>5254</v>
      </c>
      <c r="Y1105" s="408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423</v>
      </c>
      <c r="AF1105" s="208">
        <v>38</v>
      </c>
      <c r="AG1105" s="208">
        <v>50</v>
      </c>
      <c r="AH1105" s="208">
        <v>1</v>
      </c>
      <c r="AI1105" s="212"/>
      <c r="AJ1105" s="284"/>
      <c r="AK1105" s="284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216" customFormat="1" ht="12.75" customHeight="1" x14ac:dyDescent="0.2">
      <c r="A1106" s="201">
        <v>1105</v>
      </c>
      <c r="B1106" s="211" t="s">
        <v>427</v>
      </c>
      <c r="C1106" s="201" t="s">
        <v>370</v>
      </c>
      <c r="D1106" s="201"/>
      <c r="E1106" s="201" t="s">
        <v>2345</v>
      </c>
      <c r="F1106" s="201"/>
      <c r="G1106" s="203" t="s">
        <v>6358</v>
      </c>
      <c r="H1106" s="391"/>
      <c r="I1106" s="201" t="s">
        <v>174</v>
      </c>
      <c r="J1106" s="201"/>
      <c r="K1106" s="202" t="s">
        <v>6180</v>
      </c>
      <c r="L1106" s="218">
        <v>45677</v>
      </c>
      <c r="M1106" s="219">
        <v>46267</v>
      </c>
      <c r="N1106" s="220" t="s">
        <v>421</v>
      </c>
      <c r="O1106" s="221">
        <f>M1106</f>
        <v>46267</v>
      </c>
      <c r="P1106" s="222">
        <v>25024</v>
      </c>
      <c r="Q1106" s="222">
        <v>2016</v>
      </c>
      <c r="R1106" s="211">
        <v>45537</v>
      </c>
      <c r="S1106" s="201" t="s">
        <v>102</v>
      </c>
      <c r="T1106" s="201" t="s">
        <v>728</v>
      </c>
      <c r="U1106" s="377" t="s">
        <v>200</v>
      </c>
      <c r="V1106" s="377" t="s">
        <v>2932</v>
      </c>
      <c r="W1106" s="213">
        <f>M1106</f>
        <v>46267</v>
      </c>
      <c r="X1106" s="208" t="s">
        <v>865</v>
      </c>
      <c r="Y1106" s="408">
        <v>5.7</v>
      </c>
      <c r="Z1106" s="214"/>
      <c r="AA1106" s="201">
        <v>85</v>
      </c>
      <c r="AB1106" s="201"/>
      <c r="AC1106" s="201">
        <v>105</v>
      </c>
      <c r="AD1106" s="201"/>
      <c r="AE1106" s="208" t="s">
        <v>423</v>
      </c>
      <c r="AF1106" s="208" t="s">
        <v>423</v>
      </c>
      <c r="AG1106" s="208" t="s">
        <v>423</v>
      </c>
      <c r="AH1106" s="208">
        <v>1</v>
      </c>
      <c r="AI1106" s="211"/>
      <c r="AJ1106" s="284"/>
      <c r="AK1106" s="284"/>
      <c r="AL1106" s="201"/>
      <c r="AM1106" s="237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5"/>
      <c r="CN1106" s="215"/>
      <c r="CO1106" s="215"/>
      <c r="CP1106" s="215"/>
      <c r="CQ1106" s="215"/>
      <c r="CR1106" s="215"/>
      <c r="CS1106" s="215"/>
      <c r="CT1106" s="215"/>
      <c r="CU1106" s="215"/>
      <c r="CV1106" s="215"/>
      <c r="CW1106" s="215"/>
      <c r="CX1106" s="215"/>
      <c r="CY1106" s="215"/>
      <c r="CZ1106" s="215"/>
      <c r="DA1106" s="215"/>
      <c r="DB1106" s="215"/>
      <c r="DC1106" s="215"/>
      <c r="DD1106" s="215"/>
      <c r="DE1106" s="215"/>
      <c r="DF1106" s="215"/>
      <c r="DG1106" s="215"/>
      <c r="DH1106" s="215"/>
      <c r="DI1106" s="215"/>
      <c r="DJ1106" s="215"/>
      <c r="DK1106" s="215"/>
      <c r="DL1106" s="215"/>
      <c r="DM1106" s="215"/>
      <c r="DN1106" s="215"/>
      <c r="DO1106" s="215"/>
      <c r="DP1106" s="215"/>
      <c r="DQ1106" s="215"/>
      <c r="DR1106" s="215"/>
      <c r="DS1106" s="215"/>
    </row>
    <row r="1107" spans="1:123" s="216" customFormat="1" ht="12.75" customHeight="1" x14ac:dyDescent="0.2">
      <c r="A1107" s="201">
        <v>1106</v>
      </c>
      <c r="B1107" s="201" t="s">
        <v>428</v>
      </c>
      <c r="C1107" s="201" t="s">
        <v>6195</v>
      </c>
      <c r="D1107" s="201" t="s">
        <v>6196</v>
      </c>
      <c r="E1107" s="201" t="s">
        <v>1338</v>
      </c>
      <c r="F1107" s="201" t="s">
        <v>6186</v>
      </c>
      <c r="G1107" s="203" t="s">
        <v>6197</v>
      </c>
      <c r="H1107" s="391" t="s">
        <v>6198</v>
      </c>
      <c r="I1107" s="201" t="s">
        <v>1352</v>
      </c>
      <c r="J1107" s="201" t="s">
        <v>6199</v>
      </c>
      <c r="K1107" s="201" t="s">
        <v>6185</v>
      </c>
      <c r="L1107" s="206">
        <v>45559</v>
      </c>
      <c r="M1107" s="207">
        <v>46266</v>
      </c>
      <c r="N1107" s="208" t="s">
        <v>421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2069</v>
      </c>
      <c r="T1107" s="212" t="s">
        <v>2193</v>
      </c>
      <c r="U1107" s="377" t="s">
        <v>301</v>
      </c>
      <c r="V1107" s="377" t="s">
        <v>301</v>
      </c>
      <c r="W1107" s="213">
        <f>M1107</f>
        <v>46266</v>
      </c>
      <c r="X1107" s="208" t="s">
        <v>21</v>
      </c>
      <c r="Y1107" s="408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423</v>
      </c>
      <c r="AF1107" s="208">
        <v>37</v>
      </c>
      <c r="AG1107" s="284">
        <v>54</v>
      </c>
      <c r="AH1107" s="284">
        <v>1</v>
      </c>
      <c r="AI1107" s="223">
        <v>45559</v>
      </c>
      <c r="AJ1107" s="284">
        <v>2024</v>
      </c>
      <c r="AK1107" s="284" t="s">
        <v>421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427</v>
      </c>
      <c r="C1108" s="121" t="s">
        <v>1891</v>
      </c>
      <c r="D1108" s="121"/>
      <c r="E1108" s="121" t="s">
        <v>1495</v>
      </c>
      <c r="F1108" s="121"/>
      <c r="G1108" s="129" t="s">
        <v>4575</v>
      </c>
      <c r="H1108" s="259"/>
      <c r="I1108" s="121" t="s">
        <v>1071</v>
      </c>
      <c r="J1108" s="121"/>
      <c r="K1108" s="121" t="s">
        <v>4576</v>
      </c>
      <c r="L1108" s="137">
        <v>44175</v>
      </c>
      <c r="M1108" s="138">
        <v>45548</v>
      </c>
      <c r="N1108" s="162" t="s">
        <v>421</v>
      </c>
      <c r="O1108" s="163">
        <f t="shared" ref="O1108:O1114" si="253">M1108</f>
        <v>45548</v>
      </c>
      <c r="P1108" s="174">
        <v>22626</v>
      </c>
      <c r="Q1108" s="174">
        <v>2020</v>
      </c>
      <c r="R1108" s="105">
        <v>44817</v>
      </c>
      <c r="S1108" s="144" t="s">
        <v>727</v>
      </c>
      <c r="T1108" s="144" t="s">
        <v>692</v>
      </c>
      <c r="U1108" s="101" t="s">
        <v>3176</v>
      </c>
      <c r="V1108" s="101" t="s">
        <v>387</v>
      </c>
      <c r="W1108" s="135">
        <f t="shared" ref="W1108" si="254">M1108</f>
        <v>45548</v>
      </c>
      <c r="X1108" s="162" t="s">
        <v>201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427</v>
      </c>
      <c r="C1109" s="121" t="s">
        <v>3062</v>
      </c>
      <c r="D1109" s="121"/>
      <c r="E1109" s="121" t="s">
        <v>1789</v>
      </c>
      <c r="F1109" s="121"/>
      <c r="G1109" s="129" t="s">
        <v>3060</v>
      </c>
      <c r="H1109" s="390"/>
      <c r="I1109" s="121" t="s">
        <v>1352</v>
      </c>
      <c r="J1109" s="121"/>
      <c r="K1109" s="121" t="s">
        <v>3061</v>
      </c>
      <c r="L1109" s="137">
        <v>43886</v>
      </c>
      <c r="M1109" s="138">
        <v>45464</v>
      </c>
      <c r="N1109" s="162" t="s">
        <v>421</v>
      </c>
      <c r="O1109" s="163">
        <f t="shared" si="253"/>
        <v>45464</v>
      </c>
      <c r="P1109" s="174">
        <v>20167</v>
      </c>
      <c r="Q1109" s="174">
        <v>2020</v>
      </c>
      <c r="R1109" s="105">
        <v>44733</v>
      </c>
      <c r="S1109" s="144" t="s">
        <v>3538</v>
      </c>
      <c r="T1109" s="144" t="s">
        <v>421</v>
      </c>
      <c r="U1109" s="244" t="s">
        <v>737</v>
      </c>
      <c r="V1109" s="244" t="s">
        <v>737</v>
      </c>
      <c r="W1109" s="135">
        <f t="shared" ref="W1109:W1115" si="255">M1109</f>
        <v>45464</v>
      </c>
      <c r="X1109" s="162" t="s">
        <v>583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57">
        <v>23</v>
      </c>
      <c r="AF1109" s="162" t="s">
        <v>423</v>
      </c>
      <c r="AG1109" s="175">
        <v>60</v>
      </c>
      <c r="AH1109" s="175">
        <v>1</v>
      </c>
      <c r="AI1109" s="144"/>
      <c r="AJ1109" s="175"/>
      <c r="AK1109" s="175"/>
      <c r="AL1109" s="121" t="s">
        <v>3063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427</v>
      </c>
      <c r="C1110" s="121" t="s">
        <v>4185</v>
      </c>
      <c r="D1110" s="121"/>
      <c r="E1110" s="121" t="s">
        <v>1827</v>
      </c>
      <c r="F1110" s="121"/>
      <c r="G1110" s="129" t="s">
        <v>4460</v>
      </c>
      <c r="H1110" s="390"/>
      <c r="I1110" s="121" t="s">
        <v>4461</v>
      </c>
      <c r="J1110" s="121"/>
      <c r="K1110" s="121" t="s">
        <v>4462</v>
      </c>
      <c r="L1110" s="137">
        <v>44776</v>
      </c>
      <c r="M1110" s="138">
        <v>46229</v>
      </c>
      <c r="N1110" s="162" t="s">
        <v>421</v>
      </c>
      <c r="O1110" s="163">
        <f t="shared" si="253"/>
        <v>46229</v>
      </c>
      <c r="P1110" s="174">
        <v>22526</v>
      </c>
      <c r="Q1110" s="174">
        <v>2022</v>
      </c>
      <c r="R1110" s="105">
        <v>45499</v>
      </c>
      <c r="S1110" s="144" t="s">
        <v>2001</v>
      </c>
      <c r="T1110" s="144" t="s">
        <v>421</v>
      </c>
      <c r="U1110" s="244" t="s">
        <v>738</v>
      </c>
      <c r="V1110" s="244" t="s">
        <v>738</v>
      </c>
      <c r="W1110" s="135">
        <f t="shared" si="255"/>
        <v>46229</v>
      </c>
      <c r="X1110" s="162" t="s">
        <v>201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423</v>
      </c>
      <c r="AF1110" s="162" t="s">
        <v>423</v>
      </c>
      <c r="AG1110" s="175" t="s">
        <v>423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427</v>
      </c>
      <c r="C1111" s="201" t="s">
        <v>6745</v>
      </c>
      <c r="D1111" s="201"/>
      <c r="E1111" s="201" t="s">
        <v>6747</v>
      </c>
      <c r="F1111" s="201"/>
      <c r="G1111" s="203" t="s">
        <v>6746</v>
      </c>
      <c r="H1111" s="391"/>
      <c r="I1111" s="201" t="s">
        <v>631</v>
      </c>
      <c r="J1111" s="201"/>
      <c r="K1111" s="201" t="s">
        <v>3700</v>
      </c>
      <c r="L1111" s="206">
        <v>45825</v>
      </c>
      <c r="M1111" s="207">
        <v>46528</v>
      </c>
      <c r="N1111" s="226" t="s">
        <v>421</v>
      </c>
      <c r="O1111" s="221">
        <f t="shared" si="253"/>
        <v>46528</v>
      </c>
      <c r="P1111" s="222">
        <v>25352</v>
      </c>
      <c r="Q1111" s="222">
        <v>2022</v>
      </c>
      <c r="R1111" s="211">
        <v>45798</v>
      </c>
      <c r="S1111" s="201" t="s">
        <v>5909</v>
      </c>
      <c r="T1111" s="201" t="s">
        <v>728</v>
      </c>
      <c r="U1111" s="377" t="s">
        <v>200</v>
      </c>
      <c r="V1111" s="377" t="s">
        <v>8</v>
      </c>
      <c r="W1111" s="213">
        <f t="shared" si="255"/>
        <v>46528</v>
      </c>
      <c r="X1111" s="208" t="s">
        <v>865</v>
      </c>
      <c r="Y1111" s="408">
        <v>4.5999999999999996</v>
      </c>
      <c r="Z1111" s="214"/>
      <c r="AA1111" s="201">
        <v>92</v>
      </c>
      <c r="AB1111" s="201"/>
      <c r="AC1111" s="201">
        <v>114</v>
      </c>
      <c r="AD1111" s="201"/>
      <c r="AE1111" s="208" t="s">
        <v>423</v>
      </c>
      <c r="AF1111" s="208" t="s">
        <v>423</v>
      </c>
      <c r="AG1111" s="208" t="s">
        <v>423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428</v>
      </c>
      <c r="C1112" s="121" t="s">
        <v>2589</v>
      </c>
      <c r="D1112" s="121" t="s">
        <v>2352</v>
      </c>
      <c r="E1112" s="121" t="s">
        <v>2587</v>
      </c>
      <c r="F1112" s="121" t="s">
        <v>2353</v>
      </c>
      <c r="G1112" s="129" t="s">
        <v>2588</v>
      </c>
      <c r="H1112" s="390" t="s">
        <v>2354</v>
      </c>
      <c r="I1112" s="121" t="s">
        <v>725</v>
      </c>
      <c r="J1112" s="121" t="s">
        <v>1496</v>
      </c>
      <c r="K1112" s="111" t="s">
        <v>919</v>
      </c>
      <c r="L1112" s="115">
        <v>43430</v>
      </c>
      <c r="M1112" s="116">
        <v>46352</v>
      </c>
      <c r="N1112" s="117" t="s">
        <v>421</v>
      </c>
      <c r="O1112" s="130">
        <f t="shared" si="253"/>
        <v>46352</v>
      </c>
      <c r="P1112" s="118">
        <v>18663</v>
      </c>
      <c r="Q1112" s="118">
        <v>2018</v>
      </c>
      <c r="R1112" s="119" t="s">
        <v>6312</v>
      </c>
      <c r="S1112" s="120" t="s">
        <v>298</v>
      </c>
      <c r="T1112" s="121" t="s">
        <v>1870</v>
      </c>
      <c r="U1112" s="376" t="s">
        <v>6313</v>
      </c>
      <c r="V1112" s="376" t="s">
        <v>6314</v>
      </c>
      <c r="W1112" s="145">
        <f t="shared" si="255"/>
        <v>46352</v>
      </c>
      <c r="X1112" s="357" t="s">
        <v>21</v>
      </c>
      <c r="Y1112" s="407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57">
        <v>43</v>
      </c>
      <c r="AG1112" s="357">
        <v>60</v>
      </c>
      <c r="AH1112" s="357">
        <v>2</v>
      </c>
      <c r="AI1112" s="100">
        <v>43217</v>
      </c>
      <c r="AJ1112" s="357">
        <v>2018</v>
      </c>
      <c r="AK1112" s="357" t="s">
        <v>420</v>
      </c>
      <c r="AL1112" s="120" t="s">
        <v>5782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428</v>
      </c>
      <c r="C1113" s="121" t="s">
        <v>2939</v>
      </c>
      <c r="D1113" s="121" t="s">
        <v>2940</v>
      </c>
      <c r="E1113" s="121" t="s">
        <v>2941</v>
      </c>
      <c r="F1113" s="121" t="s">
        <v>2942</v>
      </c>
      <c r="G1113" s="129" t="s">
        <v>2943</v>
      </c>
      <c r="H1113" s="390" t="s">
        <v>2944</v>
      </c>
      <c r="I1113" s="121" t="s">
        <v>1071</v>
      </c>
      <c r="J1113" s="121" t="s">
        <v>2945</v>
      </c>
      <c r="K1113" s="121" t="s">
        <v>2946</v>
      </c>
      <c r="L1113" s="137">
        <v>43731</v>
      </c>
      <c r="M1113" s="149">
        <v>46577</v>
      </c>
      <c r="N1113" s="162" t="s">
        <v>421</v>
      </c>
      <c r="O1113" s="168">
        <f t="shared" si="253"/>
        <v>46577</v>
      </c>
      <c r="P1113" s="169">
        <v>19488</v>
      </c>
      <c r="Q1113" s="169">
        <v>2009</v>
      </c>
      <c r="R1113" s="119">
        <v>45847</v>
      </c>
      <c r="S1113" s="120" t="s">
        <v>5092</v>
      </c>
      <c r="T1113" s="144" t="s">
        <v>1870</v>
      </c>
      <c r="U1113" s="376" t="s">
        <v>6819</v>
      </c>
      <c r="V1113" s="376" t="s">
        <v>6820</v>
      </c>
      <c r="W1113" s="145">
        <f t="shared" si="255"/>
        <v>46577</v>
      </c>
      <c r="X1113" s="357" t="s">
        <v>865</v>
      </c>
      <c r="Y1113" s="407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57">
        <v>23</v>
      </c>
      <c r="AF1113" s="357">
        <v>36</v>
      </c>
      <c r="AG1113" s="365">
        <v>48</v>
      </c>
      <c r="AH1113" s="365">
        <v>2</v>
      </c>
      <c r="AI1113" s="172">
        <v>43731</v>
      </c>
      <c r="AJ1113" s="365">
        <v>2015</v>
      </c>
      <c r="AK1113" s="365" t="s">
        <v>612</v>
      </c>
      <c r="AL1113" s="120"/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427</v>
      </c>
      <c r="C1114" s="121" t="s">
        <v>4142</v>
      </c>
      <c r="D1114" s="121"/>
      <c r="E1114" s="121" t="s">
        <v>1497</v>
      </c>
      <c r="F1114" s="121"/>
      <c r="G1114" s="129" t="s">
        <v>4143</v>
      </c>
      <c r="H1114" s="390"/>
      <c r="I1114" s="121" t="s">
        <v>3678</v>
      </c>
      <c r="J1114" s="121"/>
      <c r="K1114" s="111" t="s">
        <v>5279</v>
      </c>
      <c r="L1114" s="137">
        <v>44634</v>
      </c>
      <c r="M1114" s="87">
        <v>45939</v>
      </c>
      <c r="N1114" s="117" t="s">
        <v>421</v>
      </c>
      <c r="O1114" s="131">
        <f t="shared" si="253"/>
        <v>45939</v>
      </c>
      <c r="P1114" s="104">
        <v>22205</v>
      </c>
      <c r="Q1114" s="104">
        <v>2022</v>
      </c>
      <c r="R1114" s="105">
        <v>45208</v>
      </c>
      <c r="S1114" s="121" t="s">
        <v>727</v>
      </c>
      <c r="T1114" s="121" t="s">
        <v>692</v>
      </c>
      <c r="U1114" s="244" t="s">
        <v>3141</v>
      </c>
      <c r="V1114" s="244" t="s">
        <v>532</v>
      </c>
      <c r="W1114" s="135">
        <f t="shared" si="255"/>
        <v>45939</v>
      </c>
      <c r="X1114" s="162" t="s">
        <v>201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57" t="s">
        <v>423</v>
      </c>
      <c r="AF1114" s="162" t="s">
        <v>423</v>
      </c>
      <c r="AG1114" s="162" t="s">
        <v>423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427</v>
      </c>
      <c r="C1115" s="121" t="s">
        <v>2098</v>
      </c>
      <c r="D1115" s="121"/>
      <c r="E1115" s="121" t="s">
        <v>2099</v>
      </c>
      <c r="F1115" s="121" t="s">
        <v>2101</v>
      </c>
      <c r="G1115" s="129" t="s">
        <v>2100</v>
      </c>
      <c r="H1115" s="390"/>
      <c r="I1115" s="121" t="s">
        <v>625</v>
      </c>
      <c r="J1115" s="121"/>
      <c r="K1115" s="111" t="s">
        <v>150</v>
      </c>
      <c r="L1115" s="115">
        <v>42962</v>
      </c>
      <c r="M1115" s="87">
        <v>45931</v>
      </c>
      <c r="N1115" s="117" t="s">
        <v>421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379</v>
      </c>
      <c r="T1115" s="121" t="s">
        <v>421</v>
      </c>
      <c r="U1115" s="244" t="s">
        <v>5285</v>
      </c>
      <c r="V1115" s="244" t="s">
        <v>5284</v>
      </c>
      <c r="W1115" s="135">
        <f t="shared" si="255"/>
        <v>45931</v>
      </c>
      <c r="X1115" s="162" t="s">
        <v>21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65"/>
      <c r="AK1115" s="365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427</v>
      </c>
      <c r="C1116" s="121" t="s">
        <v>1109</v>
      </c>
      <c r="D1116" s="121"/>
      <c r="E1116" s="121" t="s">
        <v>1341</v>
      </c>
      <c r="F1116" s="121"/>
      <c r="G1116" s="129" t="s">
        <v>1342</v>
      </c>
      <c r="H1116" s="390"/>
      <c r="I1116" s="121" t="s">
        <v>174</v>
      </c>
      <c r="J1116" s="121"/>
      <c r="K1116" s="121" t="s">
        <v>151</v>
      </c>
      <c r="L1116" s="137">
        <v>42234</v>
      </c>
      <c r="M1116" s="149">
        <v>46428</v>
      </c>
      <c r="N1116" s="162" t="s">
        <v>421</v>
      </c>
      <c r="O1116" s="168">
        <f t="shared" ref="O1116:O1122" si="256">M1116</f>
        <v>46428</v>
      </c>
      <c r="P1116" s="169">
        <v>23083</v>
      </c>
      <c r="Q1116" s="169">
        <v>2015</v>
      </c>
      <c r="R1116" s="119">
        <v>45698</v>
      </c>
      <c r="S1116" s="156" t="s">
        <v>837</v>
      </c>
      <c r="T1116" s="144" t="s">
        <v>421</v>
      </c>
      <c r="U1116" s="376" t="s">
        <v>533</v>
      </c>
      <c r="V1116" s="376" t="s">
        <v>6411</v>
      </c>
      <c r="W1116" s="145">
        <f t="shared" ref="W1116:W1123" si="257">M1116</f>
        <v>46428</v>
      </c>
      <c r="X1116" s="357" t="s">
        <v>865</v>
      </c>
      <c r="Y1116" s="407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57">
        <v>39</v>
      </c>
      <c r="AG1116" s="365">
        <v>52</v>
      </c>
      <c r="AH1116" s="365">
        <v>1</v>
      </c>
      <c r="AI1116" s="156"/>
      <c r="AJ1116" s="365"/>
      <c r="AK1116" s="365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427</v>
      </c>
      <c r="C1117" s="121" t="s">
        <v>1498</v>
      </c>
      <c r="D1117" s="121"/>
      <c r="E1117" s="121" t="s">
        <v>1499</v>
      </c>
      <c r="F1117" s="121"/>
      <c r="G1117" s="129" t="s">
        <v>1500</v>
      </c>
      <c r="H1117" s="390"/>
      <c r="I1117" s="121" t="s">
        <v>546</v>
      </c>
      <c r="J1117" s="121"/>
      <c r="K1117" s="121" t="s">
        <v>6070</v>
      </c>
      <c r="L1117" s="137">
        <v>42261</v>
      </c>
      <c r="M1117" s="149">
        <v>46224</v>
      </c>
      <c r="N1117" s="162" t="s">
        <v>421</v>
      </c>
      <c r="O1117" s="168">
        <f t="shared" si="256"/>
        <v>46224</v>
      </c>
      <c r="P1117" s="169">
        <v>15723</v>
      </c>
      <c r="Q1117" s="169">
        <v>2010</v>
      </c>
      <c r="R1117" s="119">
        <v>45494</v>
      </c>
      <c r="S1117" s="156" t="s">
        <v>168</v>
      </c>
      <c r="T1117" s="144" t="s">
        <v>421</v>
      </c>
      <c r="U1117" s="376" t="s">
        <v>4499</v>
      </c>
      <c r="V1117" s="376" t="s">
        <v>6069</v>
      </c>
      <c r="W1117" s="145">
        <f t="shared" si="257"/>
        <v>46224</v>
      </c>
      <c r="X1117" s="357" t="s">
        <v>865</v>
      </c>
      <c r="Y1117" s="407">
        <v>6</v>
      </c>
      <c r="Z1117" s="136"/>
      <c r="AA1117" s="120">
        <v>105</v>
      </c>
      <c r="AB1117" s="120"/>
      <c r="AC1117" s="120">
        <v>130</v>
      </c>
      <c r="AD1117" s="120"/>
      <c r="AE1117" s="357">
        <v>24</v>
      </c>
      <c r="AF1117" s="357">
        <v>38</v>
      </c>
      <c r="AG1117" s="365">
        <v>51</v>
      </c>
      <c r="AH1117" s="365">
        <v>1</v>
      </c>
      <c r="AI1117" s="156"/>
      <c r="AJ1117" s="365"/>
      <c r="AK1117" s="365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427</v>
      </c>
      <c r="C1118" s="201" t="s">
        <v>2709</v>
      </c>
      <c r="D1118" s="201"/>
      <c r="E1118" s="201" t="s">
        <v>2710</v>
      </c>
      <c r="F1118" s="201"/>
      <c r="G1118" s="203" t="s">
        <v>2711</v>
      </c>
      <c r="H1118" s="391"/>
      <c r="I1118" s="201" t="s">
        <v>1228</v>
      </c>
      <c r="J1118" s="201"/>
      <c r="K1118" s="201" t="s">
        <v>3607</v>
      </c>
      <c r="L1118" s="206">
        <v>43552</v>
      </c>
      <c r="M1118" s="207">
        <v>46553</v>
      </c>
      <c r="N1118" s="208" t="s">
        <v>421</v>
      </c>
      <c r="O1118" s="209">
        <f t="shared" si="256"/>
        <v>46553</v>
      </c>
      <c r="P1118" s="210">
        <v>19122</v>
      </c>
      <c r="Q1118" s="210">
        <v>2019</v>
      </c>
      <c r="R1118" s="211">
        <v>45823</v>
      </c>
      <c r="S1118" s="212" t="s">
        <v>2231</v>
      </c>
      <c r="T1118" s="212" t="s">
        <v>421</v>
      </c>
      <c r="U1118" s="377" t="s">
        <v>387</v>
      </c>
      <c r="V1118" s="377" t="s">
        <v>2621</v>
      </c>
      <c r="W1118" s="213">
        <f t="shared" si="257"/>
        <v>46553</v>
      </c>
      <c r="X1118" s="208" t="s">
        <v>865</v>
      </c>
      <c r="Y1118" s="408">
        <v>4.4000000000000004</v>
      </c>
      <c r="Z1118" s="214"/>
      <c r="AA1118" s="201">
        <v>74</v>
      </c>
      <c r="AB1118" s="201"/>
      <c r="AC1118" s="201">
        <v>94</v>
      </c>
      <c r="AD1118" s="201"/>
      <c r="AE1118" s="357">
        <v>23</v>
      </c>
      <c r="AF1118" s="208" t="s">
        <v>423</v>
      </c>
      <c r="AG1118" s="284" t="s">
        <v>423</v>
      </c>
      <c r="AH1118" s="284">
        <v>1</v>
      </c>
      <c r="AI1118" s="212"/>
      <c r="AJ1118" s="284"/>
      <c r="AK1118" s="284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427</v>
      </c>
      <c r="C1119" s="121" t="s">
        <v>1891</v>
      </c>
      <c r="D1119" s="121"/>
      <c r="E1119" s="121" t="s">
        <v>1501</v>
      </c>
      <c r="F1119" s="121"/>
      <c r="G1119" s="129" t="s">
        <v>3635</v>
      </c>
      <c r="H1119" s="390"/>
      <c r="I1119" s="121" t="s">
        <v>1071</v>
      </c>
      <c r="J1119" s="121"/>
      <c r="K1119" s="121" t="s">
        <v>1358</v>
      </c>
      <c r="L1119" s="137">
        <v>44643</v>
      </c>
      <c r="M1119" s="138">
        <v>46096</v>
      </c>
      <c r="N1119" s="117" t="s">
        <v>421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2001</v>
      </c>
      <c r="T1119" s="144" t="s">
        <v>421</v>
      </c>
      <c r="U1119" s="244" t="s">
        <v>3753</v>
      </c>
      <c r="V1119" s="244" t="s">
        <v>5661</v>
      </c>
      <c r="W1119" s="135">
        <f>M1119</f>
        <v>46096</v>
      </c>
      <c r="X1119" s="162" t="s">
        <v>201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423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427</v>
      </c>
      <c r="C1120" s="121" t="s">
        <v>2774</v>
      </c>
      <c r="D1120" s="121"/>
      <c r="E1120" s="121" t="s">
        <v>1503</v>
      </c>
      <c r="F1120" s="121"/>
      <c r="G1120" s="129" t="s">
        <v>3405</v>
      </c>
      <c r="H1120" s="390"/>
      <c r="I1120" s="121" t="s">
        <v>255</v>
      </c>
      <c r="J1120" s="121"/>
      <c r="K1120" s="121" t="s">
        <v>3408</v>
      </c>
      <c r="L1120" s="137">
        <v>44082</v>
      </c>
      <c r="M1120" s="138">
        <v>46289</v>
      </c>
      <c r="N1120" s="162" t="s">
        <v>421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727</v>
      </c>
      <c r="T1120" s="144" t="s">
        <v>5224</v>
      </c>
      <c r="U1120" s="244" t="s">
        <v>615</v>
      </c>
      <c r="V1120" s="244" t="s">
        <v>13</v>
      </c>
      <c r="W1120" s="135">
        <f t="shared" si="257"/>
        <v>46289</v>
      </c>
      <c r="X1120" s="162" t="s">
        <v>2776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s="216" customFormat="1" ht="12.75" customHeight="1" x14ac:dyDescent="0.2">
      <c r="A1121" s="201">
        <v>1120</v>
      </c>
      <c r="B1121" s="201" t="s">
        <v>427</v>
      </c>
      <c r="C1121" s="201" t="s">
        <v>6539</v>
      </c>
      <c r="D1121" s="201"/>
      <c r="E1121" s="201" t="s">
        <v>1505</v>
      </c>
      <c r="F1121" s="201"/>
      <c r="G1121" s="203" t="s">
        <v>6540</v>
      </c>
      <c r="H1121" s="391"/>
      <c r="I1121" s="201" t="s">
        <v>255</v>
      </c>
      <c r="J1121" s="201"/>
      <c r="K1121" s="201" t="s">
        <v>5335</v>
      </c>
      <c r="L1121" s="206">
        <v>45749</v>
      </c>
      <c r="M1121" s="580">
        <v>46473</v>
      </c>
      <c r="N1121" s="207" t="s">
        <v>421</v>
      </c>
      <c r="O1121" s="221">
        <f>M1121</f>
        <v>46473</v>
      </c>
      <c r="P1121" s="222">
        <v>25183</v>
      </c>
      <c r="Q1121" s="222">
        <v>2025</v>
      </c>
      <c r="R1121" s="211">
        <v>45743</v>
      </c>
      <c r="S1121" s="201" t="s">
        <v>2231</v>
      </c>
      <c r="T1121" s="212" t="s">
        <v>728</v>
      </c>
      <c r="U1121" s="377" t="s">
        <v>200</v>
      </c>
      <c r="V1121" s="377" t="s">
        <v>833</v>
      </c>
      <c r="W1121" s="213">
        <f t="shared" si="257"/>
        <v>46473</v>
      </c>
      <c r="X1121" s="208" t="s">
        <v>865</v>
      </c>
      <c r="Y1121" s="408">
        <v>4.0999999999999996</v>
      </c>
      <c r="Z1121" s="214"/>
      <c r="AA1121" s="201">
        <v>85</v>
      </c>
      <c r="AB1121" s="201"/>
      <c r="AC1121" s="201">
        <v>105</v>
      </c>
      <c r="AD1121" s="201"/>
      <c r="AE1121" s="208" t="s">
        <v>423</v>
      </c>
      <c r="AF1121" s="208" t="s">
        <v>423</v>
      </c>
      <c r="AG1121" s="208" t="s">
        <v>423</v>
      </c>
      <c r="AH1121" s="208">
        <v>1</v>
      </c>
      <c r="AI1121" s="201"/>
      <c r="AJ1121" s="208"/>
      <c r="AK1121" s="208"/>
      <c r="AL1121" s="643"/>
      <c r="AM1121" s="237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  <c r="BI1121" s="212"/>
      <c r="BJ1121" s="212"/>
      <c r="BK1121" s="212"/>
      <c r="BL1121" s="212"/>
      <c r="BM1121" s="212"/>
      <c r="BN1121" s="212"/>
      <c r="BO1121" s="212"/>
      <c r="BP1121" s="212"/>
      <c r="BQ1121" s="212"/>
      <c r="BR1121" s="212"/>
      <c r="BS1121" s="212"/>
      <c r="BT1121" s="212"/>
      <c r="BU1121" s="212"/>
      <c r="BV1121" s="212"/>
      <c r="BW1121" s="212"/>
      <c r="BX1121" s="212"/>
      <c r="BY1121" s="212"/>
      <c r="BZ1121" s="212"/>
      <c r="CA1121" s="212"/>
      <c r="CB1121" s="212"/>
      <c r="CC1121" s="212"/>
      <c r="CD1121" s="212"/>
      <c r="CE1121" s="212"/>
      <c r="CF1121" s="212"/>
      <c r="CG1121" s="212"/>
      <c r="CH1121" s="212"/>
      <c r="CI1121" s="212"/>
      <c r="CJ1121" s="212"/>
      <c r="CK1121" s="212"/>
      <c r="CL1121" s="212"/>
      <c r="CM1121" s="215"/>
      <c r="CN1121" s="215"/>
      <c r="CO1121" s="215"/>
      <c r="CP1121" s="215"/>
      <c r="CQ1121" s="215"/>
      <c r="CR1121" s="215"/>
      <c r="CS1121" s="215"/>
      <c r="CT1121" s="215"/>
      <c r="CU1121" s="215"/>
      <c r="CV1121" s="215"/>
      <c r="CW1121" s="215"/>
      <c r="CX1121" s="215"/>
      <c r="CY1121" s="215"/>
      <c r="CZ1121" s="215"/>
      <c r="DA1121" s="215"/>
      <c r="DB1121" s="215"/>
      <c r="DC1121" s="215"/>
      <c r="DD1121" s="215"/>
      <c r="DE1121" s="215"/>
      <c r="DF1121" s="215"/>
      <c r="DG1121" s="215"/>
      <c r="DH1121" s="215"/>
      <c r="DI1121" s="215"/>
      <c r="DJ1121" s="215"/>
      <c r="DK1121" s="215"/>
      <c r="DL1121" s="215"/>
      <c r="DM1121" s="215"/>
      <c r="DN1121" s="215"/>
      <c r="DO1121" s="215"/>
      <c r="DP1121" s="215"/>
      <c r="DQ1121" s="215"/>
      <c r="DR1121" s="215"/>
      <c r="DS1121" s="215"/>
    </row>
    <row r="1122" spans="1:123" ht="12.75" customHeight="1" x14ac:dyDescent="0.2">
      <c r="A1122" s="121">
        <v>1121</v>
      </c>
      <c r="B1122" s="121" t="s">
        <v>427</v>
      </c>
      <c r="C1122" s="121" t="s">
        <v>367</v>
      </c>
      <c r="D1122" s="121"/>
      <c r="E1122" s="121" t="s">
        <v>2268</v>
      </c>
      <c r="F1122" s="121"/>
      <c r="G1122" s="129" t="s">
        <v>2269</v>
      </c>
      <c r="H1122" s="390"/>
      <c r="I1122" s="121" t="s">
        <v>174</v>
      </c>
      <c r="J1122" s="121"/>
      <c r="K1122" s="121" t="s">
        <v>3072</v>
      </c>
      <c r="L1122" s="137">
        <v>43163</v>
      </c>
      <c r="M1122" s="149">
        <v>46074</v>
      </c>
      <c r="N1122" s="162" t="s">
        <v>421</v>
      </c>
      <c r="O1122" s="168">
        <f t="shared" si="256"/>
        <v>46074</v>
      </c>
      <c r="P1122" s="104">
        <v>18219</v>
      </c>
      <c r="Q1122" s="104">
        <v>2016</v>
      </c>
      <c r="R1122" s="119">
        <v>45343</v>
      </c>
      <c r="S1122" s="121" t="s">
        <v>3071</v>
      </c>
      <c r="T1122" s="121" t="s">
        <v>421</v>
      </c>
      <c r="U1122" s="376" t="s">
        <v>548</v>
      </c>
      <c r="V1122" s="376" t="s">
        <v>859</v>
      </c>
      <c r="W1122" s="145">
        <f t="shared" si="257"/>
        <v>46074</v>
      </c>
      <c r="X1122" s="162" t="s">
        <v>583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57">
        <v>24</v>
      </c>
      <c r="AF1122" s="162">
        <v>39</v>
      </c>
      <c r="AG1122" s="162">
        <v>54</v>
      </c>
      <c r="AH1122" s="162">
        <v>1</v>
      </c>
      <c r="AI1122" s="156"/>
      <c r="AJ1122" s="365"/>
      <c r="AK1122" s="365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427</v>
      </c>
      <c r="C1123" s="201" t="s">
        <v>5859</v>
      </c>
      <c r="D1123" s="201"/>
      <c r="E1123" s="201" t="s">
        <v>1506</v>
      </c>
      <c r="F1123" s="201"/>
      <c r="G1123" s="203" t="s">
        <v>5860</v>
      </c>
      <c r="H1123" s="391"/>
      <c r="I1123" s="201" t="s">
        <v>174</v>
      </c>
      <c r="J1123" s="201"/>
      <c r="K1123" s="201" t="s">
        <v>1240</v>
      </c>
      <c r="L1123" s="206">
        <v>45429</v>
      </c>
      <c r="M1123" s="207">
        <v>46149</v>
      </c>
      <c r="N1123" s="208" t="s">
        <v>421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837</v>
      </c>
      <c r="T1123" s="212" t="s">
        <v>728</v>
      </c>
      <c r="U1123" s="377" t="s">
        <v>200</v>
      </c>
      <c r="V1123" s="377" t="s">
        <v>948</v>
      </c>
      <c r="W1123" s="213">
        <f t="shared" si="257"/>
        <v>46149</v>
      </c>
      <c r="X1123" s="208" t="s">
        <v>583</v>
      </c>
      <c r="Y1123" s="408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423</v>
      </c>
      <c r="AF1123" s="208" t="s">
        <v>423</v>
      </c>
      <c r="AG1123" s="284" t="s">
        <v>423</v>
      </c>
      <c r="AH1123" s="284">
        <v>1</v>
      </c>
      <c r="AI1123" s="223"/>
      <c r="AJ1123" s="284"/>
      <c r="AK1123" s="284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427</v>
      </c>
      <c r="C1124" s="201" t="s">
        <v>2717</v>
      </c>
      <c r="D1124" s="201"/>
      <c r="E1124" s="201" t="s">
        <v>2712</v>
      </c>
      <c r="F1124" s="201"/>
      <c r="G1124" s="203" t="s">
        <v>2713</v>
      </c>
      <c r="H1124" s="391"/>
      <c r="I1124" s="201" t="s">
        <v>631</v>
      </c>
      <c r="J1124" s="201"/>
      <c r="K1124" s="201" t="s">
        <v>2629</v>
      </c>
      <c r="L1124" s="206">
        <v>43552</v>
      </c>
      <c r="M1124" s="207">
        <v>46420</v>
      </c>
      <c r="N1124" s="208" t="s">
        <v>421</v>
      </c>
      <c r="O1124" s="209">
        <f t="shared" ref="O1124:O1129" si="258">M1124</f>
        <v>46420</v>
      </c>
      <c r="P1124" s="210">
        <v>19123</v>
      </c>
      <c r="Q1124" s="210">
        <v>2019</v>
      </c>
      <c r="R1124" s="223">
        <v>45690</v>
      </c>
      <c r="S1124" s="212" t="s">
        <v>2231</v>
      </c>
      <c r="T1124" s="212" t="s">
        <v>421</v>
      </c>
      <c r="U1124" s="377" t="s">
        <v>6389</v>
      </c>
      <c r="V1124" s="377" t="s">
        <v>6390</v>
      </c>
      <c r="W1124" s="213">
        <f t="shared" ref="W1124:W1130" si="259">M1124</f>
        <v>46420</v>
      </c>
      <c r="X1124" s="208" t="s">
        <v>865</v>
      </c>
      <c r="Y1124" s="408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423</v>
      </c>
      <c r="AF1124" s="208" t="s">
        <v>423</v>
      </c>
      <c r="AG1124" s="284" t="s">
        <v>423</v>
      </c>
      <c r="AH1124" s="284">
        <v>1</v>
      </c>
      <c r="AI1124" s="212"/>
      <c r="AJ1124" s="284"/>
      <c r="AK1124" s="284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427</v>
      </c>
      <c r="C1125" s="121" t="s">
        <v>2774</v>
      </c>
      <c r="D1125" s="121"/>
      <c r="E1125" s="121" t="s">
        <v>1507</v>
      </c>
      <c r="F1125" s="121"/>
      <c r="G1125" s="129" t="s">
        <v>3407</v>
      </c>
      <c r="H1125" s="390"/>
      <c r="I1125" s="121" t="s">
        <v>255</v>
      </c>
      <c r="J1125" s="121"/>
      <c r="K1125" s="121" t="s">
        <v>6260</v>
      </c>
      <c r="L1125" s="137">
        <v>44082</v>
      </c>
      <c r="M1125" s="138">
        <v>46289</v>
      </c>
      <c r="N1125" s="162" t="s">
        <v>421</v>
      </c>
      <c r="O1125" s="163">
        <f t="shared" si="258"/>
        <v>46289</v>
      </c>
      <c r="P1125" s="104">
        <v>20650</v>
      </c>
      <c r="Q1125" s="104">
        <v>2020</v>
      </c>
      <c r="R1125" s="105">
        <v>45559</v>
      </c>
      <c r="S1125" s="121" t="s">
        <v>727</v>
      </c>
      <c r="T1125" s="121" t="s">
        <v>420</v>
      </c>
      <c r="U1125" s="244" t="s">
        <v>615</v>
      </c>
      <c r="V1125" s="244" t="s">
        <v>548</v>
      </c>
      <c r="W1125" s="135">
        <f t="shared" si="259"/>
        <v>46289</v>
      </c>
      <c r="X1125" s="162" t="s">
        <v>2776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423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428</v>
      </c>
      <c r="C1126" s="121" t="s">
        <v>1770</v>
      </c>
      <c r="D1126" s="121" t="s">
        <v>2289</v>
      </c>
      <c r="E1126" s="121" t="s">
        <v>1509</v>
      </c>
      <c r="F1126" s="121" t="s">
        <v>2291</v>
      </c>
      <c r="G1126" s="129" t="s">
        <v>3939</v>
      </c>
      <c r="H1126" s="390" t="s">
        <v>2293</v>
      </c>
      <c r="I1126" s="121" t="s">
        <v>1352</v>
      </c>
      <c r="J1126" s="121" t="s">
        <v>1392</v>
      </c>
      <c r="K1126" s="121" t="s">
        <v>3940</v>
      </c>
      <c r="L1126" s="137">
        <v>44494</v>
      </c>
      <c r="M1126" s="138">
        <v>46095</v>
      </c>
      <c r="N1126" s="162" t="s">
        <v>421</v>
      </c>
      <c r="O1126" s="163">
        <f t="shared" si="258"/>
        <v>46095</v>
      </c>
      <c r="P1126" s="174">
        <v>21579</v>
      </c>
      <c r="Q1126" s="174">
        <v>2018</v>
      </c>
      <c r="R1126" s="105">
        <v>45365</v>
      </c>
      <c r="S1126" s="144" t="s">
        <v>2069</v>
      </c>
      <c r="T1126" s="144" t="s">
        <v>1870</v>
      </c>
      <c r="U1126" s="244" t="s">
        <v>5669</v>
      </c>
      <c r="V1126" s="244" t="s">
        <v>5670</v>
      </c>
      <c r="W1126" s="135">
        <f t="shared" si="259"/>
        <v>46095</v>
      </c>
      <c r="X1126" s="162" t="s">
        <v>865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423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421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427</v>
      </c>
      <c r="C1127" s="200" t="s">
        <v>2714</v>
      </c>
      <c r="D1127" s="202"/>
      <c r="E1127" s="202" t="s">
        <v>2715</v>
      </c>
      <c r="F1127" s="202"/>
      <c r="G1127" s="227" t="s">
        <v>2716</v>
      </c>
      <c r="H1127" s="392"/>
      <c r="I1127" s="202" t="s">
        <v>631</v>
      </c>
      <c r="J1127" s="202"/>
      <c r="K1127" s="202" t="s">
        <v>6448</v>
      </c>
      <c r="L1127" s="218">
        <v>43552</v>
      </c>
      <c r="M1127" s="219">
        <v>46419</v>
      </c>
      <c r="N1127" s="220" t="s">
        <v>421</v>
      </c>
      <c r="O1127" s="221">
        <f t="shared" si="258"/>
        <v>46419</v>
      </c>
      <c r="P1127" s="222">
        <v>19124</v>
      </c>
      <c r="Q1127" s="222">
        <v>2019</v>
      </c>
      <c r="R1127" s="211">
        <v>45689</v>
      </c>
      <c r="S1127" s="201" t="s">
        <v>2231</v>
      </c>
      <c r="T1127" s="201" t="s">
        <v>421</v>
      </c>
      <c r="U1127" s="377" t="s">
        <v>6102</v>
      </c>
      <c r="V1127" s="377" t="s">
        <v>6409</v>
      </c>
      <c r="W1127" s="213">
        <f t="shared" si="259"/>
        <v>46419</v>
      </c>
      <c r="X1127" s="208" t="s">
        <v>865</v>
      </c>
      <c r="Y1127" s="408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423</v>
      </c>
      <c r="AF1127" s="208" t="s">
        <v>423</v>
      </c>
      <c r="AG1127" s="208" t="s">
        <v>423</v>
      </c>
      <c r="AH1127" s="208">
        <v>1</v>
      </c>
      <c r="AI1127" s="212"/>
      <c r="AJ1127" s="284"/>
      <c r="AK1127" s="284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427</v>
      </c>
      <c r="C1128" s="121" t="s">
        <v>3670</v>
      </c>
      <c r="D1128" s="121"/>
      <c r="E1128" s="121" t="s">
        <v>2718</v>
      </c>
      <c r="F1128" s="121"/>
      <c r="G1128" s="129" t="s">
        <v>3671</v>
      </c>
      <c r="H1128" s="390"/>
      <c r="I1128" s="121" t="s">
        <v>734</v>
      </c>
      <c r="J1128" s="121"/>
      <c r="K1128" s="121" t="s">
        <v>3672</v>
      </c>
      <c r="L1128" s="137">
        <v>44329</v>
      </c>
      <c r="M1128" s="138">
        <v>45747</v>
      </c>
      <c r="N1128" s="162" t="s">
        <v>421</v>
      </c>
      <c r="O1128" s="163">
        <f t="shared" si="258"/>
        <v>45747</v>
      </c>
      <c r="P1128" s="174">
        <v>21230</v>
      </c>
      <c r="Q1128" s="174">
        <v>2021</v>
      </c>
      <c r="R1128" s="105">
        <v>45016</v>
      </c>
      <c r="S1128" s="144" t="s">
        <v>2001</v>
      </c>
      <c r="T1128" s="144" t="s">
        <v>421</v>
      </c>
      <c r="U1128" s="244" t="s">
        <v>1</v>
      </c>
      <c r="V1128" s="244" t="s">
        <v>1</v>
      </c>
      <c r="W1128" s="135">
        <f t="shared" si="259"/>
        <v>45747</v>
      </c>
      <c r="X1128" s="162" t="s">
        <v>865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423</v>
      </c>
      <c r="AF1128" s="162" t="s">
        <v>423</v>
      </c>
      <c r="AG1128" s="175" t="s">
        <v>423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427</v>
      </c>
      <c r="C1129" s="121" t="s">
        <v>3676</v>
      </c>
      <c r="D1129" s="121"/>
      <c r="E1129" s="121" t="s">
        <v>2719</v>
      </c>
      <c r="F1129" s="121"/>
      <c r="G1129" s="129" t="s">
        <v>3677</v>
      </c>
      <c r="H1129" s="390"/>
      <c r="I1129" s="121" t="s">
        <v>3678</v>
      </c>
      <c r="J1129" s="121"/>
      <c r="K1129" s="121" t="s">
        <v>2088</v>
      </c>
      <c r="L1129" s="137">
        <v>44333</v>
      </c>
      <c r="M1129" s="138">
        <v>46526</v>
      </c>
      <c r="N1129" s="162" t="s">
        <v>421</v>
      </c>
      <c r="O1129" s="163">
        <f t="shared" si="258"/>
        <v>46526</v>
      </c>
      <c r="P1129" s="174">
        <v>21232</v>
      </c>
      <c r="Q1129" s="174">
        <v>2021</v>
      </c>
      <c r="R1129" s="105">
        <v>45796</v>
      </c>
      <c r="S1129" s="144" t="s">
        <v>2001</v>
      </c>
      <c r="T1129" s="144" t="s">
        <v>421</v>
      </c>
      <c r="U1129" s="244" t="s">
        <v>6686</v>
      </c>
      <c r="V1129" s="244" t="s">
        <v>5040</v>
      </c>
      <c r="W1129" s="135">
        <f t="shared" si="259"/>
        <v>46526</v>
      </c>
      <c r="X1129" s="162" t="s">
        <v>201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423</v>
      </c>
      <c r="AF1129" s="162" t="s">
        <v>423</v>
      </c>
      <c r="AG1129" s="175" t="s">
        <v>423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427</v>
      </c>
      <c r="C1130" s="201" t="s">
        <v>2720</v>
      </c>
      <c r="D1130" s="201"/>
      <c r="E1130" s="201" t="s">
        <v>2721</v>
      </c>
      <c r="F1130" s="201"/>
      <c r="G1130" s="203" t="s">
        <v>2722</v>
      </c>
      <c r="H1130" s="391"/>
      <c r="I1130" s="201" t="s">
        <v>1228</v>
      </c>
      <c r="J1130" s="201"/>
      <c r="K1130" s="201" t="s">
        <v>2723</v>
      </c>
      <c r="L1130" s="206">
        <v>43556</v>
      </c>
      <c r="M1130" s="207">
        <v>46553</v>
      </c>
      <c r="N1130" s="208" t="s">
        <v>421</v>
      </c>
      <c r="O1130" s="209">
        <f t="shared" ref="O1130:O1138" si="260">M1130</f>
        <v>46553</v>
      </c>
      <c r="P1130" s="210">
        <v>21128</v>
      </c>
      <c r="Q1130" s="210">
        <v>2019</v>
      </c>
      <c r="R1130" s="223">
        <v>45823</v>
      </c>
      <c r="S1130" s="212" t="s">
        <v>2231</v>
      </c>
      <c r="T1130" s="212" t="s">
        <v>421</v>
      </c>
      <c r="U1130" s="377" t="s">
        <v>318</v>
      </c>
      <c r="V1130" s="377" t="s">
        <v>2240</v>
      </c>
      <c r="W1130" s="213">
        <f t="shared" si="259"/>
        <v>46553</v>
      </c>
      <c r="X1130" s="208" t="s">
        <v>865</v>
      </c>
      <c r="Y1130" s="408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423</v>
      </c>
      <c r="AF1130" s="208" t="s">
        <v>423</v>
      </c>
      <c r="AG1130" s="284" t="s">
        <v>423</v>
      </c>
      <c r="AH1130" s="284">
        <v>1</v>
      </c>
      <c r="AI1130" s="212"/>
      <c r="AJ1130" s="284"/>
      <c r="AK1130" s="284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427</v>
      </c>
      <c r="C1131" s="201" t="s">
        <v>3894</v>
      </c>
      <c r="D1131" s="201"/>
      <c r="E1131" s="201" t="s">
        <v>2724</v>
      </c>
      <c r="F1131" s="201"/>
      <c r="G1131" s="203" t="s">
        <v>5293</v>
      </c>
      <c r="H1131" s="391"/>
      <c r="I1131" s="201" t="s">
        <v>3678</v>
      </c>
      <c r="J1131" s="201"/>
      <c r="K1131" s="201" t="s">
        <v>5294</v>
      </c>
      <c r="L1131" s="206">
        <v>45212</v>
      </c>
      <c r="M1131" s="207">
        <v>45899</v>
      </c>
      <c r="N1131" s="208" t="s">
        <v>421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727</v>
      </c>
      <c r="T1131" s="212" t="s">
        <v>728</v>
      </c>
      <c r="U1131" s="377" t="s">
        <v>200</v>
      </c>
      <c r="V1131" s="377" t="s">
        <v>491</v>
      </c>
      <c r="W1131" s="213">
        <v>45899</v>
      </c>
      <c r="X1131" s="208" t="s">
        <v>201</v>
      </c>
      <c r="Y1131" s="408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423</v>
      </c>
      <c r="AF1131" s="208" t="s">
        <v>423</v>
      </c>
      <c r="AG1131" s="284" t="s">
        <v>423</v>
      </c>
      <c r="AH1131" s="284">
        <v>1</v>
      </c>
      <c r="AI1131" s="212"/>
      <c r="AJ1131" s="284"/>
      <c r="AK1131" s="284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427</v>
      </c>
      <c r="C1132" s="121" t="s">
        <v>1413</v>
      </c>
      <c r="D1132" s="121"/>
      <c r="E1132" s="121" t="s">
        <v>1510</v>
      </c>
      <c r="F1132" s="121"/>
      <c r="G1132" s="129" t="s">
        <v>3409</v>
      </c>
      <c r="H1132" s="390"/>
      <c r="I1132" s="121" t="s">
        <v>631</v>
      </c>
      <c r="J1132" s="121"/>
      <c r="K1132" s="121" t="s">
        <v>5120</v>
      </c>
      <c r="L1132" s="137">
        <v>45135</v>
      </c>
      <c r="M1132" s="138">
        <v>45853</v>
      </c>
      <c r="N1132" s="162" t="s">
        <v>421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2231</v>
      </c>
      <c r="T1132" s="144" t="s">
        <v>3399</v>
      </c>
      <c r="U1132" s="244" t="s">
        <v>964</v>
      </c>
      <c r="V1132" s="244" t="s">
        <v>964</v>
      </c>
      <c r="W1132" s="135">
        <v>45853</v>
      </c>
      <c r="X1132" s="162" t="s">
        <v>201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423</v>
      </c>
      <c r="AF1132" s="162" t="s">
        <v>423</v>
      </c>
      <c r="AG1132" s="175" t="s">
        <v>423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427</v>
      </c>
      <c r="C1133" s="201" t="s">
        <v>5865</v>
      </c>
      <c r="D1133" s="201"/>
      <c r="E1133" s="201" t="s">
        <v>1511</v>
      </c>
      <c r="F1133" s="201"/>
      <c r="G1133" s="203" t="s">
        <v>5866</v>
      </c>
      <c r="H1133" s="391"/>
      <c r="I1133" s="201" t="s">
        <v>1071</v>
      </c>
      <c r="J1133" s="201"/>
      <c r="K1133" s="201" t="s">
        <v>839</v>
      </c>
      <c r="L1133" s="206">
        <v>45432</v>
      </c>
      <c r="M1133" s="207">
        <v>46152</v>
      </c>
      <c r="N1133" s="208" t="s">
        <v>421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727</v>
      </c>
      <c r="T1133" s="201" t="s">
        <v>728</v>
      </c>
      <c r="U1133" s="377" t="s">
        <v>200</v>
      </c>
      <c r="V1133" s="377" t="s">
        <v>491</v>
      </c>
      <c r="W1133" s="213">
        <f>O1133</f>
        <v>46152</v>
      </c>
      <c r="X1133" s="208" t="s">
        <v>583</v>
      </c>
      <c r="Y1133" s="408" t="s">
        <v>423</v>
      </c>
      <c r="Z1133" s="214"/>
      <c r="AA1133" s="201">
        <v>110</v>
      </c>
      <c r="AB1133" s="201"/>
      <c r="AC1133" s="201">
        <v>130</v>
      </c>
      <c r="AD1133" s="201"/>
      <c r="AE1133" s="208" t="s">
        <v>423</v>
      </c>
      <c r="AF1133" s="208" t="s">
        <v>423</v>
      </c>
      <c r="AG1133" s="208" t="s">
        <v>423</v>
      </c>
      <c r="AH1133" s="208">
        <v>1</v>
      </c>
      <c r="AI1133" s="212"/>
      <c r="AJ1133" s="284"/>
      <c r="AK1133" s="284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427</v>
      </c>
      <c r="C1134" s="121" t="s">
        <v>2700</v>
      </c>
      <c r="D1134" s="121"/>
      <c r="E1134" s="121" t="s">
        <v>1512</v>
      </c>
      <c r="F1134" s="121"/>
      <c r="G1134" s="129" t="s">
        <v>2858</v>
      </c>
      <c r="H1134" s="390"/>
      <c r="I1134" s="121" t="s">
        <v>666</v>
      </c>
      <c r="J1134" s="121"/>
      <c r="K1134" s="121" t="s">
        <v>2859</v>
      </c>
      <c r="L1134" s="137">
        <v>43663</v>
      </c>
      <c r="M1134" s="138">
        <v>46567</v>
      </c>
      <c r="N1134" s="162" t="s">
        <v>421</v>
      </c>
      <c r="O1134" s="163">
        <f>M1134</f>
        <v>46567</v>
      </c>
      <c r="P1134" s="174">
        <v>19374</v>
      </c>
      <c r="Q1134" s="174">
        <v>2019</v>
      </c>
      <c r="R1134" s="105">
        <v>45837</v>
      </c>
      <c r="S1134" s="121" t="s">
        <v>2001</v>
      </c>
      <c r="T1134" s="144" t="s">
        <v>421</v>
      </c>
      <c r="U1134" s="244" t="s">
        <v>4189</v>
      </c>
      <c r="V1134" s="244" t="s">
        <v>6797</v>
      </c>
      <c r="W1134" s="135">
        <f>M1134</f>
        <v>46567</v>
      </c>
      <c r="X1134" s="162" t="s">
        <v>700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423</v>
      </c>
      <c r="AF1134" s="162" t="s">
        <v>423</v>
      </c>
      <c r="AG1134" s="175" t="s">
        <v>423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427</v>
      </c>
      <c r="C1135" s="201" t="s">
        <v>5844</v>
      </c>
      <c r="D1135" s="201"/>
      <c r="E1135" s="201" t="s">
        <v>1513</v>
      </c>
      <c r="F1135" s="201"/>
      <c r="G1135" s="203" t="s">
        <v>5855</v>
      </c>
      <c r="H1135" s="391"/>
      <c r="I1135" s="202" t="s">
        <v>1071</v>
      </c>
      <c r="J1135" s="201"/>
      <c r="K1135" s="201" t="s">
        <v>322</v>
      </c>
      <c r="L1135" s="206">
        <v>45429</v>
      </c>
      <c r="M1135" s="207">
        <v>46152</v>
      </c>
      <c r="N1135" s="208" t="s">
        <v>421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727</v>
      </c>
      <c r="T1135" s="212" t="s">
        <v>420</v>
      </c>
      <c r="U1135" s="377" t="s">
        <v>200</v>
      </c>
      <c r="V1135" s="377" t="s">
        <v>615</v>
      </c>
      <c r="W1135" s="213">
        <f>M1135</f>
        <v>46152</v>
      </c>
      <c r="X1135" s="208" t="s">
        <v>583</v>
      </c>
      <c r="Y1135" s="408" t="s">
        <v>423</v>
      </c>
      <c r="Z1135" s="214"/>
      <c r="AA1135" s="201">
        <v>85</v>
      </c>
      <c r="AB1135" s="201"/>
      <c r="AC1135" s="201">
        <v>102</v>
      </c>
      <c r="AD1135" s="201"/>
      <c r="AE1135" s="208" t="s">
        <v>423</v>
      </c>
      <c r="AF1135" s="208" t="s">
        <v>423</v>
      </c>
      <c r="AG1135" s="208" t="s">
        <v>423</v>
      </c>
      <c r="AH1135" s="208">
        <v>1</v>
      </c>
      <c r="AI1135" s="212"/>
      <c r="AJ1135" s="284"/>
      <c r="AK1135" s="284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428</v>
      </c>
      <c r="C1136" s="121" t="s">
        <v>4578</v>
      </c>
      <c r="D1136" s="121"/>
      <c r="E1136" s="121" t="s">
        <v>1515</v>
      </c>
      <c r="F1136" s="121"/>
      <c r="G1136" s="129" t="s">
        <v>4579</v>
      </c>
      <c r="H1136" s="390"/>
      <c r="I1136" s="111" t="s">
        <v>12</v>
      </c>
      <c r="J1136" s="121"/>
      <c r="K1136" s="121" t="s">
        <v>1340</v>
      </c>
      <c r="L1136" s="137">
        <v>44823</v>
      </c>
      <c r="M1136" s="138">
        <v>46254</v>
      </c>
      <c r="N1136" s="162" t="s">
        <v>421</v>
      </c>
      <c r="O1136" s="163">
        <f t="shared" si="260"/>
        <v>46254</v>
      </c>
      <c r="P1136" s="174">
        <v>22630</v>
      </c>
      <c r="Q1136" s="174">
        <v>2022</v>
      </c>
      <c r="R1136" s="105">
        <v>45524</v>
      </c>
      <c r="S1136" s="121" t="s">
        <v>2069</v>
      </c>
      <c r="T1136" s="144" t="s">
        <v>421</v>
      </c>
      <c r="U1136" s="244" t="s">
        <v>981</v>
      </c>
      <c r="V1136" s="244" t="s">
        <v>981</v>
      </c>
      <c r="W1136" s="135">
        <f>M1136</f>
        <v>46254</v>
      </c>
      <c r="X1136" s="162" t="s">
        <v>21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4580</v>
      </c>
      <c r="AG1136" s="175">
        <v>69</v>
      </c>
      <c r="AH1136" s="175">
        <v>1</v>
      </c>
      <c r="AI1136" s="144"/>
      <c r="AJ1136" s="175"/>
      <c r="AK1136" s="175"/>
      <c r="AL1136" s="121" t="s">
        <v>4770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427</v>
      </c>
      <c r="C1137" s="121" t="s">
        <v>4690</v>
      </c>
      <c r="D1137" s="121"/>
      <c r="E1137" s="121" t="s">
        <v>2725</v>
      </c>
      <c r="F1137" s="121"/>
      <c r="G1137" s="129" t="s">
        <v>4691</v>
      </c>
      <c r="H1137" s="390"/>
      <c r="I1137" s="121" t="s">
        <v>174</v>
      </c>
      <c r="J1137" s="121"/>
      <c r="K1137" s="111" t="s">
        <v>1766</v>
      </c>
      <c r="L1137" s="115">
        <v>44939</v>
      </c>
      <c r="M1137" s="87">
        <v>46379</v>
      </c>
      <c r="N1137" s="117" t="s">
        <v>421</v>
      </c>
      <c r="O1137" s="131">
        <f t="shared" si="260"/>
        <v>46379</v>
      </c>
      <c r="P1137" s="104">
        <v>23007</v>
      </c>
      <c r="Q1137" s="104">
        <v>2022</v>
      </c>
      <c r="R1137" s="105">
        <v>45649</v>
      </c>
      <c r="S1137" s="121" t="s">
        <v>5004</v>
      </c>
      <c r="T1137" s="121" t="s">
        <v>421</v>
      </c>
      <c r="U1137" s="244" t="s">
        <v>532</v>
      </c>
      <c r="V1137" s="244" t="s">
        <v>532</v>
      </c>
      <c r="W1137" s="135">
        <f>M1137</f>
        <v>46379</v>
      </c>
      <c r="X1137" s="162" t="s">
        <v>865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423</v>
      </c>
      <c r="AF1137" s="162" t="s">
        <v>423</v>
      </c>
      <c r="AG1137" s="162" t="s">
        <v>423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427</v>
      </c>
      <c r="C1138" s="121" t="s">
        <v>1937</v>
      </c>
      <c r="D1138" s="121"/>
      <c r="E1138" s="121" t="s">
        <v>1516</v>
      </c>
      <c r="F1138" s="121"/>
      <c r="G1138" s="129" t="s">
        <v>3144</v>
      </c>
      <c r="H1138" s="390"/>
      <c r="I1138" s="121" t="s">
        <v>1071</v>
      </c>
      <c r="J1138" s="121"/>
      <c r="K1138" s="111" t="s">
        <v>6543</v>
      </c>
      <c r="L1138" s="115">
        <v>43935</v>
      </c>
      <c r="M1138" s="87">
        <v>46082</v>
      </c>
      <c r="N1138" s="117" t="s">
        <v>421</v>
      </c>
      <c r="O1138" s="131">
        <f t="shared" si="260"/>
        <v>46082</v>
      </c>
      <c r="P1138" s="104">
        <v>21534</v>
      </c>
      <c r="Q1138" s="104">
        <v>2020</v>
      </c>
      <c r="R1138" s="105">
        <v>45352</v>
      </c>
      <c r="S1138" s="121" t="s">
        <v>2001</v>
      </c>
      <c r="T1138" s="121" t="s">
        <v>420</v>
      </c>
      <c r="U1138" s="244" t="s">
        <v>387</v>
      </c>
      <c r="V1138" s="244" t="s">
        <v>629</v>
      </c>
      <c r="W1138" s="135">
        <f>M1138</f>
        <v>46082</v>
      </c>
      <c r="X1138" s="162" t="s">
        <v>201</v>
      </c>
      <c r="Y1138" s="123" t="s">
        <v>423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427</v>
      </c>
      <c r="C1139" s="121" t="s">
        <v>1517</v>
      </c>
      <c r="D1139" s="121"/>
      <c r="E1139" s="121" t="s">
        <v>1518</v>
      </c>
      <c r="F1139" s="121"/>
      <c r="G1139" s="129" t="s">
        <v>1519</v>
      </c>
      <c r="H1139" s="390"/>
      <c r="I1139" s="121" t="s">
        <v>174</v>
      </c>
      <c r="J1139" s="121"/>
      <c r="K1139" s="121" t="s">
        <v>1310</v>
      </c>
      <c r="L1139" s="137">
        <v>42417</v>
      </c>
      <c r="M1139" s="149">
        <v>46274</v>
      </c>
      <c r="N1139" s="162" t="s">
        <v>421</v>
      </c>
      <c r="O1139" s="168">
        <f t="shared" ref="O1139:O1157" si="261">M1139</f>
        <v>46274</v>
      </c>
      <c r="P1139" s="169">
        <v>18378</v>
      </c>
      <c r="Q1139" s="169">
        <v>2016</v>
      </c>
      <c r="R1139" s="119">
        <v>45544</v>
      </c>
      <c r="S1139" s="120" t="s">
        <v>837</v>
      </c>
      <c r="T1139" s="121" t="s">
        <v>421</v>
      </c>
      <c r="U1139" s="376" t="s">
        <v>266</v>
      </c>
      <c r="V1139" s="376" t="s">
        <v>8</v>
      </c>
      <c r="W1139" s="145">
        <f t="shared" ref="W1139:W1157" si="262">M1139</f>
        <v>46274</v>
      </c>
      <c r="X1139" s="357" t="s">
        <v>865</v>
      </c>
      <c r="Y1139" s="407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57">
        <v>39</v>
      </c>
      <c r="AG1139" s="365">
        <v>50</v>
      </c>
      <c r="AH1139" s="365">
        <v>2</v>
      </c>
      <c r="AI1139" s="156"/>
      <c r="AJ1139" s="365"/>
      <c r="AK1139" s="365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427</v>
      </c>
      <c r="C1140" s="121" t="s">
        <v>4304</v>
      </c>
      <c r="D1140" s="121"/>
      <c r="E1140" s="121" t="s">
        <v>1520</v>
      </c>
      <c r="F1140" s="121"/>
      <c r="G1140" s="162">
        <v>91050</v>
      </c>
      <c r="H1140" s="390"/>
      <c r="I1140" s="121" t="s">
        <v>631</v>
      </c>
      <c r="J1140" s="121"/>
      <c r="K1140" s="121" t="s">
        <v>3844</v>
      </c>
      <c r="L1140" s="137">
        <v>44711</v>
      </c>
      <c r="M1140" s="138">
        <v>46157</v>
      </c>
      <c r="N1140" s="117" t="s">
        <v>421</v>
      </c>
      <c r="O1140" s="131">
        <f t="shared" si="261"/>
        <v>46157</v>
      </c>
      <c r="P1140" s="104">
        <v>22416</v>
      </c>
      <c r="Q1140" s="104">
        <v>2022</v>
      </c>
      <c r="R1140" s="105">
        <v>45427</v>
      </c>
      <c r="S1140" s="121" t="s">
        <v>727</v>
      </c>
      <c r="T1140" s="121" t="s">
        <v>421</v>
      </c>
      <c r="U1140" s="244" t="s">
        <v>5864</v>
      </c>
      <c r="V1140" s="244" t="s">
        <v>532</v>
      </c>
      <c r="W1140" s="135">
        <f t="shared" si="262"/>
        <v>46157</v>
      </c>
      <c r="X1140" s="162" t="s">
        <v>201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57">
        <v>24</v>
      </c>
      <c r="AF1140" s="162" t="s">
        <v>423</v>
      </c>
      <c r="AG1140" s="162" t="s">
        <v>423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427</v>
      </c>
      <c r="C1141" s="201" t="s">
        <v>4031</v>
      </c>
      <c r="D1141" s="201"/>
      <c r="E1141" s="201" t="s">
        <v>1521</v>
      </c>
      <c r="F1141" s="201"/>
      <c r="G1141" s="203" t="s">
        <v>5873</v>
      </c>
      <c r="H1141" s="391"/>
      <c r="I1141" s="202" t="s">
        <v>1071</v>
      </c>
      <c r="J1141" s="201"/>
      <c r="K1141" s="201" t="s">
        <v>2998</v>
      </c>
      <c r="L1141" s="206">
        <v>45435</v>
      </c>
      <c r="M1141" s="207">
        <v>46152</v>
      </c>
      <c r="N1141" s="208" t="s">
        <v>421</v>
      </c>
      <c r="O1141" s="209">
        <f t="shared" si="261"/>
        <v>46152</v>
      </c>
      <c r="P1141" s="210">
        <v>24369</v>
      </c>
      <c r="Q1141" s="210">
        <v>2023</v>
      </c>
      <c r="R1141" s="211">
        <v>45422</v>
      </c>
      <c r="S1141" s="212" t="s">
        <v>727</v>
      </c>
      <c r="T1141" s="212" t="s">
        <v>728</v>
      </c>
      <c r="U1141" s="377" t="s">
        <v>200</v>
      </c>
      <c r="V1141" s="377" t="s">
        <v>491</v>
      </c>
      <c r="W1141" s="213">
        <f t="shared" si="262"/>
        <v>46152</v>
      </c>
      <c r="X1141" s="208" t="s">
        <v>865</v>
      </c>
      <c r="Y1141" s="408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423</v>
      </c>
      <c r="AF1141" s="208" t="s">
        <v>423</v>
      </c>
      <c r="AG1141" s="284" t="s">
        <v>423</v>
      </c>
      <c r="AH1141" s="284">
        <v>1</v>
      </c>
      <c r="AI1141" s="212"/>
      <c r="AJ1141" s="284"/>
      <c r="AK1141" s="284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427</v>
      </c>
      <c r="C1142" s="121" t="s">
        <v>1365</v>
      </c>
      <c r="D1142" s="121"/>
      <c r="E1142" s="121" t="s">
        <v>1523</v>
      </c>
      <c r="F1142" s="121"/>
      <c r="G1142" s="129" t="s">
        <v>2860</v>
      </c>
      <c r="H1142" s="390"/>
      <c r="I1142" s="121" t="s">
        <v>265</v>
      </c>
      <c r="J1142" s="121"/>
      <c r="K1142" s="121" t="s">
        <v>1311</v>
      </c>
      <c r="L1142" s="137">
        <v>43664</v>
      </c>
      <c r="M1142" s="138">
        <v>45704</v>
      </c>
      <c r="N1142" s="162" t="s">
        <v>421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303</v>
      </c>
      <c r="T1142" s="144" t="s">
        <v>421</v>
      </c>
      <c r="U1142" s="244" t="s">
        <v>4731</v>
      </c>
      <c r="V1142" s="244" t="s">
        <v>4732</v>
      </c>
      <c r="W1142" s="135">
        <f t="shared" si="262"/>
        <v>45704</v>
      </c>
      <c r="X1142" s="162" t="s">
        <v>865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57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427</v>
      </c>
      <c r="C1143" s="121" t="s">
        <v>1524</v>
      </c>
      <c r="D1143" s="121"/>
      <c r="E1143" s="121" t="s">
        <v>1525</v>
      </c>
      <c r="F1143" s="121"/>
      <c r="G1143" s="129" t="s">
        <v>1526</v>
      </c>
      <c r="H1143" s="390"/>
      <c r="I1143" s="121" t="s">
        <v>77</v>
      </c>
      <c r="J1143" s="121"/>
      <c r="K1143" s="111" t="s">
        <v>493</v>
      </c>
      <c r="L1143" s="115">
        <v>42398</v>
      </c>
      <c r="M1143" s="87">
        <v>46404</v>
      </c>
      <c r="N1143" s="117" t="s">
        <v>421</v>
      </c>
      <c r="O1143" s="130">
        <f t="shared" si="261"/>
        <v>46404</v>
      </c>
      <c r="P1143" s="118">
        <v>22118</v>
      </c>
      <c r="Q1143" s="118">
        <v>2016</v>
      </c>
      <c r="R1143" s="119">
        <v>45674</v>
      </c>
      <c r="S1143" s="120" t="s">
        <v>810</v>
      </c>
      <c r="T1143" s="121" t="s">
        <v>421</v>
      </c>
      <c r="U1143" s="376" t="s">
        <v>833</v>
      </c>
      <c r="V1143" s="376" t="s">
        <v>6364</v>
      </c>
      <c r="W1143" s="145">
        <f t="shared" si="262"/>
        <v>46404</v>
      </c>
      <c r="X1143" s="357" t="s">
        <v>583</v>
      </c>
      <c r="Y1143" s="407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57">
        <v>40</v>
      </c>
      <c r="AG1143" s="357">
        <v>57</v>
      </c>
      <c r="AH1143" s="357">
        <v>1</v>
      </c>
      <c r="AI1143" s="156"/>
      <c r="AJ1143" s="365"/>
      <c r="AK1143" s="365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427</v>
      </c>
      <c r="C1144" s="121" t="s">
        <v>2880</v>
      </c>
      <c r="D1144" s="121"/>
      <c r="E1144" s="121" t="s">
        <v>1527</v>
      </c>
      <c r="F1144" s="121"/>
      <c r="G1144" s="129" t="s">
        <v>3411</v>
      </c>
      <c r="H1144" s="390"/>
      <c r="I1144" s="121" t="s">
        <v>631</v>
      </c>
      <c r="J1144" s="121"/>
      <c r="K1144" s="121" t="s">
        <v>5072</v>
      </c>
      <c r="L1144" s="137">
        <v>44082</v>
      </c>
      <c r="M1144" s="138">
        <v>45839</v>
      </c>
      <c r="N1144" s="162" t="s">
        <v>421</v>
      </c>
      <c r="O1144" s="163">
        <f t="shared" si="261"/>
        <v>45839</v>
      </c>
      <c r="P1144" s="174">
        <v>23387</v>
      </c>
      <c r="Q1144" s="174">
        <v>2016</v>
      </c>
      <c r="R1144" s="105">
        <v>45108</v>
      </c>
      <c r="S1144" s="144" t="s">
        <v>2231</v>
      </c>
      <c r="T1144" s="144" t="s">
        <v>5073</v>
      </c>
      <c r="U1144" s="244" t="s">
        <v>548</v>
      </c>
      <c r="V1144" s="244" t="s">
        <v>4262</v>
      </c>
      <c r="W1144" s="135">
        <f t="shared" si="262"/>
        <v>45839</v>
      </c>
      <c r="X1144" s="162" t="s">
        <v>201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57">
        <v>24</v>
      </c>
      <c r="AF1144" s="162" t="s">
        <v>423</v>
      </c>
      <c r="AG1144" s="175" t="s">
        <v>423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427</v>
      </c>
      <c r="C1145" s="121" t="s">
        <v>1528</v>
      </c>
      <c r="D1145" s="121"/>
      <c r="E1145" s="121" t="s">
        <v>1529</v>
      </c>
      <c r="F1145" s="121"/>
      <c r="G1145" s="129" t="s">
        <v>1530</v>
      </c>
      <c r="H1145" s="390"/>
      <c r="I1145" s="121" t="s">
        <v>77</v>
      </c>
      <c r="J1145" s="121"/>
      <c r="K1145" s="111" t="s">
        <v>493</v>
      </c>
      <c r="L1145" s="115">
        <v>42398</v>
      </c>
      <c r="M1145" s="87">
        <v>46404</v>
      </c>
      <c r="N1145" s="117" t="s">
        <v>421</v>
      </c>
      <c r="O1145" s="130">
        <f t="shared" si="261"/>
        <v>46404</v>
      </c>
      <c r="P1145" s="118">
        <v>20096</v>
      </c>
      <c r="Q1145" s="118">
        <v>2016</v>
      </c>
      <c r="R1145" s="119">
        <v>45674</v>
      </c>
      <c r="S1145" s="120" t="s">
        <v>810</v>
      </c>
      <c r="T1145" s="121" t="s">
        <v>421</v>
      </c>
      <c r="U1145" s="376" t="s">
        <v>200</v>
      </c>
      <c r="V1145" s="244" t="s">
        <v>4714</v>
      </c>
      <c r="W1145" s="145">
        <f t="shared" si="262"/>
        <v>46404</v>
      </c>
      <c r="X1145" s="357" t="s">
        <v>583</v>
      </c>
      <c r="Y1145" s="407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423</v>
      </c>
      <c r="AF1145" s="357">
        <v>40</v>
      </c>
      <c r="AG1145" s="357">
        <v>57</v>
      </c>
      <c r="AH1145" s="357">
        <v>1</v>
      </c>
      <c r="AI1145" s="156"/>
      <c r="AJ1145" s="365"/>
      <c r="AK1145" s="365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427</v>
      </c>
      <c r="C1146" s="141" t="s">
        <v>1951</v>
      </c>
      <c r="D1146" s="111"/>
      <c r="E1146" s="121" t="s">
        <v>1531</v>
      </c>
      <c r="F1146" s="121"/>
      <c r="G1146" s="129" t="s">
        <v>3750</v>
      </c>
      <c r="H1146" s="389"/>
      <c r="I1146" s="121" t="s">
        <v>1071</v>
      </c>
      <c r="J1146" s="110"/>
      <c r="K1146" s="111" t="s">
        <v>3751</v>
      </c>
      <c r="L1146" s="115">
        <v>44389</v>
      </c>
      <c r="M1146" s="87">
        <v>46575</v>
      </c>
      <c r="N1146" s="117" t="s">
        <v>421</v>
      </c>
      <c r="O1146" s="131">
        <f t="shared" si="261"/>
        <v>46575</v>
      </c>
      <c r="P1146" s="104">
        <v>21363</v>
      </c>
      <c r="Q1146" s="104">
        <v>2019</v>
      </c>
      <c r="R1146" s="105">
        <v>45845</v>
      </c>
      <c r="S1146" s="121" t="s">
        <v>2001</v>
      </c>
      <c r="T1146" s="121" t="s">
        <v>421</v>
      </c>
      <c r="U1146" s="244" t="s">
        <v>981</v>
      </c>
      <c r="V1146" s="244" t="s">
        <v>983</v>
      </c>
      <c r="W1146" s="135">
        <f t="shared" si="262"/>
        <v>46575</v>
      </c>
      <c r="X1146" s="162" t="s">
        <v>865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57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427</v>
      </c>
      <c r="C1147" s="111" t="s">
        <v>4463</v>
      </c>
      <c r="D1147" s="111"/>
      <c r="E1147" s="111" t="s">
        <v>3594</v>
      </c>
      <c r="F1147" s="111"/>
      <c r="G1147" s="112" t="s">
        <v>4464</v>
      </c>
      <c r="H1147" s="389"/>
      <c r="I1147" s="111" t="s">
        <v>255</v>
      </c>
      <c r="J1147" s="111"/>
      <c r="K1147" s="111" t="s">
        <v>4465</v>
      </c>
      <c r="L1147" s="115">
        <v>44776</v>
      </c>
      <c r="M1147" s="87">
        <v>46181</v>
      </c>
      <c r="N1147" s="117" t="s">
        <v>421</v>
      </c>
      <c r="O1147" s="131">
        <f t="shared" si="261"/>
        <v>46181</v>
      </c>
      <c r="P1147" s="104">
        <v>22527</v>
      </c>
      <c r="Q1147" s="104">
        <v>2022</v>
      </c>
      <c r="R1147" s="105">
        <v>45451</v>
      </c>
      <c r="S1147" s="121" t="s">
        <v>3071</v>
      </c>
      <c r="T1147" s="121" t="s">
        <v>421</v>
      </c>
      <c r="U1147" s="244" t="s">
        <v>103</v>
      </c>
      <c r="V1147" s="244" t="s">
        <v>103</v>
      </c>
      <c r="W1147" s="135">
        <f t="shared" si="262"/>
        <v>46181</v>
      </c>
      <c r="X1147" s="162" t="s">
        <v>1346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423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428</v>
      </c>
      <c r="C1148" s="141" t="s">
        <v>2967</v>
      </c>
      <c r="D1148" s="121"/>
      <c r="E1148" s="121" t="s">
        <v>1532</v>
      </c>
      <c r="F1148" s="121" t="s">
        <v>2741</v>
      </c>
      <c r="G1148" s="129" t="s">
        <v>4466</v>
      </c>
      <c r="H1148" s="390"/>
      <c r="I1148" s="121" t="s">
        <v>1294</v>
      </c>
      <c r="J1148" s="121"/>
      <c r="K1148" s="121" t="s">
        <v>2459</v>
      </c>
      <c r="L1148" s="137">
        <v>44776</v>
      </c>
      <c r="M1148" s="138">
        <v>45488</v>
      </c>
      <c r="N1148" s="162" t="s">
        <v>421</v>
      </c>
      <c r="O1148" s="163">
        <f t="shared" si="261"/>
        <v>45488</v>
      </c>
      <c r="P1148" s="174">
        <v>22528</v>
      </c>
      <c r="Q1148" s="174">
        <v>2019</v>
      </c>
      <c r="R1148" s="105">
        <v>44757</v>
      </c>
      <c r="S1148" s="144" t="s">
        <v>727</v>
      </c>
      <c r="T1148" s="144" t="s">
        <v>728</v>
      </c>
      <c r="U1148" s="244" t="s">
        <v>200</v>
      </c>
      <c r="V1148" s="244" t="s">
        <v>2240</v>
      </c>
      <c r="W1148" s="135">
        <f t="shared" si="262"/>
        <v>45488</v>
      </c>
      <c r="X1148" s="162" t="s">
        <v>21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3484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216" customFormat="1" ht="12.75" customHeight="1" x14ac:dyDescent="0.2">
      <c r="A1149" s="201">
        <v>1148</v>
      </c>
      <c r="B1149" s="200" t="s">
        <v>428</v>
      </c>
      <c r="C1149" s="202" t="s">
        <v>6224</v>
      </c>
      <c r="D1149" s="202"/>
      <c r="E1149" s="202" t="s">
        <v>2899</v>
      </c>
      <c r="F1149" s="202"/>
      <c r="G1149" s="227" t="s">
        <v>6225</v>
      </c>
      <c r="H1149" s="392"/>
      <c r="I1149" s="201" t="s">
        <v>1352</v>
      </c>
      <c r="J1149" s="202"/>
      <c r="K1149" s="202" t="s">
        <v>2495</v>
      </c>
      <c r="L1149" s="218">
        <v>45568</v>
      </c>
      <c r="M1149" s="219">
        <v>46266</v>
      </c>
      <c r="N1149" s="220" t="s">
        <v>421</v>
      </c>
      <c r="O1149" s="221">
        <f>M1149</f>
        <v>46266</v>
      </c>
      <c r="P1149" s="222">
        <v>24631</v>
      </c>
      <c r="Q1149" s="222">
        <v>2024</v>
      </c>
      <c r="R1149" s="211">
        <v>45536</v>
      </c>
      <c r="S1149" s="201" t="s">
        <v>2069</v>
      </c>
      <c r="T1149" s="201" t="s">
        <v>728</v>
      </c>
      <c r="U1149" s="377" t="s">
        <v>200</v>
      </c>
      <c r="V1149" s="377" t="s">
        <v>200</v>
      </c>
      <c r="W1149" s="213">
        <f t="shared" si="262"/>
        <v>46266</v>
      </c>
      <c r="X1149" s="208" t="s">
        <v>201</v>
      </c>
      <c r="Y1149" s="408">
        <v>5.2</v>
      </c>
      <c r="Z1149" s="214"/>
      <c r="AA1149" s="201">
        <v>88</v>
      </c>
      <c r="AB1149" s="201">
        <v>88</v>
      </c>
      <c r="AC1149" s="201">
        <v>133</v>
      </c>
      <c r="AD1149" s="201">
        <v>133</v>
      </c>
      <c r="AE1149" s="208" t="s">
        <v>423</v>
      </c>
      <c r="AF1149" s="208">
        <v>38</v>
      </c>
      <c r="AG1149" s="208">
        <v>46</v>
      </c>
      <c r="AH1149" s="208">
        <v>1</v>
      </c>
      <c r="AI1149" s="212"/>
      <c r="AJ1149" s="284"/>
      <c r="AK1149" s="284"/>
      <c r="AL1149" s="201"/>
      <c r="AM1149" s="237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5"/>
      <c r="CN1149" s="215"/>
      <c r="CO1149" s="215"/>
      <c r="CP1149" s="215"/>
      <c r="CQ1149" s="215"/>
      <c r="CR1149" s="215"/>
      <c r="CS1149" s="215"/>
      <c r="CT1149" s="215"/>
      <c r="CU1149" s="215"/>
      <c r="CV1149" s="215"/>
      <c r="CW1149" s="215"/>
      <c r="CX1149" s="215"/>
      <c r="CY1149" s="215"/>
      <c r="CZ1149" s="215"/>
      <c r="DA1149" s="215"/>
      <c r="DB1149" s="215"/>
      <c r="DC1149" s="215"/>
      <c r="DD1149" s="215"/>
      <c r="DE1149" s="215"/>
      <c r="DF1149" s="215"/>
      <c r="DG1149" s="215"/>
      <c r="DH1149" s="215"/>
      <c r="DI1149" s="215"/>
      <c r="DJ1149" s="215"/>
      <c r="DK1149" s="215"/>
      <c r="DL1149" s="215"/>
      <c r="DM1149" s="215"/>
      <c r="DN1149" s="215"/>
      <c r="DO1149" s="215"/>
      <c r="DP1149" s="215"/>
      <c r="DQ1149" s="215"/>
      <c r="DR1149" s="215"/>
      <c r="DS1149" s="215"/>
    </row>
    <row r="1150" spans="1:123" s="216" customFormat="1" ht="12.75" customHeight="1" x14ac:dyDescent="0.2">
      <c r="A1150" s="201">
        <v>1149</v>
      </c>
      <c r="B1150" s="200" t="s">
        <v>427</v>
      </c>
      <c r="C1150" s="202" t="s">
        <v>3977</v>
      </c>
      <c r="D1150" s="202"/>
      <c r="E1150" s="202" t="s">
        <v>1533</v>
      </c>
      <c r="F1150" s="202"/>
      <c r="G1150" s="227" t="s">
        <v>5871</v>
      </c>
      <c r="H1150" s="392"/>
      <c r="I1150" s="202" t="s">
        <v>1294</v>
      </c>
      <c r="J1150" s="202"/>
      <c r="K1150" s="202" t="s">
        <v>4595</v>
      </c>
      <c r="L1150" s="218">
        <v>45435</v>
      </c>
      <c r="M1150" s="219">
        <v>46159</v>
      </c>
      <c r="N1150" s="220" t="s">
        <v>421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379</v>
      </c>
      <c r="T1150" s="201" t="s">
        <v>728</v>
      </c>
      <c r="U1150" s="377" t="s">
        <v>200</v>
      </c>
      <c r="V1150" s="377" t="s">
        <v>200</v>
      </c>
      <c r="W1150" s="213">
        <f>O1150</f>
        <v>46159</v>
      </c>
      <c r="X1150" s="208" t="s">
        <v>21</v>
      </c>
      <c r="Y1150" s="408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3630</v>
      </c>
      <c r="AF1150" s="208" t="s">
        <v>3631</v>
      </c>
      <c r="AG1150" s="208" t="s">
        <v>3632</v>
      </c>
      <c r="AH1150" s="208">
        <v>1</v>
      </c>
      <c r="AI1150" s="212"/>
      <c r="AJ1150" s="284"/>
      <c r="AK1150" s="284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427</v>
      </c>
      <c r="C1151" s="121" t="s">
        <v>367</v>
      </c>
      <c r="D1151" s="121"/>
      <c r="E1151" s="121" t="s">
        <v>1534</v>
      </c>
      <c r="F1151" s="121"/>
      <c r="G1151" s="129" t="s">
        <v>1535</v>
      </c>
      <c r="H1151" s="390"/>
      <c r="I1151" s="121" t="s">
        <v>174</v>
      </c>
      <c r="J1151" s="121"/>
      <c r="K1151" s="121" t="s">
        <v>2662</v>
      </c>
      <c r="L1151" s="137">
        <v>42406</v>
      </c>
      <c r="M1151" s="149">
        <v>46438</v>
      </c>
      <c r="N1151" s="162" t="s">
        <v>421</v>
      </c>
      <c r="O1151" s="168">
        <f t="shared" si="261"/>
        <v>46438</v>
      </c>
      <c r="P1151" s="169">
        <v>17087</v>
      </c>
      <c r="Q1151" s="169">
        <v>2015</v>
      </c>
      <c r="R1151" s="119">
        <v>45708</v>
      </c>
      <c r="S1151" s="156" t="s">
        <v>5004</v>
      </c>
      <c r="T1151" s="144" t="s">
        <v>421</v>
      </c>
      <c r="U1151" s="376" t="s">
        <v>532</v>
      </c>
      <c r="V1151" s="376" t="s">
        <v>2849</v>
      </c>
      <c r="W1151" s="145">
        <f t="shared" si="262"/>
        <v>46438</v>
      </c>
      <c r="X1151" s="357" t="s">
        <v>583</v>
      </c>
      <c r="Y1151" s="407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423</v>
      </c>
      <c r="AF1151" s="357">
        <v>39</v>
      </c>
      <c r="AG1151" s="365">
        <v>54</v>
      </c>
      <c r="AH1151" s="365">
        <v>1</v>
      </c>
      <c r="AI1151" s="156"/>
      <c r="AJ1151" s="365"/>
      <c r="AK1151" s="365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427</v>
      </c>
      <c r="C1152" s="121" t="s">
        <v>192</v>
      </c>
      <c r="D1152" s="144"/>
      <c r="E1152" s="144" t="s">
        <v>2337</v>
      </c>
      <c r="F1152" s="144"/>
      <c r="G1152" s="164" t="s">
        <v>2338</v>
      </c>
      <c r="H1152" s="393"/>
      <c r="I1152" s="121" t="s">
        <v>666</v>
      </c>
      <c r="J1152" s="121"/>
      <c r="K1152" s="121" t="s">
        <v>4889</v>
      </c>
      <c r="L1152" s="137">
        <v>43208</v>
      </c>
      <c r="M1152" s="149">
        <v>45765</v>
      </c>
      <c r="N1152" s="162" t="s">
        <v>421</v>
      </c>
      <c r="O1152" s="168">
        <f t="shared" si="261"/>
        <v>45765</v>
      </c>
      <c r="P1152" s="169">
        <v>23230</v>
      </c>
      <c r="Q1152" s="169">
        <v>2018</v>
      </c>
      <c r="R1152" s="119">
        <v>44304</v>
      </c>
      <c r="S1152" s="156" t="s">
        <v>691</v>
      </c>
      <c r="T1152" s="144" t="s">
        <v>420</v>
      </c>
      <c r="U1152" s="376" t="s">
        <v>200</v>
      </c>
      <c r="V1152" s="376" t="s">
        <v>615</v>
      </c>
      <c r="W1152" s="145">
        <f t="shared" si="262"/>
        <v>45765</v>
      </c>
      <c r="X1152" s="357" t="s">
        <v>201</v>
      </c>
      <c r="Y1152" s="407">
        <v>4.9000000000000004</v>
      </c>
      <c r="Z1152" s="136"/>
      <c r="AA1152" s="120">
        <v>75</v>
      </c>
      <c r="AB1152" s="120"/>
      <c r="AC1152" s="120">
        <v>100</v>
      </c>
      <c r="AD1152" s="120"/>
      <c r="AE1152" s="357" t="s">
        <v>423</v>
      </c>
      <c r="AF1152" s="357" t="s">
        <v>423</v>
      </c>
      <c r="AG1152" s="365" t="s">
        <v>423</v>
      </c>
      <c r="AH1152" s="365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427</v>
      </c>
      <c r="C1153" s="121" t="s">
        <v>3755</v>
      </c>
      <c r="D1153" s="121"/>
      <c r="E1153" s="121" t="s">
        <v>1537</v>
      </c>
      <c r="F1153" s="121"/>
      <c r="G1153" s="286" t="s">
        <v>3756</v>
      </c>
      <c r="H1153" s="390"/>
      <c r="I1153" s="121" t="s">
        <v>71</v>
      </c>
      <c r="J1153" s="121"/>
      <c r="K1153" s="121" t="s">
        <v>3729</v>
      </c>
      <c r="L1153" s="137">
        <v>41846</v>
      </c>
      <c r="M1153" s="138">
        <v>46589</v>
      </c>
      <c r="N1153" s="162" t="s">
        <v>421</v>
      </c>
      <c r="O1153" s="131">
        <f t="shared" si="261"/>
        <v>46589</v>
      </c>
      <c r="P1153" s="121">
        <v>21376</v>
      </c>
      <c r="Q1153" s="121">
        <v>2013</v>
      </c>
      <c r="R1153" s="119">
        <v>45859</v>
      </c>
      <c r="S1153" s="121" t="s">
        <v>14</v>
      </c>
      <c r="T1153" s="121" t="s">
        <v>421</v>
      </c>
      <c r="U1153" s="257">
        <v>40</v>
      </c>
      <c r="V1153" s="257">
        <v>144.30000000000001</v>
      </c>
      <c r="W1153" s="135">
        <f t="shared" si="262"/>
        <v>46589</v>
      </c>
      <c r="X1153" s="162" t="s">
        <v>865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57" t="s">
        <v>423</v>
      </c>
      <c r="AF1153" s="162" t="s">
        <v>423</v>
      </c>
      <c r="AG1153" s="162" t="s">
        <v>423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427</v>
      </c>
      <c r="C1154" s="121" t="s">
        <v>3191</v>
      </c>
      <c r="D1154" s="121"/>
      <c r="E1154" s="121" t="s">
        <v>1538</v>
      </c>
      <c r="F1154" s="121"/>
      <c r="G1154" s="129" t="s">
        <v>3757</v>
      </c>
      <c r="H1154" s="390"/>
      <c r="I1154" s="121" t="s">
        <v>1071</v>
      </c>
      <c r="J1154" s="121"/>
      <c r="K1154" s="121" t="s">
        <v>4620</v>
      </c>
      <c r="L1154" s="137">
        <v>44390</v>
      </c>
      <c r="M1154" s="138">
        <v>46528</v>
      </c>
      <c r="N1154" s="162" t="s">
        <v>421</v>
      </c>
      <c r="O1154" s="163">
        <f>M1154</f>
        <v>46528</v>
      </c>
      <c r="P1154" s="174">
        <v>22670</v>
      </c>
      <c r="Q1154" s="174">
        <v>2020</v>
      </c>
      <c r="R1154" s="105">
        <v>45798</v>
      </c>
      <c r="S1154" s="144" t="s">
        <v>727</v>
      </c>
      <c r="T1154" s="144" t="s">
        <v>421</v>
      </c>
      <c r="U1154" s="244" t="s">
        <v>13</v>
      </c>
      <c r="V1154" s="244" t="s">
        <v>548</v>
      </c>
      <c r="W1154" s="135">
        <f>M1154</f>
        <v>46528</v>
      </c>
      <c r="X1154" s="162" t="s">
        <v>201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423</v>
      </c>
      <c r="AF1154" s="162" t="s">
        <v>423</v>
      </c>
      <c r="AG1154" s="175" t="s">
        <v>423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427</v>
      </c>
      <c r="C1155" s="201" t="s">
        <v>3977</v>
      </c>
      <c r="D1155" s="201"/>
      <c r="E1155" s="201" t="s">
        <v>1539</v>
      </c>
      <c r="F1155" s="201"/>
      <c r="G1155" s="203" t="s">
        <v>5872</v>
      </c>
      <c r="H1155" s="391"/>
      <c r="I1155" s="201" t="s">
        <v>1294</v>
      </c>
      <c r="J1155" s="201"/>
      <c r="K1155" s="201" t="s">
        <v>65</v>
      </c>
      <c r="L1155" s="206">
        <v>45435</v>
      </c>
      <c r="M1155" s="207">
        <v>46159</v>
      </c>
      <c r="N1155" s="220" t="s">
        <v>421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379</v>
      </c>
      <c r="T1155" s="201" t="s">
        <v>728</v>
      </c>
      <c r="U1155" s="377" t="s">
        <v>200</v>
      </c>
      <c r="V1155" s="377" t="s">
        <v>200</v>
      </c>
      <c r="W1155" s="213">
        <f>M1155</f>
        <v>46159</v>
      </c>
      <c r="X1155" s="208" t="s">
        <v>21</v>
      </c>
      <c r="Y1155" s="408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3630</v>
      </c>
      <c r="AF1155" s="208" t="s">
        <v>3631</v>
      </c>
      <c r="AG1155" s="208" t="s">
        <v>3632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427</v>
      </c>
      <c r="C1156" s="201" t="s">
        <v>5382</v>
      </c>
      <c r="D1156" s="201"/>
      <c r="E1156" s="201" t="s">
        <v>1698</v>
      </c>
      <c r="F1156" s="201"/>
      <c r="G1156" s="203" t="s">
        <v>5900</v>
      </c>
      <c r="H1156" s="391"/>
      <c r="I1156" s="201" t="s">
        <v>71</v>
      </c>
      <c r="J1156" s="201"/>
      <c r="K1156" s="202" t="s">
        <v>4816</v>
      </c>
      <c r="L1156" s="218">
        <v>45443</v>
      </c>
      <c r="M1156" s="219">
        <v>46138</v>
      </c>
      <c r="N1156" s="220" t="s">
        <v>421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3538</v>
      </c>
      <c r="T1156" s="201" t="s">
        <v>728</v>
      </c>
      <c r="U1156" s="377" t="s">
        <v>200</v>
      </c>
      <c r="V1156" s="377" t="s">
        <v>229</v>
      </c>
      <c r="W1156" s="213">
        <f>O1156</f>
        <v>46138</v>
      </c>
      <c r="X1156" s="208" t="s">
        <v>583</v>
      </c>
      <c r="Y1156" s="408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4"/>
      <c r="AK1156" s="284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428</v>
      </c>
      <c r="C1157" s="121" t="s">
        <v>1542</v>
      </c>
      <c r="D1157" s="121" t="s">
        <v>36</v>
      </c>
      <c r="E1157" s="121" t="s">
        <v>1543</v>
      </c>
      <c r="F1157" s="121" t="s">
        <v>1958</v>
      </c>
      <c r="G1157" s="129" t="s">
        <v>1544</v>
      </c>
      <c r="H1157" s="390" t="s">
        <v>678</v>
      </c>
      <c r="I1157" s="121" t="s">
        <v>157</v>
      </c>
      <c r="J1157" s="121" t="s">
        <v>499</v>
      </c>
      <c r="K1157" s="121" t="s">
        <v>1999</v>
      </c>
      <c r="L1157" s="137">
        <v>42420</v>
      </c>
      <c r="M1157" s="138">
        <v>45153</v>
      </c>
      <c r="N1157" s="162" t="s">
        <v>421</v>
      </c>
      <c r="O1157" s="165">
        <f t="shared" si="261"/>
        <v>45153</v>
      </c>
      <c r="P1157" s="174">
        <v>19245</v>
      </c>
      <c r="Q1157" s="174">
        <v>2008</v>
      </c>
      <c r="R1157" s="119">
        <v>44423</v>
      </c>
      <c r="S1157" s="144" t="s">
        <v>168</v>
      </c>
      <c r="T1157" s="144" t="s">
        <v>2753</v>
      </c>
      <c r="U1157" s="244" t="s">
        <v>3858</v>
      </c>
      <c r="V1157" s="244" t="s">
        <v>3859</v>
      </c>
      <c r="W1157" s="135">
        <f t="shared" si="262"/>
        <v>45153</v>
      </c>
      <c r="X1157" s="162" t="s">
        <v>1545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420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427</v>
      </c>
      <c r="C1158" s="201" t="s">
        <v>342</v>
      </c>
      <c r="D1158" s="201"/>
      <c r="E1158" s="201" t="s">
        <v>2357</v>
      </c>
      <c r="F1158" s="201"/>
      <c r="G1158" s="203" t="s">
        <v>6204</v>
      </c>
      <c r="H1158" s="391"/>
      <c r="I1158" s="201" t="s">
        <v>1071</v>
      </c>
      <c r="J1158" s="201"/>
      <c r="K1158" s="201" t="s">
        <v>6187</v>
      </c>
      <c r="L1158" s="206">
        <v>45560</v>
      </c>
      <c r="M1158" s="207">
        <v>46116</v>
      </c>
      <c r="N1158" s="208" t="s">
        <v>421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3071</v>
      </c>
      <c r="T1158" s="212" t="s">
        <v>728</v>
      </c>
      <c r="U1158" s="377" t="s">
        <v>200</v>
      </c>
      <c r="V1158" s="377" t="s">
        <v>908</v>
      </c>
      <c r="W1158" s="213">
        <f>M1158</f>
        <v>46116</v>
      </c>
      <c r="X1158" s="208" t="s">
        <v>865</v>
      </c>
      <c r="Y1158" s="408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4">
        <v>50</v>
      </c>
      <c r="AH1158" s="284">
        <v>1</v>
      </c>
      <c r="AI1158" s="212"/>
      <c r="AJ1158" s="284"/>
      <c r="AK1158" s="284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216" customFormat="1" ht="12.75" customHeight="1" x14ac:dyDescent="0.2">
      <c r="A1159" s="201">
        <v>1158</v>
      </c>
      <c r="B1159" s="201" t="s">
        <v>427</v>
      </c>
      <c r="C1159" s="201" t="s">
        <v>6497</v>
      </c>
      <c r="D1159" s="201"/>
      <c r="E1159" s="201" t="s">
        <v>1546</v>
      </c>
      <c r="F1159" s="201"/>
      <c r="G1159" s="203" t="s">
        <v>6498</v>
      </c>
      <c r="H1159" s="391"/>
      <c r="I1159" s="201" t="s">
        <v>800</v>
      </c>
      <c r="J1159" s="201"/>
      <c r="K1159" s="202" t="s">
        <v>2739</v>
      </c>
      <c r="L1159" s="218">
        <v>45735</v>
      </c>
      <c r="M1159" s="219">
        <v>46458</v>
      </c>
      <c r="N1159" s="220" t="s">
        <v>421</v>
      </c>
      <c r="O1159" s="221">
        <f>M1159</f>
        <v>46458</v>
      </c>
      <c r="P1159" s="222">
        <v>25156</v>
      </c>
      <c r="Q1159" s="222">
        <v>2017</v>
      </c>
      <c r="R1159" s="211">
        <v>45728</v>
      </c>
      <c r="S1159" s="201" t="s">
        <v>102</v>
      </c>
      <c r="T1159" s="201" t="s">
        <v>728</v>
      </c>
      <c r="U1159" s="377" t="s">
        <v>200</v>
      </c>
      <c r="V1159" s="377" t="s">
        <v>235</v>
      </c>
      <c r="W1159" s="213">
        <v>46458</v>
      </c>
      <c r="X1159" s="208" t="s">
        <v>865</v>
      </c>
      <c r="Y1159" s="408">
        <v>3.3</v>
      </c>
      <c r="Z1159" s="214"/>
      <c r="AA1159" s="201">
        <v>60</v>
      </c>
      <c r="AB1159" s="201"/>
      <c r="AC1159" s="201">
        <v>75</v>
      </c>
      <c r="AD1159" s="201"/>
      <c r="AE1159" s="208" t="s">
        <v>423</v>
      </c>
      <c r="AF1159" s="208">
        <v>37</v>
      </c>
      <c r="AG1159" s="208">
        <v>51</v>
      </c>
      <c r="AH1159" s="208">
        <v>1</v>
      </c>
      <c r="AI1159" s="212"/>
      <c r="AJ1159" s="284"/>
      <c r="AK1159" s="284"/>
      <c r="AL1159" s="201"/>
      <c r="AM1159" s="237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2"/>
      <c r="BN1159" s="212"/>
      <c r="BO1159" s="212"/>
      <c r="BP1159" s="212"/>
      <c r="BQ1159" s="212"/>
      <c r="BR1159" s="212"/>
      <c r="BS1159" s="212"/>
      <c r="BT1159" s="212"/>
      <c r="BU1159" s="212"/>
      <c r="BV1159" s="212"/>
      <c r="BW1159" s="212"/>
      <c r="BX1159" s="212"/>
      <c r="BY1159" s="212"/>
      <c r="BZ1159" s="212"/>
      <c r="CA1159" s="212"/>
      <c r="CB1159" s="212"/>
      <c r="CC1159" s="212"/>
      <c r="CD1159" s="212"/>
      <c r="CE1159" s="212"/>
      <c r="CF1159" s="212"/>
      <c r="CG1159" s="212"/>
      <c r="CH1159" s="212"/>
      <c r="CI1159" s="212"/>
      <c r="CJ1159" s="212"/>
      <c r="CK1159" s="212"/>
      <c r="CL1159" s="212"/>
      <c r="CM1159" s="215"/>
      <c r="CN1159" s="215"/>
      <c r="CO1159" s="215"/>
      <c r="CP1159" s="215"/>
      <c r="CQ1159" s="215"/>
      <c r="CR1159" s="215"/>
      <c r="CS1159" s="215"/>
      <c r="CT1159" s="215"/>
      <c r="CU1159" s="215"/>
      <c r="CV1159" s="215"/>
      <c r="CW1159" s="215"/>
      <c r="CX1159" s="215"/>
      <c r="CY1159" s="215"/>
      <c r="CZ1159" s="215"/>
      <c r="DA1159" s="215"/>
      <c r="DB1159" s="215"/>
      <c r="DC1159" s="215"/>
      <c r="DD1159" s="215"/>
      <c r="DE1159" s="215"/>
      <c r="DF1159" s="215"/>
      <c r="DG1159" s="215"/>
      <c r="DH1159" s="215"/>
      <c r="DI1159" s="215"/>
      <c r="DJ1159" s="215"/>
      <c r="DK1159" s="215"/>
      <c r="DL1159" s="215"/>
      <c r="DM1159" s="215"/>
      <c r="DN1159" s="215"/>
      <c r="DO1159" s="215"/>
      <c r="DP1159" s="215"/>
      <c r="DQ1159" s="215"/>
      <c r="DR1159" s="215"/>
      <c r="DS1159" s="215"/>
    </row>
    <row r="1160" spans="1:123" s="216" customFormat="1" ht="12.75" customHeight="1" x14ac:dyDescent="0.2">
      <c r="A1160" s="201">
        <v>1159</v>
      </c>
      <c r="B1160" s="201" t="s">
        <v>427</v>
      </c>
      <c r="C1160" s="201" t="s">
        <v>5268</v>
      </c>
      <c r="D1160" s="201"/>
      <c r="E1160" s="201" t="s">
        <v>1547</v>
      </c>
      <c r="F1160" s="201"/>
      <c r="G1160" s="203" t="s">
        <v>5269</v>
      </c>
      <c r="H1160" s="391"/>
      <c r="I1160" s="228" t="s">
        <v>631</v>
      </c>
      <c r="J1160" s="201"/>
      <c r="K1160" s="201" t="s">
        <v>3027</v>
      </c>
      <c r="L1160" s="206">
        <v>45204</v>
      </c>
      <c r="M1160" s="207">
        <v>45930</v>
      </c>
      <c r="N1160" s="220" t="s">
        <v>421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2231</v>
      </c>
      <c r="T1160" s="201" t="s">
        <v>728</v>
      </c>
      <c r="U1160" s="377" t="s">
        <v>200</v>
      </c>
      <c r="V1160" s="377" t="s">
        <v>200</v>
      </c>
      <c r="W1160" s="213">
        <v>45930</v>
      </c>
      <c r="X1160" s="208" t="s">
        <v>865</v>
      </c>
      <c r="Y1160" s="408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423</v>
      </c>
      <c r="AF1160" s="208" t="s">
        <v>423</v>
      </c>
      <c r="AG1160" s="208" t="s">
        <v>423</v>
      </c>
      <c r="AH1160" s="208">
        <v>1</v>
      </c>
      <c r="AI1160" s="212"/>
      <c r="AJ1160" s="284"/>
      <c r="AK1160" s="284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427</v>
      </c>
      <c r="C1161" s="201" t="s">
        <v>5280</v>
      </c>
      <c r="D1161" s="201"/>
      <c r="E1161" s="201" t="s">
        <v>1548</v>
      </c>
      <c r="F1161" s="201"/>
      <c r="G1161" s="203" t="s">
        <v>5281</v>
      </c>
      <c r="H1161" s="391"/>
      <c r="I1161" s="228" t="s">
        <v>631</v>
      </c>
      <c r="J1161" s="201"/>
      <c r="K1161" s="201" t="s">
        <v>5266</v>
      </c>
      <c r="L1161" s="206">
        <v>45209</v>
      </c>
      <c r="M1161" s="207">
        <v>45931</v>
      </c>
      <c r="N1161" s="208" t="s">
        <v>421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2231</v>
      </c>
      <c r="T1161" s="201" t="s">
        <v>728</v>
      </c>
      <c r="U1161" s="513">
        <v>0</v>
      </c>
      <c r="V1161" s="513">
        <v>2</v>
      </c>
      <c r="W1161" s="213">
        <v>45931</v>
      </c>
      <c r="X1161" s="208" t="s">
        <v>865</v>
      </c>
      <c r="Y1161" s="408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423</v>
      </c>
      <c r="AF1161" s="208" t="s">
        <v>423</v>
      </c>
      <c r="AG1161" s="208" t="s">
        <v>423</v>
      </c>
      <c r="AH1161" s="208">
        <v>1</v>
      </c>
      <c r="AI1161" s="212"/>
      <c r="AJ1161" s="284"/>
      <c r="AK1161" s="284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306" customFormat="1" ht="12.75" customHeight="1" x14ac:dyDescent="0.2">
      <c r="A1162" s="301">
        <v>1161</v>
      </c>
      <c r="B1162" s="301" t="s">
        <v>6868</v>
      </c>
      <c r="C1162" s="301"/>
      <c r="D1162" s="301"/>
      <c r="E1162" s="301" t="s">
        <v>1549</v>
      </c>
      <c r="F1162" s="301"/>
      <c r="G1162" s="308"/>
      <c r="H1162" s="397"/>
      <c r="I1162" s="461"/>
      <c r="J1162" s="301"/>
      <c r="K1162" s="301"/>
      <c r="L1162" s="309"/>
      <c r="M1162" s="310"/>
      <c r="N1162" s="457"/>
      <c r="O1162" s="307"/>
      <c r="P1162" s="299"/>
      <c r="Q1162" s="299"/>
      <c r="R1162" s="300"/>
      <c r="S1162" s="301"/>
      <c r="T1162" s="301"/>
      <c r="U1162" s="378"/>
      <c r="V1162" s="378"/>
      <c r="W1162" s="302"/>
      <c r="X1162" s="338"/>
      <c r="Y1162" s="416"/>
      <c r="Z1162" s="303"/>
      <c r="AA1162" s="301"/>
      <c r="AB1162" s="301"/>
      <c r="AC1162" s="301"/>
      <c r="AD1162" s="301"/>
      <c r="AE1162" s="338"/>
      <c r="AF1162" s="338"/>
      <c r="AG1162" s="338"/>
      <c r="AH1162" s="338"/>
      <c r="AI1162" s="305"/>
      <c r="AJ1162" s="368"/>
      <c r="AK1162" s="368"/>
      <c r="AL1162" s="301"/>
      <c r="AM1162" s="304"/>
      <c r="AN1162" s="305"/>
      <c r="AO1162" s="305"/>
      <c r="AP1162" s="305"/>
      <c r="AQ1162" s="305"/>
      <c r="AR1162" s="305"/>
      <c r="AS1162" s="305"/>
      <c r="AT1162" s="305"/>
      <c r="AU1162" s="305"/>
      <c r="AV1162" s="305"/>
      <c r="AW1162" s="305"/>
      <c r="AX1162" s="305"/>
      <c r="AY1162" s="305"/>
      <c r="AZ1162" s="305"/>
      <c r="BA1162" s="305"/>
      <c r="BB1162" s="305"/>
      <c r="BC1162" s="305"/>
      <c r="BD1162" s="305"/>
      <c r="BE1162" s="305"/>
      <c r="BF1162" s="305"/>
      <c r="BG1162" s="305"/>
      <c r="BH1162" s="305"/>
      <c r="BI1162" s="305"/>
      <c r="BJ1162" s="305"/>
      <c r="BK1162" s="305"/>
      <c r="BL1162" s="305"/>
      <c r="BM1162" s="305"/>
      <c r="BN1162" s="305"/>
      <c r="BO1162" s="305"/>
      <c r="BP1162" s="305"/>
      <c r="BQ1162" s="305"/>
      <c r="BR1162" s="305"/>
      <c r="BS1162" s="305"/>
      <c r="BT1162" s="305"/>
      <c r="BU1162" s="305"/>
      <c r="BV1162" s="305"/>
      <c r="BW1162" s="305"/>
      <c r="BX1162" s="305"/>
      <c r="BY1162" s="305"/>
      <c r="BZ1162" s="305"/>
      <c r="CA1162" s="305"/>
      <c r="CB1162" s="305"/>
      <c r="CC1162" s="305"/>
      <c r="CD1162" s="305"/>
      <c r="CE1162" s="305"/>
      <c r="CF1162" s="305"/>
      <c r="CG1162" s="305"/>
      <c r="CH1162" s="305"/>
      <c r="CI1162" s="305"/>
      <c r="CJ1162" s="305"/>
      <c r="CK1162" s="305"/>
      <c r="CL1162" s="305"/>
      <c r="CM1162" s="339"/>
      <c r="CN1162" s="339"/>
      <c r="CO1162" s="339"/>
      <c r="CP1162" s="339"/>
      <c r="CQ1162" s="339"/>
      <c r="CR1162" s="339"/>
      <c r="CS1162" s="339"/>
      <c r="CT1162" s="339"/>
      <c r="CU1162" s="339"/>
      <c r="CV1162" s="339"/>
      <c r="CW1162" s="339"/>
      <c r="CX1162" s="339"/>
      <c r="CY1162" s="339"/>
      <c r="CZ1162" s="339"/>
      <c r="DA1162" s="339"/>
      <c r="DB1162" s="339"/>
      <c r="DC1162" s="339"/>
      <c r="DD1162" s="339"/>
      <c r="DE1162" s="339"/>
      <c r="DF1162" s="339"/>
      <c r="DG1162" s="339"/>
      <c r="DH1162" s="339"/>
      <c r="DI1162" s="339"/>
      <c r="DJ1162" s="339"/>
      <c r="DK1162" s="339"/>
      <c r="DL1162" s="339"/>
      <c r="DM1162" s="339"/>
      <c r="DN1162" s="339"/>
      <c r="DO1162" s="339"/>
      <c r="DP1162" s="339"/>
      <c r="DQ1162" s="339"/>
      <c r="DR1162" s="339"/>
      <c r="DS1162" s="339"/>
    </row>
    <row r="1163" spans="1:123" s="216" customFormat="1" ht="12.75" customHeight="1" x14ac:dyDescent="0.2">
      <c r="A1163" s="201">
        <v>1162</v>
      </c>
      <c r="B1163" s="201" t="s">
        <v>427</v>
      </c>
      <c r="C1163" s="201" t="s">
        <v>6200</v>
      </c>
      <c r="D1163" s="201"/>
      <c r="E1163" s="201" t="s">
        <v>1550</v>
      </c>
      <c r="F1163" s="201"/>
      <c r="G1163" s="203" t="s">
        <v>6201</v>
      </c>
      <c r="H1163" s="391"/>
      <c r="I1163" s="228" t="s">
        <v>255</v>
      </c>
      <c r="J1163" s="201"/>
      <c r="K1163" s="201" t="s">
        <v>6202</v>
      </c>
      <c r="L1163" s="206">
        <v>45560</v>
      </c>
      <c r="M1163" s="207">
        <v>46273</v>
      </c>
      <c r="N1163" s="208" t="s">
        <v>421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5004</v>
      </c>
      <c r="T1163" s="201" t="s">
        <v>728</v>
      </c>
      <c r="U1163" s="377" t="s">
        <v>200</v>
      </c>
      <c r="V1163" s="377" t="s">
        <v>200</v>
      </c>
      <c r="W1163" s="213">
        <v>46273</v>
      </c>
      <c r="X1163" s="208" t="s">
        <v>6203</v>
      </c>
      <c r="Y1163" s="408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423</v>
      </c>
      <c r="AF1163" s="208" t="s">
        <v>423</v>
      </c>
      <c r="AG1163" s="208" t="s">
        <v>423</v>
      </c>
      <c r="AH1163" s="208">
        <v>1</v>
      </c>
      <c r="AI1163" s="212"/>
      <c r="AJ1163" s="284"/>
      <c r="AK1163" s="284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427</v>
      </c>
      <c r="C1164" s="121" t="s">
        <v>1293</v>
      </c>
      <c r="D1164" s="121"/>
      <c r="E1164" s="121" t="s">
        <v>2769</v>
      </c>
      <c r="F1164" s="121"/>
      <c r="G1164" s="129" t="s">
        <v>3802</v>
      </c>
      <c r="H1164" s="390"/>
      <c r="I1164" s="121" t="s">
        <v>1071</v>
      </c>
      <c r="J1164" s="121"/>
      <c r="K1164" s="121" t="s">
        <v>3803</v>
      </c>
      <c r="L1164" s="137">
        <v>44400</v>
      </c>
      <c r="M1164" s="138">
        <v>45845</v>
      </c>
      <c r="N1164" s="162" t="s">
        <v>421</v>
      </c>
      <c r="O1164" s="163">
        <f t="shared" ref="O1164:O1166" si="263">M1164</f>
        <v>45845</v>
      </c>
      <c r="P1164" s="174">
        <v>21423</v>
      </c>
      <c r="Q1164" s="174">
        <v>2021</v>
      </c>
      <c r="R1164" s="105">
        <v>45114</v>
      </c>
      <c r="S1164" s="120" t="s">
        <v>2001</v>
      </c>
      <c r="T1164" s="144" t="s">
        <v>421</v>
      </c>
      <c r="U1164" s="244" t="s">
        <v>632</v>
      </c>
      <c r="V1164" s="244" t="s">
        <v>632</v>
      </c>
      <c r="W1164" s="135">
        <f t="shared" ref="W1164:W1176" si="264">M1164</f>
        <v>45845</v>
      </c>
      <c r="X1164" s="162" t="s">
        <v>865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428</v>
      </c>
      <c r="C1165" s="121" t="s">
        <v>192</v>
      </c>
      <c r="D1165" s="121" t="s">
        <v>1671</v>
      </c>
      <c r="E1165" s="121" t="s">
        <v>1551</v>
      </c>
      <c r="F1165" s="121" t="s">
        <v>2869</v>
      </c>
      <c r="G1165" s="129" t="s">
        <v>2782</v>
      </c>
      <c r="H1165" s="390" t="s">
        <v>2870</v>
      </c>
      <c r="I1165" s="121" t="s">
        <v>666</v>
      </c>
      <c r="J1165" s="121" t="s">
        <v>663</v>
      </c>
      <c r="K1165" s="121" t="s">
        <v>2868</v>
      </c>
      <c r="L1165" s="137">
        <v>43669</v>
      </c>
      <c r="M1165" s="138">
        <v>45155</v>
      </c>
      <c r="N1165" s="162" t="s">
        <v>421</v>
      </c>
      <c r="O1165" s="163">
        <f t="shared" si="263"/>
        <v>45155</v>
      </c>
      <c r="P1165" s="104">
        <v>19391</v>
      </c>
      <c r="Q1165" s="104">
        <v>2019</v>
      </c>
      <c r="R1165" s="105">
        <v>44425</v>
      </c>
      <c r="S1165" s="121" t="s">
        <v>691</v>
      </c>
      <c r="T1165" s="144" t="s">
        <v>1870</v>
      </c>
      <c r="U1165" s="244" t="s">
        <v>3839</v>
      </c>
      <c r="V1165" s="244" t="s">
        <v>3839</v>
      </c>
      <c r="W1165" s="135">
        <f>M1165</f>
        <v>45155</v>
      </c>
      <c r="X1165" s="162" t="s">
        <v>201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423</v>
      </c>
      <c r="AG1165" s="162" t="s">
        <v>423</v>
      </c>
      <c r="AH1165" s="162">
        <v>1</v>
      </c>
      <c r="AI1165" s="161">
        <v>43669</v>
      </c>
      <c r="AJ1165" s="175">
        <v>2019</v>
      </c>
      <c r="AK1165" s="175" t="s">
        <v>421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427</v>
      </c>
      <c r="C1166" s="121" t="s">
        <v>3372</v>
      </c>
      <c r="D1166" s="121"/>
      <c r="E1166" s="121" t="s">
        <v>1552</v>
      </c>
      <c r="F1166" s="121"/>
      <c r="G1166" s="129" t="s">
        <v>4305</v>
      </c>
      <c r="H1166" s="390"/>
      <c r="I1166" s="121" t="s">
        <v>255</v>
      </c>
      <c r="J1166" s="121"/>
      <c r="K1166" s="121" t="s">
        <v>4306</v>
      </c>
      <c r="L1166" s="137">
        <v>44712</v>
      </c>
      <c r="M1166" s="138">
        <v>45444</v>
      </c>
      <c r="N1166" s="162" t="s">
        <v>421</v>
      </c>
      <c r="O1166" s="163">
        <f t="shared" si="263"/>
        <v>45444</v>
      </c>
      <c r="P1166" s="174">
        <v>22417</v>
      </c>
      <c r="Q1166" s="174">
        <v>2022</v>
      </c>
      <c r="R1166" s="105">
        <v>44711</v>
      </c>
      <c r="S1166" s="144" t="s">
        <v>691</v>
      </c>
      <c r="T1166" s="144" t="s">
        <v>728</v>
      </c>
      <c r="U1166" s="244" t="s">
        <v>200</v>
      </c>
      <c r="V1166" s="244" t="s">
        <v>200</v>
      </c>
      <c r="W1166" s="135">
        <f>M1166</f>
        <v>45444</v>
      </c>
      <c r="X1166" s="162" t="s">
        <v>2776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423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427</v>
      </c>
      <c r="C1167" s="121" t="s">
        <v>575</v>
      </c>
      <c r="D1167" s="121"/>
      <c r="E1167" s="121" t="s">
        <v>1553</v>
      </c>
      <c r="F1167" s="121"/>
      <c r="G1167" s="129" t="s">
        <v>2871</v>
      </c>
      <c r="H1167" s="390"/>
      <c r="I1167" s="121" t="s">
        <v>666</v>
      </c>
      <c r="J1167" s="121"/>
      <c r="K1167" s="121" t="s">
        <v>2872</v>
      </c>
      <c r="L1167" s="137">
        <v>43669</v>
      </c>
      <c r="M1167" s="138">
        <v>46413</v>
      </c>
      <c r="N1167" s="162" t="s">
        <v>421</v>
      </c>
      <c r="O1167" s="163">
        <f t="shared" ref="O1167:O1170" si="265">M1167</f>
        <v>46413</v>
      </c>
      <c r="P1167" s="174">
        <v>23151</v>
      </c>
      <c r="Q1167" s="174">
        <v>2019</v>
      </c>
      <c r="R1167" s="105">
        <v>45683</v>
      </c>
      <c r="S1167" s="121" t="s">
        <v>2069</v>
      </c>
      <c r="T1167" s="144" t="s">
        <v>421</v>
      </c>
      <c r="U1167" s="244" t="s">
        <v>103</v>
      </c>
      <c r="V1167" s="244" t="s">
        <v>626</v>
      </c>
      <c r="W1167" s="135">
        <f t="shared" si="264"/>
        <v>46413</v>
      </c>
      <c r="X1167" s="162" t="s">
        <v>201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423</v>
      </c>
      <c r="AF1167" s="162" t="s">
        <v>423</v>
      </c>
      <c r="AG1167" s="175" t="s">
        <v>423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427</v>
      </c>
      <c r="C1168" s="121" t="s">
        <v>166</v>
      </c>
      <c r="D1168" s="121"/>
      <c r="E1168" s="121" t="s">
        <v>1554</v>
      </c>
      <c r="F1168" s="121"/>
      <c r="G1168" s="129" t="s">
        <v>2873</v>
      </c>
      <c r="H1168" s="390"/>
      <c r="I1168" s="121" t="s">
        <v>666</v>
      </c>
      <c r="J1168" s="121"/>
      <c r="K1168" s="121" t="s">
        <v>2874</v>
      </c>
      <c r="L1168" s="137">
        <v>42277</v>
      </c>
      <c r="M1168" s="149">
        <v>46413</v>
      </c>
      <c r="N1168" s="162" t="s">
        <v>421</v>
      </c>
      <c r="O1168" s="168">
        <f t="shared" si="265"/>
        <v>46413</v>
      </c>
      <c r="P1168" s="169">
        <v>19393</v>
      </c>
      <c r="Q1168" s="169">
        <v>2015</v>
      </c>
      <c r="R1168" s="119">
        <v>45683</v>
      </c>
      <c r="S1168" s="156" t="s">
        <v>2069</v>
      </c>
      <c r="T1168" s="144" t="s">
        <v>421</v>
      </c>
      <c r="U1168" s="376" t="s">
        <v>103</v>
      </c>
      <c r="V1168" s="376" t="s">
        <v>4262</v>
      </c>
      <c r="W1168" s="145">
        <f>M1168</f>
        <v>46413</v>
      </c>
      <c r="X1168" s="357" t="s">
        <v>865</v>
      </c>
      <c r="Y1168" s="407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423</v>
      </c>
      <c r="AF1168" s="357" t="s">
        <v>423</v>
      </c>
      <c r="AG1168" s="365" t="s">
        <v>423</v>
      </c>
      <c r="AH1168" s="365">
        <v>1</v>
      </c>
      <c r="AI1168" s="172"/>
      <c r="AJ1168" s="365"/>
      <c r="AK1168" s="365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427</v>
      </c>
      <c r="C1169" s="121" t="s">
        <v>1642</v>
      </c>
      <c r="D1169" s="121"/>
      <c r="E1169" s="121" t="s">
        <v>1968</v>
      </c>
      <c r="F1169" s="121"/>
      <c r="G1169" s="129" t="s">
        <v>1643</v>
      </c>
      <c r="H1169" s="390"/>
      <c r="I1169" s="111" t="s">
        <v>71</v>
      </c>
      <c r="J1169" s="121"/>
      <c r="K1169" s="121" t="s">
        <v>224</v>
      </c>
      <c r="L1169" s="137">
        <v>42541</v>
      </c>
      <c r="M1169" s="138">
        <v>46076</v>
      </c>
      <c r="N1169" s="117" t="s">
        <v>421</v>
      </c>
      <c r="O1169" s="130">
        <f t="shared" si="265"/>
        <v>46076</v>
      </c>
      <c r="P1169" s="118">
        <v>16640</v>
      </c>
      <c r="Q1169" s="118">
        <v>2013</v>
      </c>
      <c r="R1169" s="119">
        <v>45345</v>
      </c>
      <c r="S1169" s="120" t="s">
        <v>168</v>
      </c>
      <c r="T1169" s="121" t="s">
        <v>421</v>
      </c>
      <c r="U1169" s="376" t="s">
        <v>833</v>
      </c>
      <c r="V1169" s="376" t="s">
        <v>5599</v>
      </c>
      <c r="W1169" s="145">
        <f t="shared" si="264"/>
        <v>46076</v>
      </c>
      <c r="X1169" s="357" t="s">
        <v>865</v>
      </c>
      <c r="Y1169" s="407">
        <v>8.6</v>
      </c>
      <c r="Z1169" s="136"/>
      <c r="AA1169" s="120">
        <v>110</v>
      </c>
      <c r="AB1169" s="120"/>
      <c r="AC1169" s="120">
        <v>190</v>
      </c>
      <c r="AD1169" s="120"/>
      <c r="AE1169" s="357" t="s">
        <v>423</v>
      </c>
      <c r="AF1169" s="357" t="s">
        <v>423</v>
      </c>
      <c r="AG1169" s="357" t="s">
        <v>423</v>
      </c>
      <c r="AH1169" s="357">
        <v>2</v>
      </c>
      <c r="AI1169" s="156"/>
      <c r="AJ1169" s="365"/>
      <c r="AK1169" s="365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427</v>
      </c>
      <c r="C1170" s="121" t="s">
        <v>1293</v>
      </c>
      <c r="D1170" s="121"/>
      <c r="E1170" s="121" t="s">
        <v>1661</v>
      </c>
      <c r="F1170" s="121"/>
      <c r="G1170" s="129" t="s">
        <v>1684</v>
      </c>
      <c r="H1170" s="390"/>
      <c r="I1170" s="121" t="s">
        <v>1071</v>
      </c>
      <c r="J1170" s="121"/>
      <c r="K1170" s="121" t="s">
        <v>2400</v>
      </c>
      <c r="L1170" s="137">
        <v>42579</v>
      </c>
      <c r="M1170" s="149">
        <v>46140</v>
      </c>
      <c r="N1170" s="139" t="s">
        <v>421</v>
      </c>
      <c r="O1170" s="130">
        <f t="shared" si="265"/>
        <v>46140</v>
      </c>
      <c r="P1170" s="118">
        <v>19304</v>
      </c>
      <c r="Q1170" s="118">
        <v>2016</v>
      </c>
      <c r="R1170" s="119">
        <v>45410</v>
      </c>
      <c r="S1170" s="120" t="s">
        <v>168</v>
      </c>
      <c r="T1170" s="121" t="s">
        <v>421</v>
      </c>
      <c r="U1170" s="376" t="s">
        <v>3737</v>
      </c>
      <c r="V1170" s="376" t="s">
        <v>5823</v>
      </c>
      <c r="W1170" s="145">
        <f t="shared" si="264"/>
        <v>46140</v>
      </c>
      <c r="X1170" s="357" t="s">
        <v>865</v>
      </c>
      <c r="Y1170" s="407">
        <v>4.3</v>
      </c>
      <c r="Z1170" s="136"/>
      <c r="AA1170" s="120">
        <v>75</v>
      </c>
      <c r="AB1170" s="120"/>
      <c r="AC1170" s="120">
        <v>100</v>
      </c>
      <c r="AD1170" s="120"/>
      <c r="AE1170" s="357" t="s">
        <v>423</v>
      </c>
      <c r="AF1170" s="357">
        <v>36</v>
      </c>
      <c r="AG1170" s="357">
        <v>54</v>
      </c>
      <c r="AH1170" s="357">
        <v>1</v>
      </c>
      <c r="AI1170" s="156"/>
      <c r="AJ1170" s="365"/>
      <c r="AK1170" s="365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427</v>
      </c>
      <c r="C1171" s="121" t="s">
        <v>3220</v>
      </c>
      <c r="D1171" s="121"/>
      <c r="E1171" s="121" t="s">
        <v>1555</v>
      </c>
      <c r="F1171" s="121"/>
      <c r="G1171" s="129" t="s">
        <v>3221</v>
      </c>
      <c r="H1171" s="390"/>
      <c r="I1171" s="121" t="s">
        <v>3222</v>
      </c>
      <c r="J1171" s="121"/>
      <c r="K1171" s="111" t="s">
        <v>3223</v>
      </c>
      <c r="L1171" s="115">
        <v>44000</v>
      </c>
      <c r="M1171" s="87">
        <v>46452</v>
      </c>
      <c r="N1171" s="117" t="s">
        <v>421</v>
      </c>
      <c r="O1171" s="133">
        <f>M1171</f>
        <v>46452</v>
      </c>
      <c r="P1171" s="104">
        <v>23110</v>
      </c>
      <c r="Q1171" s="104">
        <v>2020</v>
      </c>
      <c r="R1171" s="105">
        <v>45722</v>
      </c>
      <c r="S1171" s="121" t="s">
        <v>2001</v>
      </c>
      <c r="T1171" s="121" t="s">
        <v>421</v>
      </c>
      <c r="U1171" s="244" t="s">
        <v>626</v>
      </c>
      <c r="V1171" s="244" t="s">
        <v>909</v>
      </c>
      <c r="W1171" s="135">
        <f>M1171</f>
        <v>46452</v>
      </c>
      <c r="X1171" s="162" t="s">
        <v>865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57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428</v>
      </c>
      <c r="C1172" s="201" t="s">
        <v>4482</v>
      </c>
      <c r="D1172" s="201"/>
      <c r="E1172" s="201" t="s">
        <v>1556</v>
      </c>
      <c r="F1172" s="201"/>
      <c r="G1172" s="203" t="s">
        <v>5300</v>
      </c>
      <c r="H1172" s="391"/>
      <c r="I1172" s="201" t="s">
        <v>800</v>
      </c>
      <c r="J1172" s="201"/>
      <c r="K1172" s="201" t="s">
        <v>5270</v>
      </c>
      <c r="L1172" s="206">
        <v>45217</v>
      </c>
      <c r="M1172" s="207">
        <v>45936</v>
      </c>
      <c r="N1172" s="208" t="s">
        <v>421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2231</v>
      </c>
      <c r="T1172" s="212" t="s">
        <v>728</v>
      </c>
      <c r="U1172" s="377" t="s">
        <v>200</v>
      </c>
      <c r="V1172" s="377" t="s">
        <v>629</v>
      </c>
      <c r="W1172" s="213">
        <v>45936</v>
      </c>
      <c r="X1172" s="208" t="s">
        <v>201</v>
      </c>
      <c r="Y1172" s="408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423</v>
      </c>
      <c r="AF1172" s="208" t="s">
        <v>423</v>
      </c>
      <c r="AG1172" s="284" t="s">
        <v>423</v>
      </c>
      <c r="AH1172" s="284">
        <v>1</v>
      </c>
      <c r="AI1172" s="212"/>
      <c r="AJ1172" s="284"/>
      <c r="AK1172" s="284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427</v>
      </c>
      <c r="C1173" s="121" t="s">
        <v>1162</v>
      </c>
      <c r="D1173" s="121"/>
      <c r="E1173" s="121" t="s">
        <v>1557</v>
      </c>
      <c r="F1173" s="121"/>
      <c r="G1173" s="129" t="s">
        <v>2876</v>
      </c>
      <c r="H1173" s="390"/>
      <c r="I1173" s="121" t="s">
        <v>265</v>
      </c>
      <c r="J1173" s="121"/>
      <c r="K1173" s="121" t="s">
        <v>954</v>
      </c>
      <c r="L1173" s="137">
        <v>43666</v>
      </c>
      <c r="M1173" s="138">
        <v>46484</v>
      </c>
      <c r="N1173" s="117" t="s">
        <v>421</v>
      </c>
      <c r="O1173" s="131">
        <f>M1173</f>
        <v>46484</v>
      </c>
      <c r="P1173" s="104">
        <v>19399</v>
      </c>
      <c r="Q1173" s="104">
        <v>2019</v>
      </c>
      <c r="R1173" s="105">
        <v>45754</v>
      </c>
      <c r="S1173" s="121" t="s">
        <v>102</v>
      </c>
      <c r="T1173" s="121" t="s">
        <v>421</v>
      </c>
      <c r="U1173" s="244" t="s">
        <v>6567</v>
      </c>
      <c r="V1173" s="244" t="s">
        <v>6568</v>
      </c>
      <c r="W1173" s="135">
        <f t="shared" si="264"/>
        <v>46484</v>
      </c>
      <c r="X1173" s="162" t="s">
        <v>865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427</v>
      </c>
      <c r="C1174" s="121" t="s">
        <v>4581</v>
      </c>
      <c r="D1174" s="121"/>
      <c r="E1174" s="121" t="s">
        <v>1559</v>
      </c>
      <c r="F1174" s="121"/>
      <c r="G1174" s="129" t="s">
        <v>4582</v>
      </c>
      <c r="H1174" s="390"/>
      <c r="I1174" s="121" t="s">
        <v>265</v>
      </c>
      <c r="J1174" s="121"/>
      <c r="K1174" s="121" t="s">
        <v>3188</v>
      </c>
      <c r="L1174" s="137">
        <v>44823</v>
      </c>
      <c r="M1174" s="138">
        <v>46260</v>
      </c>
      <c r="N1174" s="162" t="s">
        <v>421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102</v>
      </c>
      <c r="T1174" s="121" t="s">
        <v>421</v>
      </c>
      <c r="U1174" s="244" t="s">
        <v>6167</v>
      </c>
      <c r="V1174" s="244" t="s">
        <v>6167</v>
      </c>
      <c r="W1174" s="135">
        <f t="shared" si="264"/>
        <v>46260</v>
      </c>
      <c r="X1174" s="162" t="s">
        <v>583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423</v>
      </c>
      <c r="AF1174" s="162" t="s">
        <v>423</v>
      </c>
      <c r="AG1174" s="175" t="s">
        <v>423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427</v>
      </c>
      <c r="C1175" s="111" t="s">
        <v>4332</v>
      </c>
      <c r="D1175" s="111"/>
      <c r="E1175" s="111" t="s">
        <v>1561</v>
      </c>
      <c r="F1175" s="111"/>
      <c r="G1175" s="112" t="s">
        <v>4333</v>
      </c>
      <c r="H1175" s="389"/>
      <c r="I1175" s="111" t="s">
        <v>2398</v>
      </c>
      <c r="J1175" s="111"/>
      <c r="K1175" s="111" t="s">
        <v>4334</v>
      </c>
      <c r="L1175" s="115">
        <v>44728</v>
      </c>
      <c r="M1175" s="87">
        <v>46321</v>
      </c>
      <c r="N1175" s="117" t="s">
        <v>421</v>
      </c>
      <c r="O1175" s="131">
        <f>M1175</f>
        <v>46321</v>
      </c>
      <c r="P1175" s="104">
        <v>22444</v>
      </c>
      <c r="Q1175" s="104">
        <v>2021</v>
      </c>
      <c r="R1175" s="105">
        <v>45591</v>
      </c>
      <c r="S1175" s="121" t="s">
        <v>63</v>
      </c>
      <c r="T1175" s="121" t="s">
        <v>421</v>
      </c>
      <c r="U1175" s="244" t="s">
        <v>6274</v>
      </c>
      <c r="V1175" s="244" t="s">
        <v>6274</v>
      </c>
      <c r="W1175" s="135">
        <f>M1175</f>
        <v>46321</v>
      </c>
      <c r="X1175" s="162" t="s">
        <v>201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427</v>
      </c>
      <c r="C1176" s="121" t="s">
        <v>1562</v>
      </c>
      <c r="D1176" s="121"/>
      <c r="E1176" s="121" t="s">
        <v>1563</v>
      </c>
      <c r="F1176" s="121"/>
      <c r="G1176" s="129" t="s">
        <v>1564</v>
      </c>
      <c r="H1176" s="390"/>
      <c r="I1176" s="121" t="s">
        <v>174</v>
      </c>
      <c r="J1176" s="121"/>
      <c r="K1176" s="121" t="s">
        <v>4034</v>
      </c>
      <c r="L1176" s="137">
        <v>42452</v>
      </c>
      <c r="M1176" s="149">
        <v>46041</v>
      </c>
      <c r="N1176" s="117" t="s">
        <v>421</v>
      </c>
      <c r="O1176" s="130">
        <f t="shared" ref="O1176:O1182" si="266">M1176</f>
        <v>46041</v>
      </c>
      <c r="P1176" s="118">
        <v>22075</v>
      </c>
      <c r="Q1176" s="118">
        <v>2012</v>
      </c>
      <c r="R1176" s="119">
        <v>45310</v>
      </c>
      <c r="S1176" s="120" t="s">
        <v>5004</v>
      </c>
      <c r="T1176" s="121" t="s">
        <v>421</v>
      </c>
      <c r="U1176" s="376" t="s">
        <v>760</v>
      </c>
      <c r="V1176" s="376" t="s">
        <v>4033</v>
      </c>
      <c r="W1176" s="145">
        <f t="shared" si="264"/>
        <v>46041</v>
      </c>
      <c r="X1176" s="357" t="s">
        <v>865</v>
      </c>
      <c r="Y1176" s="407">
        <v>5.6</v>
      </c>
      <c r="Z1176" s="136"/>
      <c r="AA1176" s="120">
        <v>85</v>
      </c>
      <c r="AB1176" s="120"/>
      <c r="AC1176" s="120">
        <v>105</v>
      </c>
      <c r="AD1176" s="120"/>
      <c r="AE1176" s="357">
        <v>24</v>
      </c>
      <c r="AF1176" s="357">
        <v>40</v>
      </c>
      <c r="AG1176" s="357">
        <v>53</v>
      </c>
      <c r="AH1176" s="357">
        <v>1</v>
      </c>
      <c r="AI1176" s="156"/>
      <c r="AJ1176" s="365"/>
      <c r="AK1176" s="365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427</v>
      </c>
      <c r="C1177" s="200" t="s">
        <v>3191</v>
      </c>
      <c r="D1177" s="200"/>
      <c r="E1177" s="200" t="s">
        <v>1565</v>
      </c>
      <c r="F1177" s="200"/>
      <c r="G1177" s="203" t="s">
        <v>6605</v>
      </c>
      <c r="H1177" s="391"/>
      <c r="I1177" s="212" t="s">
        <v>1071</v>
      </c>
      <c r="J1177" s="200"/>
      <c r="K1177" s="200" t="s">
        <v>6586</v>
      </c>
      <c r="L1177" s="206">
        <v>45772</v>
      </c>
      <c r="M1177" s="207">
        <v>46490</v>
      </c>
      <c r="N1177" s="226" t="s">
        <v>421</v>
      </c>
      <c r="O1177" s="221">
        <f>M1177</f>
        <v>46490</v>
      </c>
      <c r="P1177" s="222">
        <v>25238</v>
      </c>
      <c r="Q1177" s="222">
        <v>2025</v>
      </c>
      <c r="R1177" s="211">
        <v>45760</v>
      </c>
      <c r="S1177" s="201" t="s">
        <v>727</v>
      </c>
      <c r="T1177" s="201" t="s">
        <v>728</v>
      </c>
      <c r="U1177" s="377" t="s">
        <v>200</v>
      </c>
      <c r="V1177" s="377" t="s">
        <v>491</v>
      </c>
      <c r="W1177" s="213">
        <v>46490</v>
      </c>
      <c r="X1177" s="208" t="s">
        <v>201</v>
      </c>
      <c r="Y1177" s="408">
        <v>4.8</v>
      </c>
      <c r="Z1177" s="214"/>
      <c r="AA1177" s="201">
        <v>95</v>
      </c>
      <c r="AB1177" s="201"/>
      <c r="AC1177" s="201">
        <v>115</v>
      </c>
      <c r="AD1177" s="201"/>
      <c r="AE1177" s="208" t="s">
        <v>423</v>
      </c>
      <c r="AF1177" s="208" t="s">
        <v>423</v>
      </c>
      <c r="AG1177" s="208" t="s">
        <v>423</v>
      </c>
      <c r="AH1177" s="208">
        <v>1</v>
      </c>
      <c r="AI1177" s="212"/>
      <c r="AJ1177" s="284"/>
      <c r="AK1177" s="284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306" customFormat="1" ht="12.75" customHeight="1" x14ac:dyDescent="0.2">
      <c r="A1178" s="301">
        <v>1177</v>
      </c>
      <c r="B1178" s="301" t="s">
        <v>6868</v>
      </c>
      <c r="C1178" s="301"/>
      <c r="D1178" s="301"/>
      <c r="E1178" s="301" t="s">
        <v>1566</v>
      </c>
      <c r="F1178" s="301"/>
      <c r="G1178" s="308"/>
      <c r="H1178" s="397"/>
      <c r="I1178" s="301"/>
      <c r="J1178" s="301"/>
      <c r="K1178" s="301"/>
      <c r="L1178" s="309"/>
      <c r="M1178" s="310"/>
      <c r="N1178" s="457"/>
      <c r="O1178" s="307"/>
      <c r="P1178" s="299"/>
      <c r="Q1178" s="299"/>
      <c r="R1178" s="300"/>
      <c r="S1178" s="301"/>
      <c r="T1178" s="301"/>
      <c r="U1178" s="378"/>
      <c r="V1178" s="378"/>
      <c r="W1178" s="302"/>
      <c r="X1178" s="338"/>
      <c r="Y1178" s="416"/>
      <c r="Z1178" s="303"/>
      <c r="AA1178" s="301"/>
      <c r="AB1178" s="301"/>
      <c r="AC1178" s="301"/>
      <c r="AD1178" s="301"/>
      <c r="AE1178" s="338"/>
      <c r="AF1178" s="338"/>
      <c r="AG1178" s="338"/>
      <c r="AH1178" s="338"/>
      <c r="AI1178" s="387"/>
      <c r="AJ1178" s="368"/>
      <c r="AK1178" s="368"/>
      <c r="AL1178" s="301"/>
      <c r="AM1178" s="304"/>
      <c r="AN1178" s="305"/>
      <c r="AO1178" s="305"/>
      <c r="AP1178" s="305"/>
      <c r="AQ1178" s="305"/>
      <c r="AR1178" s="305"/>
      <c r="AS1178" s="305"/>
      <c r="AT1178" s="305"/>
      <c r="AU1178" s="305"/>
      <c r="AV1178" s="305"/>
      <c r="AW1178" s="305"/>
      <c r="AX1178" s="305"/>
      <c r="AY1178" s="305"/>
      <c r="AZ1178" s="305"/>
      <c r="BA1178" s="305"/>
      <c r="BB1178" s="305"/>
      <c r="BC1178" s="305"/>
      <c r="BD1178" s="305"/>
      <c r="BE1178" s="305"/>
      <c r="BF1178" s="305"/>
      <c r="BG1178" s="305"/>
      <c r="BH1178" s="305"/>
      <c r="BI1178" s="305"/>
      <c r="BJ1178" s="305"/>
      <c r="BK1178" s="305"/>
      <c r="BL1178" s="305"/>
      <c r="BM1178" s="305"/>
      <c r="BN1178" s="305"/>
      <c r="BO1178" s="305"/>
      <c r="BP1178" s="305"/>
      <c r="BQ1178" s="305"/>
      <c r="BR1178" s="305"/>
      <c r="BS1178" s="305"/>
      <c r="BT1178" s="305"/>
      <c r="BU1178" s="305"/>
      <c r="BV1178" s="305"/>
      <c r="BW1178" s="305"/>
      <c r="BX1178" s="305"/>
      <c r="BY1178" s="305"/>
      <c r="BZ1178" s="305"/>
      <c r="CA1178" s="305"/>
      <c r="CB1178" s="305"/>
      <c r="CC1178" s="305"/>
      <c r="CD1178" s="305"/>
      <c r="CE1178" s="305"/>
      <c r="CF1178" s="305"/>
      <c r="CG1178" s="305"/>
      <c r="CH1178" s="305"/>
      <c r="CI1178" s="305"/>
      <c r="CJ1178" s="305"/>
      <c r="CK1178" s="305"/>
      <c r="CL1178" s="305"/>
      <c r="CM1178" s="339"/>
      <c r="CN1178" s="339"/>
      <c r="CO1178" s="339"/>
      <c r="CP1178" s="339"/>
      <c r="CQ1178" s="339"/>
      <c r="CR1178" s="339"/>
      <c r="CS1178" s="339"/>
      <c r="CT1178" s="339"/>
      <c r="CU1178" s="339"/>
      <c r="CV1178" s="339"/>
      <c r="CW1178" s="339"/>
      <c r="CX1178" s="339"/>
      <c r="CY1178" s="339"/>
      <c r="CZ1178" s="339"/>
      <c r="DA1178" s="339"/>
      <c r="DB1178" s="339"/>
      <c r="DC1178" s="339"/>
      <c r="DD1178" s="339"/>
      <c r="DE1178" s="339"/>
      <c r="DF1178" s="339"/>
      <c r="DG1178" s="339"/>
      <c r="DH1178" s="339"/>
      <c r="DI1178" s="339"/>
      <c r="DJ1178" s="339"/>
      <c r="DK1178" s="339"/>
      <c r="DL1178" s="339"/>
      <c r="DM1178" s="339"/>
      <c r="DN1178" s="339"/>
      <c r="DO1178" s="339"/>
      <c r="DP1178" s="339"/>
      <c r="DQ1178" s="339"/>
      <c r="DR1178" s="339"/>
      <c r="DS1178" s="339"/>
    </row>
    <row r="1179" spans="1:123" s="157" customFormat="1" ht="12.75" customHeight="1" x14ac:dyDescent="0.2">
      <c r="A1179" s="121">
        <v>1178</v>
      </c>
      <c r="B1179" s="121" t="s">
        <v>427</v>
      </c>
      <c r="C1179" s="121" t="s">
        <v>367</v>
      </c>
      <c r="D1179" s="121"/>
      <c r="E1179" s="121" t="s">
        <v>2597</v>
      </c>
      <c r="F1179" s="121"/>
      <c r="G1179" s="129" t="s">
        <v>1831</v>
      </c>
      <c r="H1179" s="390"/>
      <c r="I1179" s="121" t="s">
        <v>174</v>
      </c>
      <c r="J1179" s="121"/>
      <c r="K1179" s="121" t="s">
        <v>1504</v>
      </c>
      <c r="L1179" s="137">
        <v>42776</v>
      </c>
      <c r="M1179" s="138">
        <v>46358</v>
      </c>
      <c r="N1179" s="117" t="s">
        <v>421</v>
      </c>
      <c r="O1179" s="131">
        <f t="shared" si="266"/>
        <v>46358</v>
      </c>
      <c r="P1179" s="104">
        <v>18670</v>
      </c>
      <c r="Q1179" s="104">
        <v>2016</v>
      </c>
      <c r="R1179" s="105">
        <v>45628</v>
      </c>
      <c r="S1179" s="121" t="s">
        <v>837</v>
      </c>
      <c r="T1179" s="121" t="s">
        <v>421</v>
      </c>
      <c r="U1179" s="244" t="s">
        <v>736</v>
      </c>
      <c r="V1179" s="244" t="s">
        <v>6321</v>
      </c>
      <c r="W1179" s="135">
        <f>M1179</f>
        <v>46358</v>
      </c>
      <c r="X1179" s="162" t="s">
        <v>583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423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427</v>
      </c>
      <c r="C1180" s="110" t="s">
        <v>4653</v>
      </c>
      <c r="D1180" s="318"/>
      <c r="E1180" s="111" t="s">
        <v>1567</v>
      </c>
      <c r="F1180" s="111"/>
      <c r="G1180" s="112" t="s">
        <v>4654</v>
      </c>
      <c r="H1180" s="113"/>
      <c r="I1180" s="111" t="s">
        <v>255</v>
      </c>
      <c r="J1180" s="111"/>
      <c r="K1180" s="111" t="s">
        <v>4323</v>
      </c>
      <c r="L1180" s="115">
        <v>41701</v>
      </c>
      <c r="M1180" s="87">
        <v>45606</v>
      </c>
      <c r="N1180" s="117" t="s">
        <v>421</v>
      </c>
      <c r="O1180" s="131">
        <f t="shared" si="266"/>
        <v>45606</v>
      </c>
      <c r="P1180" s="104">
        <v>22697</v>
      </c>
      <c r="Q1180" s="104">
        <v>2009</v>
      </c>
      <c r="R1180" s="105">
        <v>44875</v>
      </c>
      <c r="S1180" s="121" t="s">
        <v>837</v>
      </c>
      <c r="T1180" s="121" t="s">
        <v>692</v>
      </c>
      <c r="U1180" s="101" t="s">
        <v>1</v>
      </c>
      <c r="V1180" s="101" t="s">
        <v>3987</v>
      </c>
      <c r="W1180" s="135">
        <f t="shared" ref="W1180" si="267">M1180</f>
        <v>45606</v>
      </c>
      <c r="X1180" s="162" t="s">
        <v>865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427</v>
      </c>
      <c r="C1181" s="110" t="s">
        <v>2880</v>
      </c>
      <c r="D1181" s="111"/>
      <c r="E1181" s="111" t="s">
        <v>1568</v>
      </c>
      <c r="F1181" s="111"/>
      <c r="G1181" s="112" t="s">
        <v>2881</v>
      </c>
      <c r="H1181" s="389"/>
      <c r="I1181" s="121" t="s">
        <v>631</v>
      </c>
      <c r="J1181" s="111"/>
      <c r="K1181" s="111" t="s">
        <v>3957</v>
      </c>
      <c r="L1181" s="115">
        <v>43675</v>
      </c>
      <c r="M1181" s="87">
        <v>45956</v>
      </c>
      <c r="N1181" s="117" t="s">
        <v>421</v>
      </c>
      <c r="O1181" s="131">
        <f t="shared" si="266"/>
        <v>45956</v>
      </c>
      <c r="P1181" s="104">
        <v>21602</v>
      </c>
      <c r="Q1181" s="104">
        <v>2017</v>
      </c>
      <c r="R1181" s="105">
        <v>45225</v>
      </c>
      <c r="S1181" s="121" t="s">
        <v>14</v>
      </c>
      <c r="T1181" s="121" t="s">
        <v>421</v>
      </c>
      <c r="U1181" s="244" t="s">
        <v>1079</v>
      </c>
      <c r="V1181" s="244" t="s">
        <v>323</v>
      </c>
      <c r="W1181" s="135">
        <f>M1181</f>
        <v>45956</v>
      </c>
      <c r="X1181" s="162" t="s">
        <v>201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428</v>
      </c>
      <c r="C1182" s="110" t="s">
        <v>3439</v>
      </c>
      <c r="D1182" s="110" t="s">
        <v>4089</v>
      </c>
      <c r="E1182" s="110" t="s">
        <v>1569</v>
      </c>
      <c r="F1182" s="110" t="s">
        <v>4090</v>
      </c>
      <c r="G1182" s="129" t="s">
        <v>4091</v>
      </c>
      <c r="H1182" s="390" t="s">
        <v>4092</v>
      </c>
      <c r="I1182" s="110" t="s">
        <v>1294</v>
      </c>
      <c r="J1182" s="110" t="s">
        <v>4093</v>
      </c>
      <c r="K1182" s="134" t="s">
        <v>3225</v>
      </c>
      <c r="L1182" s="137">
        <v>44620</v>
      </c>
      <c r="M1182" s="138">
        <v>45349</v>
      </c>
      <c r="N1182" s="139" t="s">
        <v>421</v>
      </c>
      <c r="O1182" s="131">
        <f t="shared" si="266"/>
        <v>45349</v>
      </c>
      <c r="P1182" s="104">
        <v>22147</v>
      </c>
      <c r="Q1182" s="104">
        <v>2014</v>
      </c>
      <c r="R1182" s="105">
        <v>44619</v>
      </c>
      <c r="S1182" s="121" t="s">
        <v>14</v>
      </c>
      <c r="T1182" s="121" t="s">
        <v>2193</v>
      </c>
      <c r="U1182" s="244" t="s">
        <v>870</v>
      </c>
      <c r="V1182" s="244" t="s">
        <v>4094</v>
      </c>
      <c r="W1182" s="135">
        <f>M1182</f>
        <v>45349</v>
      </c>
      <c r="X1182" s="162" t="s">
        <v>423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423</v>
      </c>
      <c r="AF1182" s="162" t="s">
        <v>4095</v>
      </c>
      <c r="AG1182" s="162" t="s">
        <v>3444</v>
      </c>
      <c r="AH1182" s="162">
        <v>1</v>
      </c>
      <c r="AI1182" s="161">
        <v>44620</v>
      </c>
      <c r="AJ1182" s="175">
        <v>2021</v>
      </c>
      <c r="AK1182" s="175" t="s">
        <v>421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427</v>
      </c>
      <c r="C1183" s="121" t="s">
        <v>2600</v>
      </c>
      <c r="D1183" s="121"/>
      <c r="E1183" s="121" t="s">
        <v>1570</v>
      </c>
      <c r="F1183" s="121"/>
      <c r="G1183" s="129" t="s">
        <v>2885</v>
      </c>
      <c r="H1183" s="390"/>
      <c r="I1183" s="121" t="s">
        <v>666</v>
      </c>
      <c r="J1183" s="121"/>
      <c r="K1183" s="121" t="s">
        <v>3715</v>
      </c>
      <c r="L1183" s="137">
        <v>43678</v>
      </c>
      <c r="M1183" s="138">
        <v>46591</v>
      </c>
      <c r="N1183" s="117" t="s">
        <v>421</v>
      </c>
      <c r="O1183" s="137">
        <f t="shared" ref="O1183:O1185" si="268">M1183</f>
        <v>46591</v>
      </c>
      <c r="P1183" s="104">
        <v>19417</v>
      </c>
      <c r="Q1183" s="104">
        <v>2019</v>
      </c>
      <c r="R1183" s="105">
        <v>45861</v>
      </c>
      <c r="S1183" s="121" t="s">
        <v>102</v>
      </c>
      <c r="T1183" s="121" t="s">
        <v>421</v>
      </c>
      <c r="U1183" s="244" t="s">
        <v>200</v>
      </c>
      <c r="V1183" s="244" t="s">
        <v>5103</v>
      </c>
      <c r="W1183" s="105">
        <f>M1183</f>
        <v>46591</v>
      </c>
      <c r="X1183" s="162" t="s">
        <v>865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423</v>
      </c>
      <c r="AF1183" s="162" t="s">
        <v>423</v>
      </c>
      <c r="AG1183" s="162" t="s">
        <v>423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306" customFormat="1" ht="12.75" customHeight="1" x14ac:dyDescent="0.2">
      <c r="A1184" s="301">
        <v>1183</v>
      </c>
      <c r="B1184" s="301" t="s">
        <v>6868</v>
      </c>
      <c r="C1184" s="301"/>
      <c r="D1184" s="301"/>
      <c r="E1184" s="301" t="s">
        <v>1571</v>
      </c>
      <c r="F1184" s="301"/>
      <c r="G1184" s="308"/>
      <c r="H1184" s="397"/>
      <c r="I1184" s="97"/>
      <c r="J1184" s="301"/>
      <c r="K1184" s="301"/>
      <c r="L1184" s="309"/>
      <c r="M1184" s="310"/>
      <c r="N1184" s="457"/>
      <c r="O1184" s="307"/>
      <c r="P1184" s="299"/>
      <c r="Q1184" s="299"/>
      <c r="R1184" s="300"/>
      <c r="S1184" s="301"/>
      <c r="T1184" s="301"/>
      <c r="U1184" s="378"/>
      <c r="V1184" s="378"/>
      <c r="W1184" s="302"/>
      <c r="X1184" s="338"/>
      <c r="Y1184" s="416"/>
      <c r="Z1184" s="303"/>
      <c r="AA1184" s="301"/>
      <c r="AB1184" s="301"/>
      <c r="AC1184" s="301"/>
      <c r="AD1184" s="301"/>
      <c r="AE1184" s="338"/>
      <c r="AF1184" s="338"/>
      <c r="AG1184" s="338"/>
      <c r="AH1184" s="338"/>
      <c r="AI1184" s="305"/>
      <c r="AJ1184" s="368"/>
      <c r="AK1184" s="368"/>
      <c r="AL1184" s="301"/>
      <c r="AM1184" s="304"/>
      <c r="AN1184" s="305"/>
      <c r="AO1184" s="305"/>
      <c r="AP1184" s="305"/>
      <c r="AQ1184" s="305"/>
      <c r="AR1184" s="305"/>
      <c r="AS1184" s="305"/>
      <c r="AT1184" s="305"/>
      <c r="AU1184" s="305"/>
      <c r="AV1184" s="305"/>
      <c r="AW1184" s="305"/>
      <c r="AX1184" s="305"/>
      <c r="AY1184" s="305"/>
      <c r="AZ1184" s="305"/>
      <c r="BA1184" s="305"/>
      <c r="BB1184" s="305"/>
      <c r="BC1184" s="305"/>
      <c r="BD1184" s="305"/>
      <c r="BE1184" s="305"/>
      <c r="BF1184" s="305"/>
      <c r="BG1184" s="305"/>
      <c r="BH1184" s="305"/>
      <c r="BI1184" s="305"/>
      <c r="BJ1184" s="305"/>
      <c r="BK1184" s="305"/>
      <c r="BL1184" s="305"/>
      <c r="BM1184" s="305"/>
      <c r="BN1184" s="305"/>
      <c r="BO1184" s="305"/>
      <c r="BP1184" s="305"/>
      <c r="BQ1184" s="305"/>
      <c r="BR1184" s="305"/>
      <c r="BS1184" s="305"/>
      <c r="BT1184" s="305"/>
      <c r="BU1184" s="305"/>
      <c r="BV1184" s="305"/>
      <c r="BW1184" s="305"/>
      <c r="BX1184" s="305"/>
      <c r="BY1184" s="305"/>
      <c r="BZ1184" s="305"/>
      <c r="CA1184" s="305"/>
      <c r="CB1184" s="305"/>
      <c r="CC1184" s="305"/>
      <c r="CD1184" s="305"/>
      <c r="CE1184" s="305"/>
      <c r="CF1184" s="305"/>
      <c r="CG1184" s="305"/>
      <c r="CH1184" s="305"/>
      <c r="CI1184" s="305"/>
      <c r="CJ1184" s="305"/>
      <c r="CK1184" s="305"/>
      <c r="CL1184" s="305"/>
      <c r="CM1184" s="339"/>
      <c r="CN1184" s="339"/>
      <c r="CO1184" s="339"/>
      <c r="CP1184" s="339"/>
      <c r="CQ1184" s="339"/>
      <c r="CR1184" s="339"/>
      <c r="CS1184" s="339"/>
      <c r="CT1184" s="339"/>
      <c r="CU1184" s="339"/>
      <c r="CV1184" s="339"/>
      <c r="CW1184" s="339"/>
      <c r="CX1184" s="339"/>
      <c r="CY1184" s="339"/>
      <c r="CZ1184" s="339"/>
      <c r="DA1184" s="339"/>
      <c r="DB1184" s="339"/>
      <c r="DC1184" s="339"/>
      <c r="DD1184" s="339"/>
      <c r="DE1184" s="339"/>
      <c r="DF1184" s="339"/>
      <c r="DG1184" s="339"/>
      <c r="DH1184" s="339"/>
      <c r="DI1184" s="339"/>
      <c r="DJ1184" s="339"/>
      <c r="DK1184" s="339"/>
      <c r="DL1184" s="339"/>
      <c r="DM1184" s="339"/>
      <c r="DN1184" s="339"/>
      <c r="DO1184" s="339"/>
      <c r="DP1184" s="339"/>
      <c r="DQ1184" s="339"/>
      <c r="DR1184" s="339"/>
      <c r="DS1184" s="339"/>
    </row>
    <row r="1185" spans="1:150" ht="12.75" customHeight="1" x14ac:dyDescent="0.2">
      <c r="A1185" s="121">
        <v>1184</v>
      </c>
      <c r="B1185" s="121" t="s">
        <v>427</v>
      </c>
      <c r="C1185" s="121" t="s">
        <v>1088</v>
      </c>
      <c r="D1185" s="121"/>
      <c r="E1185" s="121" t="s">
        <v>1644</v>
      </c>
      <c r="F1185" s="121"/>
      <c r="G1185" s="129" t="s">
        <v>1645</v>
      </c>
      <c r="H1185" s="390"/>
      <c r="I1185" s="121" t="s">
        <v>1071</v>
      </c>
      <c r="J1185" s="121"/>
      <c r="K1185" s="121" t="s">
        <v>538</v>
      </c>
      <c r="L1185" s="137">
        <v>42536</v>
      </c>
      <c r="M1185" s="149">
        <v>45864</v>
      </c>
      <c r="N1185" s="162" t="s">
        <v>421</v>
      </c>
      <c r="O1185" s="168">
        <f t="shared" si="268"/>
        <v>45864</v>
      </c>
      <c r="P1185" s="104">
        <v>16641</v>
      </c>
      <c r="Q1185" s="104">
        <v>2016</v>
      </c>
      <c r="R1185" s="119">
        <v>45133</v>
      </c>
      <c r="S1185" s="121" t="s">
        <v>168</v>
      </c>
      <c r="T1185" s="121" t="s">
        <v>421</v>
      </c>
      <c r="U1185" s="244" t="s">
        <v>3801</v>
      </c>
      <c r="V1185" s="244" t="s">
        <v>4618</v>
      </c>
      <c r="W1185" s="145">
        <f t="shared" ref="W1185:W1189" si="269">M1185</f>
        <v>45864</v>
      </c>
      <c r="X1185" s="357" t="s">
        <v>622</v>
      </c>
      <c r="Y1185" s="407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423</v>
      </c>
      <c r="AF1185" s="357">
        <v>37</v>
      </c>
      <c r="AG1185" s="162">
        <v>57</v>
      </c>
      <c r="AH1185" s="162">
        <v>1</v>
      </c>
      <c r="AI1185" s="156"/>
      <c r="AJ1185" s="365"/>
      <c r="AK1185" s="365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10" customFormat="1" ht="12.75" customHeight="1" x14ac:dyDescent="0.2">
      <c r="A1186" s="492">
        <v>1185</v>
      </c>
      <c r="B1186" s="492"/>
      <c r="C1186" s="492"/>
      <c r="D1186" s="492"/>
      <c r="E1186" s="492" t="s">
        <v>1573</v>
      </c>
      <c r="F1186" s="492"/>
      <c r="G1186" s="493"/>
      <c r="H1186" s="494"/>
      <c r="I1186" s="511"/>
      <c r="J1186" s="492"/>
      <c r="K1186" s="492" t="s">
        <v>5267</v>
      </c>
      <c r="L1186" s="495"/>
      <c r="M1186" s="496"/>
      <c r="N1186" s="497"/>
      <c r="O1186" s="498"/>
      <c r="P1186" s="499"/>
      <c r="Q1186" s="499"/>
      <c r="R1186" s="500"/>
      <c r="S1186" s="501"/>
      <c r="T1186" s="501"/>
      <c r="U1186" s="502"/>
      <c r="V1186" s="502"/>
      <c r="W1186" s="503"/>
      <c r="X1186" s="497"/>
      <c r="Y1186" s="504"/>
      <c r="Z1186" s="505"/>
      <c r="AA1186" s="492"/>
      <c r="AB1186" s="492"/>
      <c r="AC1186" s="492"/>
      <c r="AD1186" s="492"/>
      <c r="AE1186" s="497"/>
      <c r="AF1186" s="497"/>
      <c r="AG1186" s="506"/>
      <c r="AH1186" s="506"/>
      <c r="AI1186" s="507"/>
      <c r="AJ1186" s="506"/>
      <c r="AK1186" s="506"/>
      <c r="AL1186" s="492"/>
      <c r="AM1186" s="508"/>
      <c r="AN1186" s="501"/>
      <c r="AO1186" s="501"/>
      <c r="AP1186" s="501"/>
      <c r="AQ1186" s="501"/>
      <c r="AR1186" s="501"/>
      <c r="AS1186" s="501"/>
      <c r="AT1186" s="501"/>
      <c r="AU1186" s="501"/>
      <c r="AV1186" s="501"/>
      <c r="AW1186" s="501"/>
      <c r="AX1186" s="501"/>
      <c r="AY1186" s="501"/>
      <c r="AZ1186" s="501"/>
      <c r="BA1186" s="501"/>
      <c r="BB1186" s="501"/>
      <c r="BC1186" s="501"/>
      <c r="BD1186" s="501"/>
      <c r="BE1186" s="501"/>
      <c r="BF1186" s="501"/>
      <c r="BG1186" s="501"/>
      <c r="BH1186" s="501"/>
      <c r="BI1186" s="501"/>
      <c r="BJ1186" s="501"/>
      <c r="BK1186" s="501"/>
      <c r="BL1186" s="501"/>
      <c r="BM1186" s="501"/>
      <c r="BN1186" s="501"/>
      <c r="BO1186" s="501"/>
      <c r="BP1186" s="501"/>
      <c r="BQ1186" s="501"/>
      <c r="BR1186" s="501"/>
      <c r="BS1186" s="501"/>
      <c r="BT1186" s="501"/>
      <c r="BU1186" s="501"/>
      <c r="BV1186" s="501"/>
      <c r="BW1186" s="501"/>
      <c r="BX1186" s="501"/>
      <c r="BY1186" s="501"/>
      <c r="BZ1186" s="501"/>
      <c r="CA1186" s="501"/>
      <c r="CB1186" s="501"/>
      <c r="CC1186" s="501"/>
      <c r="CD1186" s="501"/>
      <c r="CE1186" s="501"/>
      <c r="CF1186" s="501"/>
      <c r="CG1186" s="501"/>
      <c r="CH1186" s="501"/>
      <c r="CI1186" s="501"/>
      <c r="CJ1186" s="501"/>
      <c r="CK1186" s="501"/>
      <c r="CL1186" s="501"/>
      <c r="CM1186" s="509"/>
      <c r="CN1186" s="509"/>
      <c r="CO1186" s="509"/>
      <c r="CP1186" s="509"/>
      <c r="CQ1186" s="509"/>
      <c r="CR1186" s="509"/>
      <c r="CS1186" s="509"/>
      <c r="CT1186" s="509"/>
      <c r="CU1186" s="509"/>
      <c r="CV1186" s="509"/>
      <c r="CW1186" s="509"/>
      <c r="CX1186" s="509"/>
      <c r="CY1186" s="509"/>
      <c r="CZ1186" s="509"/>
      <c r="DA1186" s="509"/>
      <c r="DB1186" s="509"/>
      <c r="DC1186" s="509"/>
      <c r="DD1186" s="509"/>
      <c r="DE1186" s="509"/>
      <c r="DF1186" s="509"/>
      <c r="DG1186" s="509"/>
      <c r="DH1186" s="509"/>
      <c r="DI1186" s="509"/>
      <c r="DJ1186" s="509"/>
      <c r="DK1186" s="509"/>
      <c r="DL1186" s="509"/>
      <c r="DM1186" s="509"/>
      <c r="DN1186" s="509"/>
      <c r="DO1186" s="509"/>
      <c r="DP1186" s="509"/>
      <c r="DQ1186" s="509"/>
      <c r="DR1186" s="509"/>
      <c r="DS1186" s="509"/>
    </row>
    <row r="1187" spans="1:150" s="157" customFormat="1" ht="12.75" customHeight="1" x14ac:dyDescent="0.2">
      <c r="A1187" s="121">
        <v>1186</v>
      </c>
      <c r="B1187" s="121" t="s">
        <v>427</v>
      </c>
      <c r="C1187" s="121" t="s">
        <v>3651</v>
      </c>
      <c r="D1187" s="121"/>
      <c r="E1187" s="121" t="s">
        <v>1578</v>
      </c>
      <c r="F1187" s="121"/>
      <c r="G1187" s="129" t="s">
        <v>3652</v>
      </c>
      <c r="H1187" s="390"/>
      <c r="I1187" s="121" t="s">
        <v>71</v>
      </c>
      <c r="J1187" s="121"/>
      <c r="K1187" s="121" t="s">
        <v>1040</v>
      </c>
      <c r="L1187" s="137">
        <v>44316</v>
      </c>
      <c r="M1187" s="138">
        <v>46446</v>
      </c>
      <c r="N1187" s="162" t="s">
        <v>421</v>
      </c>
      <c r="O1187" s="163">
        <f>M1187</f>
        <v>46446</v>
      </c>
      <c r="P1187" s="174">
        <v>23152</v>
      </c>
      <c r="Q1187" s="174">
        <v>2021</v>
      </c>
      <c r="R1187" s="105">
        <v>45716</v>
      </c>
      <c r="S1187" s="144" t="s">
        <v>102</v>
      </c>
      <c r="T1187" s="144" t="s">
        <v>421</v>
      </c>
      <c r="U1187" s="244" t="s">
        <v>909</v>
      </c>
      <c r="V1187" s="244" t="s">
        <v>875</v>
      </c>
      <c r="W1187" s="135">
        <f>M1187</f>
        <v>46446</v>
      </c>
      <c r="X1187" s="162" t="s">
        <v>583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57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36" customFormat="1" ht="12.75" customHeight="1" x14ac:dyDescent="0.2">
      <c r="A1188" s="154">
        <v>1187</v>
      </c>
      <c r="B1188" s="246" t="s">
        <v>427</v>
      </c>
      <c r="C1188" s="154" t="s">
        <v>3941</v>
      </c>
      <c r="D1188" s="246" t="s">
        <v>460</v>
      </c>
      <c r="E1188" s="246" t="s">
        <v>2391</v>
      </c>
      <c r="F1188" s="246" t="s">
        <v>30</v>
      </c>
      <c r="G1188" s="328" t="s">
        <v>3942</v>
      </c>
      <c r="H1188" s="399" t="s">
        <v>31</v>
      </c>
      <c r="I1188" s="154" t="s">
        <v>1352</v>
      </c>
      <c r="J1188" s="246" t="s">
        <v>459</v>
      </c>
      <c r="K1188" s="154" t="s">
        <v>3943</v>
      </c>
      <c r="L1188" s="329">
        <v>44494</v>
      </c>
      <c r="M1188" s="330">
        <v>45949</v>
      </c>
      <c r="N1188" s="331" t="s">
        <v>421</v>
      </c>
      <c r="O1188" s="332">
        <f>M1188</f>
        <v>45949</v>
      </c>
      <c r="P1188" s="333">
        <v>21580</v>
      </c>
      <c r="Q1188" s="333">
        <v>2021</v>
      </c>
      <c r="R1188" s="268">
        <v>45218</v>
      </c>
      <c r="S1188" s="154" t="s">
        <v>2069</v>
      </c>
      <c r="T1188" s="154" t="s">
        <v>1870</v>
      </c>
      <c r="U1188" s="385" t="s">
        <v>5313</v>
      </c>
      <c r="V1188" s="385" t="s">
        <v>5314</v>
      </c>
      <c r="W1188" s="334">
        <f t="shared" si="269"/>
        <v>45949</v>
      </c>
      <c r="X1188" s="363" t="s">
        <v>21</v>
      </c>
      <c r="Y1188" s="419">
        <v>8.4</v>
      </c>
      <c r="Z1188" s="326" t="s">
        <v>689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423</v>
      </c>
      <c r="AF1188" s="363">
        <v>50</v>
      </c>
      <c r="AG1188" s="363">
        <v>70</v>
      </c>
      <c r="AH1188" s="363">
        <v>2</v>
      </c>
      <c r="AI1188" s="327">
        <v>37362</v>
      </c>
      <c r="AJ1188" s="352">
        <v>2002</v>
      </c>
      <c r="AK1188" s="352" t="s">
        <v>457</v>
      </c>
      <c r="AL1188" s="154"/>
      <c r="AM1188" s="270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35"/>
      <c r="CN1188" s="335"/>
      <c r="CO1188" s="335"/>
      <c r="CP1188" s="335"/>
      <c r="CQ1188" s="335"/>
      <c r="CR1188" s="335"/>
      <c r="CS1188" s="335"/>
      <c r="CT1188" s="335"/>
      <c r="CU1188" s="335"/>
      <c r="CV1188" s="335"/>
      <c r="CW1188" s="335"/>
      <c r="CX1188" s="335"/>
      <c r="CY1188" s="335"/>
      <c r="CZ1188" s="335"/>
      <c r="DA1188" s="335"/>
      <c r="DB1188" s="335"/>
      <c r="DC1188" s="335"/>
      <c r="DD1188" s="335"/>
      <c r="DE1188" s="335"/>
      <c r="DF1188" s="335"/>
      <c r="DG1188" s="335"/>
      <c r="DH1188" s="335"/>
      <c r="DI1188" s="335"/>
      <c r="DJ1188" s="335"/>
      <c r="DK1188" s="335"/>
      <c r="DL1188" s="335"/>
      <c r="DM1188" s="335"/>
      <c r="DN1188" s="335"/>
      <c r="DO1188" s="335"/>
      <c r="DP1188" s="335"/>
      <c r="DQ1188" s="335"/>
      <c r="DR1188" s="335"/>
      <c r="DS1188" s="335"/>
    </row>
    <row r="1189" spans="1:150" s="157" customFormat="1" ht="12.75" customHeight="1" x14ac:dyDescent="0.2">
      <c r="A1189" s="121">
        <v>1188</v>
      </c>
      <c r="B1189" s="121" t="s">
        <v>427</v>
      </c>
      <c r="C1189" s="141" t="s">
        <v>4597</v>
      </c>
      <c r="D1189" s="121"/>
      <c r="E1189" s="121" t="s">
        <v>1579</v>
      </c>
      <c r="F1189" s="121"/>
      <c r="G1189" s="129" t="s">
        <v>4598</v>
      </c>
      <c r="H1189" s="390"/>
      <c r="I1189" s="121" t="s">
        <v>800</v>
      </c>
      <c r="J1189" s="121"/>
      <c r="K1189" s="111" t="s">
        <v>3156</v>
      </c>
      <c r="L1189" s="115">
        <v>44832</v>
      </c>
      <c r="M1189" s="87">
        <v>46266</v>
      </c>
      <c r="N1189" s="117" t="s">
        <v>421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2231</v>
      </c>
      <c r="T1189" s="121" t="s">
        <v>421</v>
      </c>
      <c r="U1189" s="244" t="s">
        <v>235</v>
      </c>
      <c r="V1189" s="244" t="s">
        <v>5301</v>
      </c>
      <c r="W1189" s="135">
        <f t="shared" si="269"/>
        <v>46266</v>
      </c>
      <c r="X1189" s="162" t="s">
        <v>865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63" t="s">
        <v>423</v>
      </c>
      <c r="AF1189" s="162" t="s">
        <v>423</v>
      </c>
      <c r="AG1189" s="162" t="s">
        <v>423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s="216" customFormat="1" ht="12.75" customHeight="1" x14ac:dyDescent="0.2">
      <c r="A1190" s="201">
        <v>1189</v>
      </c>
      <c r="B1190" s="201" t="s">
        <v>428</v>
      </c>
      <c r="C1190" s="201" t="s">
        <v>1322</v>
      </c>
      <c r="D1190" s="201" t="s">
        <v>44</v>
      </c>
      <c r="E1190" s="201" t="s">
        <v>1580</v>
      </c>
      <c r="F1190" s="201" t="s">
        <v>592</v>
      </c>
      <c r="G1190" s="203" t="s">
        <v>1581</v>
      </c>
      <c r="H1190" s="391" t="s">
        <v>1582</v>
      </c>
      <c r="I1190" s="201" t="s">
        <v>725</v>
      </c>
      <c r="J1190" s="201" t="s">
        <v>459</v>
      </c>
      <c r="K1190" s="201" t="s">
        <v>1164</v>
      </c>
      <c r="L1190" s="206">
        <v>42434</v>
      </c>
      <c r="M1190" s="207">
        <v>46303</v>
      </c>
      <c r="N1190" s="220" t="s">
        <v>421</v>
      </c>
      <c r="O1190" s="221">
        <f t="shared" ref="O1190:O1199" si="270">M1190</f>
        <v>46303</v>
      </c>
      <c r="P1190" s="222">
        <v>18631</v>
      </c>
      <c r="Q1190" s="222">
        <v>2015</v>
      </c>
      <c r="R1190" s="211">
        <v>45573</v>
      </c>
      <c r="S1190" s="201" t="s">
        <v>2069</v>
      </c>
      <c r="T1190" s="201" t="s">
        <v>1870</v>
      </c>
      <c r="U1190" s="377" t="s">
        <v>6256</v>
      </c>
      <c r="V1190" s="377" t="s">
        <v>6257</v>
      </c>
      <c r="W1190" s="213">
        <f>M1190</f>
        <v>46303</v>
      </c>
      <c r="X1190" s="208" t="s">
        <v>865</v>
      </c>
      <c r="Y1190" s="408">
        <v>5.9</v>
      </c>
      <c r="Z1190" s="214">
        <v>28</v>
      </c>
      <c r="AA1190" s="201">
        <v>85</v>
      </c>
      <c r="AB1190" s="201">
        <v>100</v>
      </c>
      <c r="AC1190" s="201">
        <v>120</v>
      </c>
      <c r="AD1190" s="201">
        <v>165</v>
      </c>
      <c r="AE1190" s="208">
        <v>21</v>
      </c>
      <c r="AF1190" s="208">
        <v>49</v>
      </c>
      <c r="AG1190" s="208">
        <v>62</v>
      </c>
      <c r="AH1190" s="208">
        <v>1</v>
      </c>
      <c r="AI1190" s="223">
        <v>41206</v>
      </c>
      <c r="AJ1190" s="284">
        <v>2012</v>
      </c>
      <c r="AK1190" s="284" t="s">
        <v>421</v>
      </c>
      <c r="AL1190" s="201"/>
      <c r="AM1190" s="237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5"/>
      <c r="CN1190" s="215"/>
      <c r="CO1190" s="215"/>
      <c r="CP1190" s="215"/>
      <c r="CQ1190" s="215"/>
      <c r="CR1190" s="215"/>
      <c r="CS1190" s="215"/>
      <c r="CT1190" s="215"/>
      <c r="CU1190" s="215"/>
      <c r="CV1190" s="215"/>
      <c r="CW1190" s="215"/>
      <c r="CX1190" s="215"/>
      <c r="CY1190" s="215"/>
      <c r="CZ1190" s="215"/>
      <c r="DA1190" s="215"/>
      <c r="DB1190" s="215"/>
      <c r="DC1190" s="215"/>
      <c r="DD1190" s="215"/>
      <c r="DE1190" s="215"/>
      <c r="DF1190" s="215"/>
      <c r="DG1190" s="215"/>
      <c r="DH1190" s="215"/>
      <c r="DI1190" s="215"/>
      <c r="DJ1190" s="215"/>
      <c r="DK1190" s="215"/>
      <c r="DL1190" s="215"/>
      <c r="DM1190" s="215"/>
      <c r="DN1190" s="215"/>
      <c r="DO1190" s="215"/>
      <c r="DP1190" s="215"/>
      <c r="DQ1190" s="215"/>
      <c r="DR1190" s="215"/>
      <c r="DS1190" s="215"/>
    </row>
    <row r="1191" spans="1:150" s="157" customFormat="1" ht="12.75" customHeight="1" x14ac:dyDescent="0.2">
      <c r="A1191" s="121">
        <v>1190</v>
      </c>
      <c r="B1191" s="121" t="s">
        <v>427</v>
      </c>
      <c r="C1191" s="141" t="s">
        <v>2959</v>
      </c>
      <c r="D1191" s="121"/>
      <c r="E1191" s="121" t="s">
        <v>1583</v>
      </c>
      <c r="F1191" s="121"/>
      <c r="G1191" s="129" t="s">
        <v>2960</v>
      </c>
      <c r="H1191" s="390"/>
      <c r="I1191" s="121" t="s">
        <v>531</v>
      </c>
      <c r="J1191" s="121"/>
      <c r="K1191" s="88" t="s">
        <v>3532</v>
      </c>
      <c r="L1191" s="115">
        <v>43762</v>
      </c>
      <c r="M1191" s="87">
        <v>44493</v>
      </c>
      <c r="N1191" s="117" t="s">
        <v>421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14</v>
      </c>
      <c r="T1191" s="121" t="s">
        <v>728</v>
      </c>
      <c r="U1191" s="244" t="s">
        <v>200</v>
      </c>
      <c r="V1191" s="244" t="s">
        <v>387</v>
      </c>
      <c r="W1191" s="135">
        <v>44493</v>
      </c>
      <c r="X1191" s="162" t="s">
        <v>423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57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451" customFormat="1" ht="12.75" customHeight="1" x14ac:dyDescent="0.2">
      <c r="A1192" s="140">
        <v>1191</v>
      </c>
      <c r="B1192" s="140" t="s">
        <v>428</v>
      </c>
      <c r="C1192" s="140" t="s">
        <v>1197</v>
      </c>
      <c r="D1192" s="140" t="s">
        <v>3467</v>
      </c>
      <c r="E1192" s="140" t="s">
        <v>1584</v>
      </c>
      <c r="F1192" s="140" t="s">
        <v>3468</v>
      </c>
      <c r="G1192" s="634" t="s">
        <v>3804</v>
      </c>
      <c r="H1192" s="635" t="s">
        <v>3469</v>
      </c>
      <c r="I1192" s="140" t="s">
        <v>1071</v>
      </c>
      <c r="J1192" s="140" t="s">
        <v>1879</v>
      </c>
      <c r="K1192" s="140" t="s">
        <v>3805</v>
      </c>
      <c r="L1192" s="636">
        <v>44400</v>
      </c>
      <c r="M1192" s="373">
        <v>45122</v>
      </c>
      <c r="N1192" s="702" t="s">
        <v>421</v>
      </c>
      <c r="O1192" s="442">
        <f>M1192</f>
        <v>45122</v>
      </c>
      <c r="P1192" s="443">
        <v>21424</v>
      </c>
      <c r="Q1192" s="443">
        <v>2018</v>
      </c>
      <c r="R1192" s="444" t="s">
        <v>6227</v>
      </c>
      <c r="S1192" s="140" t="s">
        <v>3129</v>
      </c>
      <c r="T1192" s="140" t="s">
        <v>2167</v>
      </c>
      <c r="U1192" s="380" t="s">
        <v>6228</v>
      </c>
      <c r="V1192" s="380" t="s">
        <v>6229</v>
      </c>
      <c r="W1192" s="445">
        <f>M1192</f>
        <v>45122</v>
      </c>
      <c r="X1192" s="446" t="s">
        <v>865</v>
      </c>
      <c r="Y1192" s="447">
        <v>4.8</v>
      </c>
      <c r="Z1192" s="448">
        <v>28</v>
      </c>
      <c r="AA1192" s="140">
        <v>105</v>
      </c>
      <c r="AB1192" s="140">
        <v>105</v>
      </c>
      <c r="AC1192" s="140">
        <v>130</v>
      </c>
      <c r="AD1192" s="140">
        <v>130</v>
      </c>
      <c r="AE1192" s="446">
        <v>23</v>
      </c>
      <c r="AF1192" s="446">
        <v>36</v>
      </c>
      <c r="AG1192" s="446">
        <v>54</v>
      </c>
      <c r="AH1192" s="446">
        <v>1</v>
      </c>
      <c r="AI1192" s="444">
        <v>44124</v>
      </c>
      <c r="AJ1192" s="446">
        <v>2019</v>
      </c>
      <c r="AK1192" s="446" t="s">
        <v>421</v>
      </c>
      <c r="AL1192" s="140" t="s">
        <v>6870</v>
      </c>
      <c r="AM1192" s="449"/>
      <c r="AN1192" s="450"/>
      <c r="AO1192" s="450"/>
      <c r="AP1192" s="450"/>
      <c r="AQ1192" s="450"/>
      <c r="AR1192" s="450"/>
      <c r="AS1192" s="450"/>
      <c r="AT1192" s="450"/>
      <c r="AU1192" s="450"/>
      <c r="AV1192" s="450"/>
      <c r="AW1192" s="450"/>
      <c r="AX1192" s="450"/>
      <c r="AY1192" s="450"/>
      <c r="AZ1192" s="450"/>
      <c r="BA1192" s="450"/>
      <c r="BB1192" s="450"/>
      <c r="BC1192" s="450"/>
      <c r="BD1192" s="450"/>
      <c r="BE1192" s="450"/>
      <c r="BF1192" s="450"/>
      <c r="BG1192" s="450"/>
      <c r="BH1192" s="450"/>
      <c r="BI1192" s="450"/>
      <c r="BJ1192" s="450"/>
      <c r="BK1192" s="450"/>
      <c r="BL1192" s="450"/>
      <c r="BM1192" s="450"/>
      <c r="BN1192" s="450"/>
      <c r="BO1192" s="450"/>
      <c r="BP1192" s="450"/>
      <c r="BQ1192" s="450"/>
      <c r="BR1192" s="450"/>
      <c r="BS1192" s="450"/>
      <c r="BT1192" s="450"/>
      <c r="BU1192" s="450"/>
      <c r="BV1192" s="450"/>
      <c r="BW1192" s="450"/>
      <c r="BX1192" s="450"/>
      <c r="BY1192" s="450"/>
      <c r="BZ1192" s="450"/>
      <c r="CA1192" s="450"/>
      <c r="CB1192" s="450"/>
      <c r="CC1192" s="450"/>
      <c r="CD1192" s="450"/>
      <c r="CE1192" s="450"/>
      <c r="CF1192" s="450"/>
      <c r="CG1192" s="450"/>
      <c r="CH1192" s="450"/>
      <c r="CI1192" s="450"/>
      <c r="CJ1192" s="450"/>
      <c r="CK1192" s="450"/>
      <c r="CL1192" s="450"/>
      <c r="CM1192" s="637"/>
      <c r="CN1192" s="637"/>
      <c r="CO1192" s="637"/>
      <c r="CP1192" s="637"/>
      <c r="CQ1192" s="637"/>
      <c r="CR1192" s="637"/>
      <c r="CS1192" s="637"/>
      <c r="CT1192" s="637"/>
      <c r="CU1192" s="637"/>
      <c r="CV1192" s="637"/>
      <c r="CW1192" s="637"/>
      <c r="CX1192" s="637"/>
      <c r="CY1192" s="637"/>
      <c r="CZ1192" s="637"/>
      <c r="DA1192" s="637"/>
      <c r="DB1192" s="637"/>
      <c r="DC1192" s="637"/>
      <c r="DD1192" s="637"/>
      <c r="DE1192" s="637"/>
      <c r="DF1192" s="637"/>
      <c r="DG1192" s="637"/>
      <c r="DH1192" s="637"/>
      <c r="DI1192" s="637"/>
      <c r="DJ1192" s="637"/>
      <c r="DK1192" s="637"/>
      <c r="DL1192" s="637"/>
      <c r="DM1192" s="637"/>
      <c r="DN1192" s="637"/>
      <c r="DO1192" s="637"/>
      <c r="DP1192" s="637"/>
      <c r="DQ1192" s="637"/>
      <c r="DR1192" s="637"/>
      <c r="DS1192" s="637"/>
    </row>
    <row r="1193" spans="1:150" s="157" customFormat="1" ht="12.75" customHeight="1" x14ac:dyDescent="0.2">
      <c r="A1193" s="121">
        <v>1192</v>
      </c>
      <c r="B1193" s="121" t="s">
        <v>427</v>
      </c>
      <c r="C1193" s="121" t="s">
        <v>3660</v>
      </c>
      <c r="D1193" s="121"/>
      <c r="E1193" s="121" t="s">
        <v>1585</v>
      </c>
      <c r="F1193" s="121"/>
      <c r="G1193" s="129" t="s">
        <v>3661</v>
      </c>
      <c r="H1193" s="390"/>
      <c r="I1193" s="121" t="s">
        <v>800</v>
      </c>
      <c r="J1193" s="121"/>
      <c r="K1193" s="121" t="s">
        <v>3662</v>
      </c>
      <c r="L1193" s="137">
        <v>44327</v>
      </c>
      <c r="M1193" s="138">
        <v>46488</v>
      </c>
      <c r="N1193" s="139" t="s">
        <v>421</v>
      </c>
      <c r="O1193" s="131">
        <f t="shared" si="270"/>
        <v>46488</v>
      </c>
      <c r="P1193" s="104">
        <v>21220</v>
      </c>
      <c r="Q1193" s="104">
        <v>2021</v>
      </c>
      <c r="R1193" s="105">
        <v>45758</v>
      </c>
      <c r="S1193" s="121" t="s">
        <v>2231</v>
      </c>
      <c r="T1193" s="121" t="s">
        <v>421</v>
      </c>
      <c r="U1193" s="244" t="s">
        <v>229</v>
      </c>
      <c r="V1193" s="244" t="s">
        <v>432</v>
      </c>
      <c r="W1193" s="135">
        <f>M1193</f>
        <v>46488</v>
      </c>
      <c r="X1193" s="162" t="s">
        <v>865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423</v>
      </c>
      <c r="AG1193" s="162" t="s">
        <v>423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427</v>
      </c>
      <c r="C1194" s="121" t="s">
        <v>3808</v>
      </c>
      <c r="D1194" s="121"/>
      <c r="E1194" s="121" t="s">
        <v>1946</v>
      </c>
      <c r="F1194" s="121"/>
      <c r="G1194" s="129" t="s">
        <v>3809</v>
      </c>
      <c r="H1194" s="390"/>
      <c r="I1194" s="121" t="s">
        <v>734</v>
      </c>
      <c r="J1194" s="121"/>
      <c r="K1194" s="121" t="s">
        <v>3231</v>
      </c>
      <c r="L1194" s="137">
        <v>44406</v>
      </c>
      <c r="M1194" s="138">
        <v>45859</v>
      </c>
      <c r="N1194" s="139" t="s">
        <v>421</v>
      </c>
      <c r="O1194" s="131">
        <f t="shared" si="270"/>
        <v>45859</v>
      </c>
      <c r="P1194" s="104">
        <v>21430</v>
      </c>
      <c r="Q1194" s="104">
        <v>2021</v>
      </c>
      <c r="R1194" s="105">
        <v>45128</v>
      </c>
      <c r="S1194" s="121" t="s">
        <v>837</v>
      </c>
      <c r="T1194" s="121" t="s">
        <v>421</v>
      </c>
      <c r="U1194" s="244" t="s">
        <v>264</v>
      </c>
      <c r="V1194" s="244" t="s">
        <v>264</v>
      </c>
      <c r="W1194" s="135">
        <f>M1194</f>
        <v>45859</v>
      </c>
      <c r="X1194" s="162" t="s">
        <v>865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423</v>
      </c>
      <c r="AF1194" s="162" t="s">
        <v>423</v>
      </c>
      <c r="AG1194" s="162" t="s">
        <v>423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428</v>
      </c>
      <c r="C1195" s="121" t="s">
        <v>3810</v>
      </c>
      <c r="D1195" s="121" t="s">
        <v>3412</v>
      </c>
      <c r="E1195" s="121" t="s">
        <v>1947</v>
      </c>
      <c r="F1195" s="121" t="s">
        <v>3811</v>
      </c>
      <c r="G1195" s="129" t="s">
        <v>3812</v>
      </c>
      <c r="H1195" s="390" t="s">
        <v>3813</v>
      </c>
      <c r="I1195" s="121" t="s">
        <v>625</v>
      </c>
      <c r="J1195" s="121" t="s">
        <v>939</v>
      </c>
      <c r="K1195" s="121" t="s">
        <v>3814</v>
      </c>
      <c r="L1195" s="137">
        <v>44410</v>
      </c>
      <c r="M1195" s="138">
        <v>45864</v>
      </c>
      <c r="N1195" s="139" t="s">
        <v>421</v>
      </c>
      <c r="O1195" s="131">
        <f t="shared" si="270"/>
        <v>45864</v>
      </c>
      <c r="P1195" s="104">
        <v>21435</v>
      </c>
      <c r="Q1195" s="104">
        <v>2018</v>
      </c>
      <c r="R1195" s="105">
        <v>45133</v>
      </c>
      <c r="S1195" s="121" t="s">
        <v>298</v>
      </c>
      <c r="T1195" s="121" t="s">
        <v>5135</v>
      </c>
      <c r="U1195" s="244" t="s">
        <v>5136</v>
      </c>
      <c r="V1195" s="244" t="s">
        <v>5137</v>
      </c>
      <c r="W1195" s="135">
        <f>M1195</f>
        <v>45864</v>
      </c>
      <c r="X1195" s="162" t="s">
        <v>423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3815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421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427</v>
      </c>
      <c r="C1196" s="121" t="s">
        <v>1948</v>
      </c>
      <c r="D1196" s="121"/>
      <c r="E1196" s="121" t="s">
        <v>1949</v>
      </c>
      <c r="F1196" s="121"/>
      <c r="G1196" s="129" t="s">
        <v>1950</v>
      </c>
      <c r="H1196" s="390"/>
      <c r="I1196" s="121" t="s">
        <v>1294</v>
      </c>
      <c r="J1196" s="121"/>
      <c r="K1196" s="121" t="s">
        <v>65</v>
      </c>
      <c r="L1196" s="137">
        <v>42840</v>
      </c>
      <c r="M1196" s="149">
        <v>46538</v>
      </c>
      <c r="N1196" s="139" t="s">
        <v>421</v>
      </c>
      <c r="O1196" s="130">
        <f t="shared" si="270"/>
        <v>46538</v>
      </c>
      <c r="P1196" s="118">
        <v>17450</v>
      </c>
      <c r="Q1196" s="118">
        <v>2017</v>
      </c>
      <c r="R1196" s="119">
        <v>45808</v>
      </c>
      <c r="S1196" s="120" t="s">
        <v>379</v>
      </c>
      <c r="T1196" s="121" t="s">
        <v>421</v>
      </c>
      <c r="U1196" s="376" t="s">
        <v>632</v>
      </c>
      <c r="V1196" s="376" t="s">
        <v>6693</v>
      </c>
      <c r="W1196" s="145">
        <f t="shared" ref="W1196:W1200" si="271">M1196</f>
        <v>46538</v>
      </c>
      <c r="X1196" s="357" t="s">
        <v>865</v>
      </c>
      <c r="Y1196" s="407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57">
        <v>38</v>
      </c>
      <c r="AG1196" s="357">
        <v>52</v>
      </c>
      <c r="AH1196" s="357">
        <v>1</v>
      </c>
      <c r="AI1196" s="156"/>
      <c r="AJ1196" s="365"/>
      <c r="AK1196" s="365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427</v>
      </c>
      <c r="C1197" s="200" t="s">
        <v>4010</v>
      </c>
      <c r="D1197" s="201"/>
      <c r="E1197" s="201" t="s">
        <v>1586</v>
      </c>
      <c r="F1197" s="201"/>
      <c r="G1197" s="203" t="s">
        <v>5286</v>
      </c>
      <c r="H1197" s="391"/>
      <c r="I1197" s="201" t="s">
        <v>174</v>
      </c>
      <c r="J1197" s="201"/>
      <c r="K1197" s="201" t="s">
        <v>3523</v>
      </c>
      <c r="L1197" s="206">
        <v>45210</v>
      </c>
      <c r="M1197" s="207">
        <v>45934</v>
      </c>
      <c r="N1197" s="208" t="s">
        <v>421</v>
      </c>
      <c r="O1197" s="209">
        <f t="shared" si="270"/>
        <v>45934</v>
      </c>
      <c r="P1197" s="210">
        <v>23566</v>
      </c>
      <c r="Q1197" s="210">
        <v>2021</v>
      </c>
      <c r="R1197" s="211">
        <v>45203</v>
      </c>
      <c r="S1197" s="212" t="s">
        <v>2001</v>
      </c>
      <c r="T1197" s="212" t="s">
        <v>728</v>
      </c>
      <c r="U1197" s="377" t="s">
        <v>200</v>
      </c>
      <c r="V1197" s="377" t="s">
        <v>908</v>
      </c>
      <c r="W1197" s="213">
        <f t="shared" si="271"/>
        <v>45934</v>
      </c>
      <c r="X1197" s="208" t="s">
        <v>865</v>
      </c>
      <c r="Y1197" s="408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423</v>
      </c>
      <c r="AF1197" s="208" t="s">
        <v>423</v>
      </c>
      <c r="AG1197" s="284" t="s">
        <v>423</v>
      </c>
      <c r="AH1197" s="284">
        <v>1</v>
      </c>
      <c r="AI1197" s="212"/>
      <c r="AJ1197" s="284"/>
      <c r="AK1197" s="284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427</v>
      </c>
      <c r="C1198" s="110" t="s">
        <v>2691</v>
      </c>
      <c r="D1198" s="121"/>
      <c r="E1198" s="121" t="s">
        <v>1587</v>
      </c>
      <c r="F1198" s="121"/>
      <c r="G1198" s="129" t="s">
        <v>3073</v>
      </c>
      <c r="H1198" s="390"/>
      <c r="I1198" s="121" t="s">
        <v>1071</v>
      </c>
      <c r="J1198" s="121"/>
      <c r="K1198" s="121" t="s">
        <v>1034</v>
      </c>
      <c r="L1198" s="137">
        <v>43888</v>
      </c>
      <c r="M1198" s="138">
        <v>45337</v>
      </c>
      <c r="N1198" s="162" t="s">
        <v>421</v>
      </c>
      <c r="O1198" s="163">
        <f t="shared" si="270"/>
        <v>45337</v>
      </c>
      <c r="P1198" s="174">
        <v>20200</v>
      </c>
      <c r="Q1198" s="174">
        <v>2018</v>
      </c>
      <c r="R1198" s="105">
        <v>44607</v>
      </c>
      <c r="S1198" s="144" t="s">
        <v>3071</v>
      </c>
      <c r="T1198" s="144" t="s">
        <v>421</v>
      </c>
      <c r="U1198" s="244" t="s">
        <v>533</v>
      </c>
      <c r="V1198" s="244" t="s">
        <v>877</v>
      </c>
      <c r="W1198" s="135">
        <f t="shared" si="271"/>
        <v>45337</v>
      </c>
      <c r="X1198" s="162" t="s">
        <v>583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57" t="s">
        <v>423</v>
      </c>
      <c r="AF1198" s="162" t="s">
        <v>423</v>
      </c>
      <c r="AG1198" s="175" t="s">
        <v>423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1703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1703</v>
      </c>
      <c r="BS1198" s="144" t="s">
        <v>1704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1704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1703</v>
      </c>
      <c r="DS1198" s="180"/>
      <c r="ET1198" s="157" t="s">
        <v>1703</v>
      </c>
    </row>
    <row r="1199" spans="1:150" s="216" customFormat="1" ht="12.75" customHeight="1" x14ac:dyDescent="0.2">
      <c r="A1199" s="201">
        <v>1198</v>
      </c>
      <c r="B1199" s="201" t="s">
        <v>427</v>
      </c>
      <c r="C1199" s="201" t="s">
        <v>5303</v>
      </c>
      <c r="D1199" s="201"/>
      <c r="E1199" s="201" t="s">
        <v>1588</v>
      </c>
      <c r="F1199" s="201"/>
      <c r="G1199" s="203" t="s">
        <v>5304</v>
      </c>
      <c r="H1199" s="391"/>
      <c r="I1199" s="201" t="s">
        <v>3678</v>
      </c>
      <c r="J1199" s="200"/>
      <c r="K1199" s="202" t="s">
        <v>5275</v>
      </c>
      <c r="L1199" s="218">
        <v>45218</v>
      </c>
      <c r="M1199" s="219">
        <v>45933</v>
      </c>
      <c r="N1199" s="220" t="s">
        <v>421</v>
      </c>
      <c r="O1199" s="431">
        <f t="shared" si="270"/>
        <v>45933</v>
      </c>
      <c r="P1199" s="222">
        <v>23586</v>
      </c>
      <c r="Q1199" s="222">
        <v>2023</v>
      </c>
      <c r="R1199" s="211">
        <v>45202</v>
      </c>
      <c r="S1199" s="201" t="s">
        <v>727</v>
      </c>
      <c r="T1199" s="201" t="s">
        <v>728</v>
      </c>
      <c r="U1199" s="377" t="s">
        <v>200</v>
      </c>
      <c r="V1199" s="377" t="s">
        <v>491</v>
      </c>
      <c r="W1199" s="213">
        <f t="shared" si="271"/>
        <v>45933</v>
      </c>
      <c r="X1199" s="208" t="s">
        <v>201</v>
      </c>
      <c r="Y1199" s="408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423</v>
      </c>
      <c r="AF1199" s="208" t="s">
        <v>423</v>
      </c>
      <c r="AG1199" s="208" t="s">
        <v>423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428</v>
      </c>
      <c r="C1200" s="121" t="s">
        <v>3422</v>
      </c>
      <c r="D1200" s="121"/>
      <c r="E1200" s="121" t="s">
        <v>1589</v>
      </c>
      <c r="F1200" s="121"/>
      <c r="G1200" s="129" t="s">
        <v>4469</v>
      </c>
      <c r="H1200" s="390"/>
      <c r="I1200" s="121" t="s">
        <v>255</v>
      </c>
      <c r="J1200" s="121"/>
      <c r="K1200" s="111" t="s">
        <v>4470</v>
      </c>
      <c r="L1200" s="115">
        <v>44782</v>
      </c>
      <c r="M1200" s="87">
        <v>46227</v>
      </c>
      <c r="N1200" s="117" t="s">
        <v>421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691</v>
      </c>
      <c r="T1200" s="121" t="s">
        <v>421</v>
      </c>
      <c r="U1200" s="244" t="s">
        <v>5661</v>
      </c>
      <c r="V1200" s="244" t="s">
        <v>5661</v>
      </c>
      <c r="W1200" s="135">
        <f t="shared" si="271"/>
        <v>46227</v>
      </c>
      <c r="X1200" s="162" t="s">
        <v>1718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423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428</v>
      </c>
      <c r="C1201" s="201" t="s">
        <v>3191</v>
      </c>
      <c r="D1201" s="201"/>
      <c r="E1201" s="201" t="s">
        <v>2727</v>
      </c>
      <c r="F1201" s="201"/>
      <c r="G1201" s="203" t="s">
        <v>5276</v>
      </c>
      <c r="H1201" s="391"/>
      <c r="I1201" s="201" t="s">
        <v>5277</v>
      </c>
      <c r="J1201" s="201"/>
      <c r="K1201" s="201" t="s">
        <v>5278</v>
      </c>
      <c r="L1201" s="206">
        <v>45209</v>
      </c>
      <c r="M1201" s="219">
        <v>45933</v>
      </c>
      <c r="N1201" s="208" t="s">
        <v>421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727</v>
      </c>
      <c r="T1201" s="212" t="s">
        <v>728</v>
      </c>
      <c r="U1201" s="377" t="s">
        <v>200</v>
      </c>
      <c r="V1201" s="377" t="s">
        <v>491</v>
      </c>
      <c r="W1201" s="213">
        <v>45933</v>
      </c>
      <c r="X1201" s="208" t="s">
        <v>201</v>
      </c>
      <c r="Y1201" s="408">
        <v>4.8</v>
      </c>
      <c r="Z1201" s="491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423</v>
      </c>
      <c r="AF1201" s="208" t="s">
        <v>423</v>
      </c>
      <c r="AG1201" s="284" t="s">
        <v>423</v>
      </c>
      <c r="AH1201" s="284">
        <v>1</v>
      </c>
      <c r="AI1201" s="212"/>
      <c r="AJ1201" s="284"/>
      <c r="AK1201" s="284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427</v>
      </c>
      <c r="C1202" s="121" t="s">
        <v>3301</v>
      </c>
      <c r="D1202" s="121"/>
      <c r="E1202" s="121" t="s">
        <v>1590</v>
      </c>
      <c r="F1202" s="121"/>
      <c r="G1202" s="129" t="s">
        <v>4107</v>
      </c>
      <c r="H1202" s="390"/>
      <c r="I1202" s="121" t="s">
        <v>174</v>
      </c>
      <c r="J1202" s="121"/>
      <c r="K1202" s="121" t="s">
        <v>4108</v>
      </c>
      <c r="L1202" s="137">
        <v>44621</v>
      </c>
      <c r="M1202" s="138">
        <v>46161</v>
      </c>
      <c r="N1202" s="162" t="s">
        <v>421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102</v>
      </c>
      <c r="T1202" s="144" t="s">
        <v>421</v>
      </c>
      <c r="U1202" s="244" t="s">
        <v>2745</v>
      </c>
      <c r="V1202" s="244" t="s">
        <v>5536</v>
      </c>
      <c r="W1202" s="135">
        <f>M1202</f>
        <v>46161</v>
      </c>
      <c r="X1202" s="162" t="s">
        <v>583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427</v>
      </c>
      <c r="C1203" s="121" t="s">
        <v>193</v>
      </c>
      <c r="D1203" s="121"/>
      <c r="E1203" s="121" t="s">
        <v>1591</v>
      </c>
      <c r="F1203" s="121"/>
      <c r="G1203" s="129" t="s">
        <v>1592</v>
      </c>
      <c r="H1203" s="390"/>
      <c r="I1203" s="121" t="s">
        <v>666</v>
      </c>
      <c r="J1203" s="121"/>
      <c r="K1203" s="121" t="s">
        <v>2861</v>
      </c>
      <c r="L1203" s="137">
        <v>42480</v>
      </c>
      <c r="M1203" s="149">
        <v>45787</v>
      </c>
      <c r="N1203" s="162" t="s">
        <v>421</v>
      </c>
      <c r="O1203" s="168">
        <f t="shared" ref="O1203:O1211" si="272">M1203</f>
        <v>45787</v>
      </c>
      <c r="P1203" s="169">
        <v>19376</v>
      </c>
      <c r="Q1203" s="169">
        <v>2016</v>
      </c>
      <c r="R1203" s="119">
        <v>45056</v>
      </c>
      <c r="S1203" s="156" t="s">
        <v>2231</v>
      </c>
      <c r="T1203" s="144" t="s">
        <v>421</v>
      </c>
      <c r="U1203" s="376" t="s">
        <v>615</v>
      </c>
      <c r="V1203" s="376" t="s">
        <v>3013</v>
      </c>
      <c r="W1203" s="145">
        <f t="shared" ref="W1203:W1217" si="273">M1203</f>
        <v>45787</v>
      </c>
      <c r="X1203" s="357" t="s">
        <v>201</v>
      </c>
      <c r="Y1203" s="407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57" t="s">
        <v>423</v>
      </c>
      <c r="AG1203" s="365" t="s">
        <v>423</v>
      </c>
      <c r="AH1203" s="365">
        <v>1</v>
      </c>
      <c r="AI1203" s="156"/>
      <c r="AJ1203" s="365"/>
      <c r="AK1203" s="365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98</v>
      </c>
      <c r="C1204" s="121"/>
      <c r="D1204" s="110" t="s">
        <v>2561</v>
      </c>
      <c r="E1204" s="121" t="s">
        <v>1594</v>
      </c>
      <c r="F1204" s="121" t="s">
        <v>3854</v>
      </c>
      <c r="G1204" s="129"/>
      <c r="H1204" s="389" t="s">
        <v>3855</v>
      </c>
      <c r="I1204" s="121"/>
      <c r="J1204" s="110" t="s">
        <v>663</v>
      </c>
      <c r="K1204" s="121" t="s">
        <v>2143</v>
      </c>
      <c r="L1204" s="137">
        <v>42480</v>
      </c>
      <c r="M1204" s="149">
        <v>45151</v>
      </c>
      <c r="N1204" s="162" t="s">
        <v>421</v>
      </c>
      <c r="O1204" s="168">
        <f t="shared" si="272"/>
        <v>45151</v>
      </c>
      <c r="P1204" s="169">
        <v>21474</v>
      </c>
      <c r="Q1204" s="169">
        <v>2016</v>
      </c>
      <c r="R1204" s="119">
        <v>44267</v>
      </c>
      <c r="S1204" s="156" t="s">
        <v>5200</v>
      </c>
      <c r="T1204" s="144" t="s">
        <v>421</v>
      </c>
      <c r="U1204" s="376" t="s">
        <v>5199</v>
      </c>
      <c r="V1204" s="376" t="s">
        <v>5198</v>
      </c>
      <c r="W1204" s="145">
        <f>M1204</f>
        <v>45151</v>
      </c>
      <c r="X1204" s="357" t="s">
        <v>201</v>
      </c>
      <c r="Y1204" s="407"/>
      <c r="Z1204" s="136">
        <v>25</v>
      </c>
      <c r="AA1204" s="120"/>
      <c r="AB1204" s="120"/>
      <c r="AC1204" s="120"/>
      <c r="AD1204" s="120"/>
      <c r="AE1204" s="357"/>
      <c r="AF1204" s="357"/>
      <c r="AG1204" s="365"/>
      <c r="AH1204" s="365">
        <v>1</v>
      </c>
      <c r="AI1204" s="119">
        <v>44425</v>
      </c>
      <c r="AJ1204" s="357">
        <v>2021</v>
      </c>
      <c r="AK1204" s="357" t="s">
        <v>421</v>
      </c>
      <c r="AL1204" s="120" t="s">
        <v>5201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427</v>
      </c>
      <c r="C1205" s="121" t="s">
        <v>2717</v>
      </c>
      <c r="D1205" s="121"/>
      <c r="E1205" s="121" t="s">
        <v>1595</v>
      </c>
      <c r="F1205" s="121"/>
      <c r="G1205" s="129" t="s">
        <v>4603</v>
      </c>
      <c r="H1205" s="390"/>
      <c r="I1205" s="121" t="s">
        <v>631</v>
      </c>
      <c r="J1205" s="121"/>
      <c r="K1205" s="121" t="s">
        <v>4604</v>
      </c>
      <c r="L1205" s="137">
        <v>44837</v>
      </c>
      <c r="M1205" s="138">
        <v>46300</v>
      </c>
      <c r="N1205" s="162" t="s">
        <v>421</v>
      </c>
      <c r="O1205" s="163">
        <f t="shared" si="272"/>
        <v>46300</v>
      </c>
      <c r="P1205" s="174">
        <v>22653</v>
      </c>
      <c r="Q1205" s="174">
        <v>2022</v>
      </c>
      <c r="R1205" s="105">
        <v>45570</v>
      </c>
      <c r="S1205" s="144" t="s">
        <v>2231</v>
      </c>
      <c r="T1205" s="144" t="s">
        <v>421</v>
      </c>
      <c r="U1205" s="244" t="s">
        <v>909</v>
      </c>
      <c r="V1205" s="244" t="s">
        <v>763</v>
      </c>
      <c r="W1205" s="135">
        <f>M1205</f>
        <v>46300</v>
      </c>
      <c r="X1205" s="162" t="s">
        <v>865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423</v>
      </c>
      <c r="AF1205" s="162" t="s">
        <v>423</v>
      </c>
      <c r="AG1205" s="175" t="s">
        <v>423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s="451" customFormat="1" ht="12.75" customHeight="1" x14ac:dyDescent="0.2">
      <c r="A1206" s="140">
        <v>1205</v>
      </c>
      <c r="B1206" s="140" t="s">
        <v>427</v>
      </c>
      <c r="C1206" s="140" t="s">
        <v>195</v>
      </c>
      <c r="D1206" s="140"/>
      <c r="E1206" s="140" t="s">
        <v>1596</v>
      </c>
      <c r="F1206" s="140"/>
      <c r="G1206" s="634" t="s">
        <v>1597</v>
      </c>
      <c r="H1206" s="635"/>
      <c r="I1206" s="140" t="s">
        <v>666</v>
      </c>
      <c r="J1206" s="140"/>
      <c r="K1206" s="140" t="s">
        <v>3982</v>
      </c>
      <c r="L1206" s="636">
        <v>42480</v>
      </c>
      <c r="M1206" s="373">
        <v>45033</v>
      </c>
      <c r="N1206" s="446" t="s">
        <v>421</v>
      </c>
      <c r="O1206" s="639">
        <f t="shared" si="272"/>
        <v>45033</v>
      </c>
      <c r="P1206" s="640">
        <v>21619</v>
      </c>
      <c r="Q1206" s="640">
        <v>2016</v>
      </c>
      <c r="R1206" s="444">
        <v>44303</v>
      </c>
      <c r="S1206" s="450" t="s">
        <v>691</v>
      </c>
      <c r="T1206" s="450" t="s">
        <v>420</v>
      </c>
      <c r="U1206" s="380" t="s">
        <v>615</v>
      </c>
      <c r="V1206" s="380" t="s">
        <v>442</v>
      </c>
      <c r="W1206" s="445">
        <f t="shared" si="273"/>
        <v>45033</v>
      </c>
      <c r="X1206" s="446" t="s">
        <v>201</v>
      </c>
      <c r="Y1206" s="447">
        <v>5.7</v>
      </c>
      <c r="Z1206" s="448"/>
      <c r="AA1206" s="140">
        <v>95</v>
      </c>
      <c r="AB1206" s="140"/>
      <c r="AC1206" s="140">
        <v>135</v>
      </c>
      <c r="AD1206" s="140"/>
      <c r="AE1206" s="446" t="s">
        <v>423</v>
      </c>
      <c r="AF1206" s="446" t="s">
        <v>423</v>
      </c>
      <c r="AG1206" s="638" t="s">
        <v>423</v>
      </c>
      <c r="AH1206" s="638">
        <v>1</v>
      </c>
      <c r="AI1206" s="450"/>
      <c r="AJ1206" s="638"/>
      <c r="AK1206" s="638"/>
      <c r="AL1206" s="140"/>
      <c r="AM1206" s="449"/>
      <c r="AN1206" s="450"/>
      <c r="AO1206" s="450"/>
      <c r="AP1206" s="450"/>
      <c r="AQ1206" s="450"/>
      <c r="AR1206" s="450"/>
      <c r="AS1206" s="450"/>
      <c r="AT1206" s="450"/>
      <c r="AU1206" s="450"/>
      <c r="AV1206" s="450"/>
      <c r="AW1206" s="450"/>
      <c r="AX1206" s="450"/>
      <c r="AY1206" s="450"/>
      <c r="AZ1206" s="450"/>
      <c r="BA1206" s="450"/>
      <c r="BB1206" s="450"/>
      <c r="BC1206" s="450"/>
      <c r="BD1206" s="450"/>
      <c r="BE1206" s="450"/>
      <c r="BF1206" s="450"/>
      <c r="BG1206" s="450"/>
      <c r="BH1206" s="450"/>
      <c r="BI1206" s="450"/>
      <c r="BJ1206" s="450"/>
      <c r="BK1206" s="450"/>
      <c r="BL1206" s="450"/>
      <c r="BM1206" s="450"/>
      <c r="BN1206" s="450"/>
      <c r="BO1206" s="450"/>
      <c r="BP1206" s="450"/>
      <c r="BQ1206" s="450"/>
      <c r="BR1206" s="450"/>
      <c r="BS1206" s="450"/>
      <c r="BT1206" s="450"/>
      <c r="BU1206" s="450"/>
      <c r="BV1206" s="450"/>
      <c r="BW1206" s="450"/>
      <c r="BX1206" s="450"/>
      <c r="BY1206" s="450"/>
      <c r="BZ1206" s="450"/>
      <c r="CA1206" s="450"/>
      <c r="CB1206" s="450"/>
      <c r="CC1206" s="450"/>
      <c r="CD1206" s="450"/>
      <c r="CE1206" s="450"/>
      <c r="CF1206" s="450"/>
      <c r="CG1206" s="450"/>
      <c r="CH1206" s="450"/>
      <c r="CI1206" s="450"/>
      <c r="CJ1206" s="450"/>
      <c r="CK1206" s="450"/>
      <c r="CL1206" s="450"/>
      <c r="CM1206" s="637"/>
      <c r="CN1206" s="637"/>
      <c r="CO1206" s="637"/>
      <c r="CP1206" s="637"/>
      <c r="CQ1206" s="637"/>
      <c r="CR1206" s="637"/>
      <c r="CS1206" s="637"/>
      <c r="CT1206" s="637"/>
      <c r="CU1206" s="637"/>
      <c r="CV1206" s="637"/>
      <c r="CW1206" s="637"/>
      <c r="CX1206" s="637"/>
      <c r="CY1206" s="637"/>
      <c r="CZ1206" s="637"/>
      <c r="DA1206" s="637"/>
      <c r="DB1206" s="637"/>
      <c r="DC1206" s="637"/>
      <c r="DD1206" s="637"/>
      <c r="DE1206" s="637"/>
      <c r="DF1206" s="637"/>
      <c r="DG1206" s="637"/>
      <c r="DH1206" s="637"/>
      <c r="DI1206" s="637"/>
      <c r="DJ1206" s="637"/>
      <c r="DK1206" s="637"/>
      <c r="DL1206" s="637"/>
      <c r="DM1206" s="637"/>
      <c r="DN1206" s="637"/>
      <c r="DO1206" s="637"/>
      <c r="DP1206" s="637"/>
      <c r="DQ1206" s="637"/>
      <c r="DR1206" s="637"/>
      <c r="DS1206" s="637"/>
    </row>
    <row r="1207" spans="1:123" ht="12.75" customHeight="1" x14ac:dyDescent="0.2">
      <c r="A1207" s="121">
        <v>1206</v>
      </c>
      <c r="B1207" s="121" t="s">
        <v>428</v>
      </c>
      <c r="C1207" s="121" t="s">
        <v>192</v>
      </c>
      <c r="D1207" s="121" t="s">
        <v>507</v>
      </c>
      <c r="E1207" s="121" t="s">
        <v>1598</v>
      </c>
      <c r="F1207" s="121" t="s">
        <v>463</v>
      </c>
      <c r="G1207" s="129" t="s">
        <v>1599</v>
      </c>
      <c r="H1207" s="390" t="s">
        <v>464</v>
      </c>
      <c r="I1207" s="121" t="s">
        <v>666</v>
      </c>
      <c r="J1207" s="121" t="s">
        <v>663</v>
      </c>
      <c r="K1207" s="121" t="s">
        <v>2803</v>
      </c>
      <c r="L1207" s="137">
        <v>42480</v>
      </c>
      <c r="M1207" s="149">
        <v>45415</v>
      </c>
      <c r="N1207" s="162" t="s">
        <v>421</v>
      </c>
      <c r="O1207" s="168">
        <f t="shared" si="272"/>
        <v>45415</v>
      </c>
      <c r="P1207" s="169">
        <v>20369</v>
      </c>
      <c r="Q1207" s="169">
        <v>2015</v>
      </c>
      <c r="R1207" s="119">
        <v>44684</v>
      </c>
      <c r="S1207" s="156" t="s">
        <v>4378</v>
      </c>
      <c r="T1207" s="144" t="s">
        <v>1870</v>
      </c>
      <c r="U1207" s="376" t="s">
        <v>4379</v>
      </c>
      <c r="V1207" s="376" t="s">
        <v>4380</v>
      </c>
      <c r="W1207" s="145">
        <f t="shared" si="273"/>
        <v>45415</v>
      </c>
      <c r="X1207" s="357" t="s">
        <v>201</v>
      </c>
      <c r="Y1207" s="407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57" t="s">
        <v>423</v>
      </c>
      <c r="AF1207" s="357" t="s">
        <v>423</v>
      </c>
      <c r="AG1207" s="365" t="s">
        <v>423</v>
      </c>
      <c r="AH1207" s="365">
        <v>1</v>
      </c>
      <c r="AI1207" s="172">
        <v>41421</v>
      </c>
      <c r="AJ1207" s="365">
        <v>2010</v>
      </c>
      <c r="AK1207" s="365" t="s">
        <v>421</v>
      </c>
      <c r="AL1207" s="120" t="s">
        <v>4382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428</v>
      </c>
      <c r="C1208" s="201" t="s">
        <v>4134</v>
      </c>
      <c r="D1208" s="201" t="s">
        <v>4135</v>
      </c>
      <c r="E1208" s="201" t="s">
        <v>1600</v>
      </c>
      <c r="F1208" s="201" t="s">
        <v>4136</v>
      </c>
      <c r="G1208" s="203" t="s">
        <v>4137</v>
      </c>
      <c r="H1208" s="391" t="s">
        <v>4138</v>
      </c>
      <c r="I1208" s="201" t="s">
        <v>255</v>
      </c>
      <c r="J1208" s="201" t="s">
        <v>1994</v>
      </c>
      <c r="K1208" s="201" t="s">
        <v>374</v>
      </c>
      <c r="L1208" s="206">
        <v>44631</v>
      </c>
      <c r="M1208" s="207">
        <v>46063</v>
      </c>
      <c r="N1208" s="220" t="s">
        <v>421</v>
      </c>
      <c r="O1208" s="221">
        <f t="shared" si="272"/>
        <v>46063</v>
      </c>
      <c r="P1208" s="222">
        <v>22201</v>
      </c>
      <c r="Q1208" s="222">
        <v>2006</v>
      </c>
      <c r="R1208" s="211">
        <v>45332</v>
      </c>
      <c r="S1208" s="201" t="s">
        <v>168</v>
      </c>
      <c r="T1208" s="201" t="s">
        <v>1870</v>
      </c>
      <c r="U1208" s="377" t="s">
        <v>5518</v>
      </c>
      <c r="V1208" s="377" t="s">
        <v>5519</v>
      </c>
      <c r="W1208" s="213">
        <f t="shared" si="273"/>
        <v>46063</v>
      </c>
      <c r="X1208" s="208" t="s">
        <v>1995</v>
      </c>
      <c r="Y1208" s="408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423</v>
      </c>
      <c r="AF1208" s="208">
        <v>43</v>
      </c>
      <c r="AG1208" s="208">
        <v>50</v>
      </c>
      <c r="AH1208" s="208">
        <v>1</v>
      </c>
      <c r="AI1208" s="223">
        <v>44631</v>
      </c>
      <c r="AJ1208" s="284">
        <v>2012</v>
      </c>
      <c r="AK1208" s="284" t="s">
        <v>421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47" t="s">
        <v>427</v>
      </c>
      <c r="C1209" s="212" t="s">
        <v>5615</v>
      </c>
      <c r="E1209" s="212" t="s">
        <v>1601</v>
      </c>
      <c r="G1209" s="374" t="s">
        <v>5616</v>
      </c>
      <c r="H1209" s="401"/>
      <c r="I1209" s="201" t="s">
        <v>71</v>
      </c>
      <c r="K1209" s="212" t="s">
        <v>3501</v>
      </c>
      <c r="L1209" s="282">
        <v>45357</v>
      </c>
      <c r="M1209" s="375">
        <v>46068</v>
      </c>
      <c r="N1209" s="284" t="s">
        <v>421</v>
      </c>
      <c r="O1209" s="209">
        <f t="shared" si="272"/>
        <v>46068</v>
      </c>
      <c r="P1209" s="212">
        <v>24181</v>
      </c>
      <c r="Q1209" s="212">
        <v>2021</v>
      </c>
      <c r="R1209" s="211">
        <v>45337</v>
      </c>
      <c r="S1209" s="212" t="s">
        <v>727</v>
      </c>
      <c r="T1209" s="212" t="s">
        <v>728</v>
      </c>
      <c r="U1209" s="285">
        <v>0</v>
      </c>
      <c r="V1209" s="285">
        <v>30</v>
      </c>
      <c r="W1209" s="516">
        <f t="shared" si="273"/>
        <v>46068</v>
      </c>
      <c r="X1209" s="284" t="s">
        <v>655</v>
      </c>
      <c r="Y1209" s="413">
        <v>2.8</v>
      </c>
      <c r="AA1209" s="212">
        <v>75</v>
      </c>
      <c r="AC1209" s="212">
        <v>93</v>
      </c>
      <c r="AE1209" s="208" t="s">
        <v>423</v>
      </c>
      <c r="AF1209" s="284" t="s">
        <v>423</v>
      </c>
      <c r="AG1209" s="284" t="s">
        <v>423</v>
      </c>
      <c r="AH1209" s="284">
        <v>1</v>
      </c>
      <c r="AI1209" s="211"/>
      <c r="AJ1209" s="208"/>
      <c r="AK1209" s="208"/>
      <c r="AL1209" s="201"/>
      <c r="AM1209" s="237"/>
      <c r="CM1209" s="428"/>
    </row>
    <row r="1210" spans="1:123" ht="12.75" customHeight="1" x14ac:dyDescent="0.2">
      <c r="A1210" s="121">
        <v>1209</v>
      </c>
      <c r="B1210" s="121" t="s">
        <v>427</v>
      </c>
      <c r="C1210" s="121" t="s">
        <v>192</v>
      </c>
      <c r="D1210" s="121"/>
      <c r="E1210" s="121" t="s">
        <v>1602</v>
      </c>
      <c r="F1210" s="121"/>
      <c r="G1210" s="129" t="s">
        <v>1603</v>
      </c>
      <c r="H1210" s="390"/>
      <c r="I1210" s="121" t="s">
        <v>666</v>
      </c>
      <c r="J1210" s="121"/>
      <c r="K1210" s="121" t="s">
        <v>4662</v>
      </c>
      <c r="L1210" s="137">
        <v>42510</v>
      </c>
      <c r="M1210" s="149">
        <v>45735</v>
      </c>
      <c r="N1210" s="162" t="s">
        <v>421</v>
      </c>
      <c r="O1210" s="168">
        <f t="shared" si="272"/>
        <v>45735</v>
      </c>
      <c r="P1210" s="169">
        <v>23144</v>
      </c>
      <c r="Q1210" s="169">
        <v>2016</v>
      </c>
      <c r="R1210" s="119">
        <v>45004</v>
      </c>
      <c r="S1210" s="156" t="s">
        <v>2616</v>
      </c>
      <c r="T1210" s="144" t="s">
        <v>421</v>
      </c>
      <c r="U1210" s="376" t="s">
        <v>833</v>
      </c>
      <c r="V1210" s="376" t="s">
        <v>350</v>
      </c>
      <c r="W1210" s="145">
        <f t="shared" si="273"/>
        <v>45735</v>
      </c>
      <c r="X1210" s="357" t="s">
        <v>201</v>
      </c>
      <c r="Y1210" s="407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423</v>
      </c>
      <c r="AF1210" s="357" t="s">
        <v>423</v>
      </c>
      <c r="AG1210" s="365" t="s">
        <v>423</v>
      </c>
      <c r="AH1210" s="365">
        <v>1</v>
      </c>
      <c r="AI1210" s="156"/>
      <c r="AJ1210" s="365"/>
      <c r="AK1210" s="365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427</v>
      </c>
      <c r="C1211" s="121" t="s">
        <v>4270</v>
      </c>
      <c r="D1211" s="121"/>
      <c r="E1211" s="121" t="s">
        <v>1721</v>
      </c>
      <c r="F1211" s="121"/>
      <c r="G1211" s="129" t="s">
        <v>1722</v>
      </c>
      <c r="H1211" s="390"/>
      <c r="I1211" s="121" t="s">
        <v>666</v>
      </c>
      <c r="J1211" s="121"/>
      <c r="K1211" s="121" t="s">
        <v>1723</v>
      </c>
      <c r="L1211" s="137">
        <v>42632</v>
      </c>
      <c r="M1211" s="138">
        <v>45404</v>
      </c>
      <c r="N1211" s="117" t="s">
        <v>421</v>
      </c>
      <c r="O1211" s="131">
        <f t="shared" si="272"/>
        <v>45404</v>
      </c>
      <c r="P1211" s="104">
        <v>16833</v>
      </c>
      <c r="Q1211" s="104">
        <v>2016</v>
      </c>
      <c r="R1211" s="105">
        <v>44673</v>
      </c>
      <c r="S1211" s="121" t="s">
        <v>2001</v>
      </c>
      <c r="T1211" s="121" t="s">
        <v>421</v>
      </c>
      <c r="U1211" s="244" t="s">
        <v>442</v>
      </c>
      <c r="V1211" s="244" t="s">
        <v>3656</v>
      </c>
      <c r="W1211" s="135">
        <f t="shared" si="273"/>
        <v>45404</v>
      </c>
      <c r="X1211" s="162" t="s">
        <v>865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57" t="s">
        <v>423</v>
      </c>
      <c r="AF1211" s="162" t="s">
        <v>423</v>
      </c>
      <c r="AG1211" s="162" t="s">
        <v>423</v>
      </c>
      <c r="AH1211" s="162">
        <v>1</v>
      </c>
      <c r="AI1211" s="156"/>
      <c r="AJ1211" s="365"/>
      <c r="AK1211" s="365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427</v>
      </c>
      <c r="C1212" s="201" t="s">
        <v>2922</v>
      </c>
      <c r="D1212" s="201"/>
      <c r="E1212" s="201" t="s">
        <v>1604</v>
      </c>
      <c r="F1212" s="201"/>
      <c r="G1212" s="203" t="s">
        <v>4601</v>
      </c>
      <c r="H1212" s="391"/>
      <c r="I1212" s="201" t="s">
        <v>1071</v>
      </c>
      <c r="J1212" s="201"/>
      <c r="K1212" s="201" t="s">
        <v>4602</v>
      </c>
      <c r="L1212" s="206">
        <v>44834</v>
      </c>
      <c r="M1212" s="207">
        <v>46277</v>
      </c>
      <c r="N1212" s="208" t="s">
        <v>421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298</v>
      </c>
      <c r="T1212" s="212" t="s">
        <v>421</v>
      </c>
      <c r="U1212" s="377" t="s">
        <v>4262</v>
      </c>
      <c r="V1212" s="377" t="s">
        <v>6179</v>
      </c>
      <c r="W1212" s="213">
        <f>M1212</f>
        <v>46277</v>
      </c>
      <c r="X1212" s="208" t="s">
        <v>201</v>
      </c>
      <c r="Y1212" s="408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423</v>
      </c>
      <c r="AF1212" s="208" t="s">
        <v>423</v>
      </c>
      <c r="AG1212" s="208" t="s">
        <v>423</v>
      </c>
      <c r="AH1212" s="208">
        <v>1</v>
      </c>
      <c r="AI1212" s="212"/>
      <c r="AJ1212" s="284"/>
      <c r="AK1212" s="284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427</v>
      </c>
      <c r="C1213" s="121" t="s">
        <v>1280</v>
      </c>
      <c r="D1213" s="121"/>
      <c r="E1213" s="121" t="s">
        <v>1605</v>
      </c>
      <c r="F1213" s="121"/>
      <c r="G1213" s="129" t="s">
        <v>1606</v>
      </c>
      <c r="H1213" s="390"/>
      <c r="I1213" s="121" t="s">
        <v>1071</v>
      </c>
      <c r="J1213" s="121"/>
      <c r="K1213" s="121" t="s">
        <v>1607</v>
      </c>
      <c r="L1213" s="137">
        <v>42482</v>
      </c>
      <c r="M1213" s="149">
        <v>46053</v>
      </c>
      <c r="N1213" s="162" t="s">
        <v>421</v>
      </c>
      <c r="O1213" s="168">
        <f t="shared" ref="O1213:O1217" si="274">M1213</f>
        <v>46053</v>
      </c>
      <c r="P1213" s="169">
        <v>18281</v>
      </c>
      <c r="Q1213" s="169">
        <v>2016</v>
      </c>
      <c r="R1213" s="119">
        <v>45688</v>
      </c>
      <c r="S1213" s="156" t="s">
        <v>2001</v>
      </c>
      <c r="T1213" s="144" t="s">
        <v>421</v>
      </c>
      <c r="U1213" s="376" t="s">
        <v>266</v>
      </c>
      <c r="V1213" s="376" t="s">
        <v>5533</v>
      </c>
      <c r="W1213" s="145">
        <f t="shared" si="273"/>
        <v>46053</v>
      </c>
      <c r="X1213" s="357" t="s">
        <v>865</v>
      </c>
      <c r="Y1213" s="407">
        <v>4.5</v>
      </c>
      <c r="Z1213" s="136"/>
      <c r="AA1213" s="120">
        <v>90</v>
      </c>
      <c r="AB1213" s="120"/>
      <c r="AC1213" s="120">
        <v>115</v>
      </c>
      <c r="AD1213" s="120"/>
      <c r="AE1213" s="357">
        <v>22</v>
      </c>
      <c r="AF1213" s="357">
        <v>36</v>
      </c>
      <c r="AG1213" s="365">
        <v>54</v>
      </c>
      <c r="AH1213" s="365">
        <v>1</v>
      </c>
      <c r="AI1213" s="156"/>
      <c r="AJ1213" s="365"/>
      <c r="AK1213" s="365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427</v>
      </c>
      <c r="C1214" s="121" t="s">
        <v>342</v>
      </c>
      <c r="D1214" s="121"/>
      <c r="E1214" s="121" t="s">
        <v>1608</v>
      </c>
      <c r="F1214" s="121"/>
      <c r="G1214" s="129" t="s">
        <v>1609</v>
      </c>
      <c r="H1214" s="390"/>
      <c r="I1214" s="121" t="s">
        <v>1071</v>
      </c>
      <c r="J1214" s="121"/>
      <c r="K1214" s="121" t="s">
        <v>775</v>
      </c>
      <c r="L1214" s="115">
        <v>42488</v>
      </c>
      <c r="M1214" s="87">
        <v>46054</v>
      </c>
      <c r="N1214" s="117" t="s">
        <v>421</v>
      </c>
      <c r="O1214" s="131">
        <f t="shared" si="274"/>
        <v>46054</v>
      </c>
      <c r="P1214" s="104">
        <v>22241</v>
      </c>
      <c r="Q1214" s="104">
        <v>2016</v>
      </c>
      <c r="R1214" s="119">
        <v>45323</v>
      </c>
      <c r="S1214" s="121" t="s">
        <v>727</v>
      </c>
      <c r="T1214" s="121" t="s">
        <v>421</v>
      </c>
      <c r="U1214" s="244" t="s">
        <v>1402</v>
      </c>
      <c r="V1214" s="244" t="s">
        <v>2218</v>
      </c>
      <c r="W1214" s="135">
        <f t="shared" si="273"/>
        <v>46054</v>
      </c>
      <c r="X1214" s="162" t="s">
        <v>865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57">
        <v>22</v>
      </c>
      <c r="AF1214" s="162">
        <v>38</v>
      </c>
      <c r="AG1214" s="162">
        <v>52</v>
      </c>
      <c r="AH1214" s="162">
        <v>1</v>
      </c>
      <c r="AI1214" s="156"/>
      <c r="AJ1214" s="365"/>
      <c r="AK1214" s="365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428</v>
      </c>
      <c r="C1215" s="121" t="s">
        <v>1322</v>
      </c>
      <c r="D1215" s="121"/>
      <c r="E1215" s="121" t="s">
        <v>2318</v>
      </c>
      <c r="F1215" s="121" t="s">
        <v>1424</v>
      </c>
      <c r="G1215" s="129" t="s">
        <v>3758</v>
      </c>
      <c r="H1215" s="390"/>
      <c r="I1215" s="121" t="s">
        <v>12</v>
      </c>
      <c r="J1215" s="121"/>
      <c r="K1215" s="144" t="s">
        <v>1745</v>
      </c>
      <c r="L1215" s="165">
        <v>44390</v>
      </c>
      <c r="M1215" s="166">
        <v>46562</v>
      </c>
      <c r="N1215" s="117" t="s">
        <v>421</v>
      </c>
      <c r="O1215" s="131">
        <f t="shared" si="274"/>
        <v>46562</v>
      </c>
      <c r="P1215" s="104">
        <v>21380</v>
      </c>
      <c r="Q1215" s="104">
        <v>2020</v>
      </c>
      <c r="R1215" s="105">
        <v>45832</v>
      </c>
      <c r="S1215" s="121" t="s">
        <v>2069</v>
      </c>
      <c r="T1215" s="121" t="s">
        <v>421</v>
      </c>
      <c r="U1215" s="244" t="s">
        <v>5993</v>
      </c>
      <c r="V1215" s="244" t="s">
        <v>6762</v>
      </c>
      <c r="W1215" s="135">
        <f t="shared" si="273"/>
        <v>46562</v>
      </c>
      <c r="X1215" s="162" t="s">
        <v>865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3393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428</v>
      </c>
      <c r="C1216" s="201" t="s">
        <v>1611</v>
      </c>
      <c r="D1216" s="201"/>
      <c r="E1216" s="201" t="s">
        <v>1612</v>
      </c>
      <c r="F1216" s="201" t="s">
        <v>75</v>
      </c>
      <c r="G1216" s="203" t="s">
        <v>1613</v>
      </c>
      <c r="H1216" s="391"/>
      <c r="I1216" s="201" t="s">
        <v>174</v>
      </c>
      <c r="J1216" s="201"/>
      <c r="K1216" s="201" t="s">
        <v>1187</v>
      </c>
      <c r="L1216" s="206">
        <v>42466</v>
      </c>
      <c r="M1216" s="207">
        <v>45884</v>
      </c>
      <c r="N1216" s="208" t="s">
        <v>421</v>
      </c>
      <c r="O1216" s="209">
        <f t="shared" si="274"/>
        <v>45884</v>
      </c>
      <c r="P1216" s="210">
        <v>16445</v>
      </c>
      <c r="Q1216" s="210">
        <v>2014</v>
      </c>
      <c r="R1216" s="211">
        <v>45153</v>
      </c>
      <c r="S1216" s="212" t="s">
        <v>837</v>
      </c>
      <c r="T1216" s="212" t="s">
        <v>421</v>
      </c>
      <c r="U1216" s="377" t="s">
        <v>626</v>
      </c>
      <c r="V1216" s="377" t="s">
        <v>3620</v>
      </c>
      <c r="W1216" s="213">
        <f t="shared" si="273"/>
        <v>45884</v>
      </c>
      <c r="X1216" s="208" t="s">
        <v>865</v>
      </c>
      <c r="Y1216" s="408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423</v>
      </c>
      <c r="AG1216" s="284" t="s">
        <v>423</v>
      </c>
      <c r="AH1216" s="284">
        <v>1</v>
      </c>
      <c r="AI1216" s="212"/>
      <c r="AJ1216" s="284"/>
      <c r="AK1216" s="284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427</v>
      </c>
      <c r="C1217" s="110" t="s">
        <v>4472</v>
      </c>
      <c r="D1217" s="111"/>
      <c r="E1217" s="111" t="s">
        <v>1614</v>
      </c>
      <c r="F1217" s="111"/>
      <c r="G1217" s="112" t="s">
        <v>4473</v>
      </c>
      <c r="H1217" s="389"/>
      <c r="I1217" s="111" t="s">
        <v>546</v>
      </c>
      <c r="J1217" s="111"/>
      <c r="K1217" s="111" t="s">
        <v>3619</v>
      </c>
      <c r="L1217" s="115">
        <v>44782</v>
      </c>
      <c r="M1217" s="87">
        <v>45139</v>
      </c>
      <c r="N1217" s="117" t="s">
        <v>421</v>
      </c>
      <c r="O1217" s="131">
        <f t="shared" si="274"/>
        <v>45139</v>
      </c>
      <c r="P1217" s="104">
        <v>22537</v>
      </c>
      <c r="Q1217" s="104">
        <v>2013</v>
      </c>
      <c r="R1217" s="105">
        <v>44774</v>
      </c>
      <c r="S1217" s="121" t="s">
        <v>2001</v>
      </c>
      <c r="T1217" s="121" t="s">
        <v>728</v>
      </c>
      <c r="U1217" s="244" t="s">
        <v>200</v>
      </c>
      <c r="V1217" s="244" t="s">
        <v>229</v>
      </c>
      <c r="W1217" s="135">
        <f t="shared" si="273"/>
        <v>45139</v>
      </c>
      <c r="X1217" s="162" t="s">
        <v>865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306" customFormat="1" ht="12.75" customHeight="1" x14ac:dyDescent="0.2">
      <c r="A1218" s="301">
        <v>1217</v>
      </c>
      <c r="B1218" s="301" t="s">
        <v>6438</v>
      </c>
      <c r="C1218" s="301"/>
      <c r="D1218" s="301"/>
      <c r="E1218" s="301" t="s">
        <v>1615</v>
      </c>
      <c r="F1218" s="301"/>
      <c r="G1218" s="308"/>
      <c r="H1218" s="397"/>
      <c r="I1218" s="301"/>
      <c r="J1218" s="301"/>
      <c r="K1218" s="301"/>
      <c r="L1218" s="309"/>
      <c r="M1218" s="310"/>
      <c r="N1218" s="338"/>
      <c r="O1218" s="459"/>
      <c r="P1218" s="460"/>
      <c r="Q1218" s="460"/>
      <c r="R1218" s="300"/>
      <c r="S1218" s="305"/>
      <c r="T1218" s="305"/>
      <c r="U1218" s="378"/>
      <c r="V1218" s="378"/>
      <c r="W1218" s="302"/>
      <c r="X1218" s="338"/>
      <c r="Y1218" s="416"/>
      <c r="Z1218" s="303"/>
      <c r="AA1218" s="301"/>
      <c r="AB1218" s="301"/>
      <c r="AC1218" s="301"/>
      <c r="AD1218" s="301"/>
      <c r="AE1218" s="338"/>
      <c r="AF1218" s="338"/>
      <c r="AG1218" s="368"/>
      <c r="AH1218" s="368"/>
      <c r="AI1218" s="305"/>
      <c r="AJ1218" s="368"/>
      <c r="AK1218" s="368"/>
      <c r="AL1218" s="301"/>
      <c r="AM1218" s="304"/>
      <c r="AN1218" s="305"/>
      <c r="AO1218" s="305"/>
      <c r="AP1218" s="305"/>
      <c r="AQ1218" s="305"/>
      <c r="AR1218" s="305"/>
      <c r="AS1218" s="305"/>
      <c r="AT1218" s="305"/>
      <c r="AU1218" s="305"/>
      <c r="AV1218" s="305"/>
      <c r="AW1218" s="305"/>
      <c r="AX1218" s="305"/>
      <c r="AY1218" s="305"/>
      <c r="AZ1218" s="305"/>
      <c r="BA1218" s="305"/>
      <c r="BB1218" s="305"/>
      <c r="BC1218" s="305"/>
      <c r="BD1218" s="305"/>
      <c r="BE1218" s="305"/>
      <c r="BF1218" s="305"/>
      <c r="BG1218" s="305"/>
      <c r="BH1218" s="305"/>
      <c r="BI1218" s="305"/>
      <c r="BJ1218" s="305"/>
      <c r="BK1218" s="305"/>
      <c r="BL1218" s="305"/>
      <c r="BM1218" s="305"/>
      <c r="BN1218" s="305"/>
      <c r="BO1218" s="305"/>
      <c r="BP1218" s="305"/>
      <c r="BQ1218" s="305"/>
      <c r="BR1218" s="305"/>
      <c r="BS1218" s="305"/>
      <c r="BT1218" s="305"/>
      <c r="BU1218" s="305"/>
      <c r="BV1218" s="305"/>
      <c r="BW1218" s="305"/>
      <c r="BX1218" s="305"/>
      <c r="BY1218" s="305"/>
      <c r="BZ1218" s="305"/>
      <c r="CA1218" s="305"/>
      <c r="CB1218" s="305"/>
      <c r="CC1218" s="305"/>
      <c r="CD1218" s="305"/>
      <c r="CE1218" s="305"/>
      <c r="CF1218" s="305"/>
      <c r="CG1218" s="305"/>
      <c r="CH1218" s="305"/>
      <c r="CI1218" s="305"/>
      <c r="CJ1218" s="305"/>
      <c r="CK1218" s="305"/>
      <c r="CL1218" s="305"/>
      <c r="CM1218" s="339"/>
      <c r="CN1218" s="339"/>
      <c r="CO1218" s="339"/>
      <c r="CP1218" s="339"/>
      <c r="CQ1218" s="339"/>
      <c r="CR1218" s="339"/>
      <c r="CS1218" s="339"/>
      <c r="CT1218" s="339"/>
      <c r="CU1218" s="339"/>
      <c r="CV1218" s="339"/>
      <c r="CW1218" s="339"/>
      <c r="CX1218" s="339"/>
      <c r="CY1218" s="339"/>
      <c r="CZ1218" s="339"/>
      <c r="DA1218" s="339"/>
      <c r="DB1218" s="339"/>
      <c r="DC1218" s="339"/>
      <c r="DD1218" s="339"/>
      <c r="DE1218" s="339"/>
      <c r="DF1218" s="339"/>
      <c r="DG1218" s="339"/>
      <c r="DH1218" s="339"/>
      <c r="DI1218" s="339"/>
      <c r="DJ1218" s="339"/>
      <c r="DK1218" s="339"/>
      <c r="DL1218" s="339"/>
      <c r="DM1218" s="339"/>
      <c r="DN1218" s="339"/>
      <c r="DO1218" s="339"/>
      <c r="DP1218" s="339"/>
      <c r="DQ1218" s="339"/>
      <c r="DR1218" s="339"/>
      <c r="DS1218" s="339"/>
    </row>
    <row r="1219" spans="1:123" s="216" customFormat="1" ht="12.75" customHeight="1" x14ac:dyDescent="0.2">
      <c r="A1219" s="201">
        <v>1218</v>
      </c>
      <c r="B1219" s="201" t="s">
        <v>427</v>
      </c>
      <c r="C1219" s="201" t="s">
        <v>3561</v>
      </c>
      <c r="D1219" s="201"/>
      <c r="E1219" s="201" t="s">
        <v>1920</v>
      </c>
      <c r="F1219" s="201"/>
      <c r="G1219" s="203" t="s">
        <v>5302</v>
      </c>
      <c r="H1219" s="391"/>
      <c r="I1219" s="201" t="s">
        <v>174</v>
      </c>
      <c r="J1219" s="201"/>
      <c r="K1219" s="202" t="s">
        <v>2425</v>
      </c>
      <c r="L1219" s="218">
        <v>45218</v>
      </c>
      <c r="M1219" s="219">
        <v>45910</v>
      </c>
      <c r="N1219" s="220" t="s">
        <v>421</v>
      </c>
      <c r="O1219" s="431">
        <f t="shared" ref="O1219:O1222" si="275">M1219</f>
        <v>45910</v>
      </c>
      <c r="P1219" s="222">
        <v>23585</v>
      </c>
      <c r="Q1219" s="222">
        <v>2021</v>
      </c>
      <c r="R1219" s="211">
        <v>45179</v>
      </c>
      <c r="S1219" s="201" t="s">
        <v>3538</v>
      </c>
      <c r="T1219" s="201" t="s">
        <v>728</v>
      </c>
      <c r="U1219" s="377" t="s">
        <v>909</v>
      </c>
      <c r="V1219" s="377" t="s">
        <v>824</v>
      </c>
      <c r="W1219" s="213">
        <v>45910</v>
      </c>
      <c r="X1219" s="208" t="s">
        <v>583</v>
      </c>
      <c r="Y1219" s="408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4"/>
      <c r="AK1219" s="284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427</v>
      </c>
      <c r="C1220" s="121" t="s">
        <v>3422</v>
      </c>
      <c r="D1220" s="121"/>
      <c r="E1220" s="121" t="s">
        <v>1616</v>
      </c>
      <c r="F1220" s="121"/>
      <c r="G1220" s="129" t="s">
        <v>3423</v>
      </c>
      <c r="H1220" s="390"/>
      <c r="I1220" s="121" t="s">
        <v>255</v>
      </c>
      <c r="J1220" s="121"/>
      <c r="K1220" s="121" t="s">
        <v>4583</v>
      </c>
      <c r="L1220" s="115">
        <v>44095</v>
      </c>
      <c r="M1220" s="138">
        <v>45553</v>
      </c>
      <c r="N1220" s="162" t="s">
        <v>421</v>
      </c>
      <c r="O1220" s="163">
        <f t="shared" si="275"/>
        <v>45553</v>
      </c>
      <c r="P1220" s="174">
        <v>20667</v>
      </c>
      <c r="Q1220" s="174">
        <v>2020</v>
      </c>
      <c r="R1220" s="105">
        <v>44822</v>
      </c>
      <c r="S1220" s="144" t="s">
        <v>691</v>
      </c>
      <c r="T1220" s="144" t="s">
        <v>421</v>
      </c>
      <c r="U1220" s="244" t="s">
        <v>4584</v>
      </c>
      <c r="V1220" s="244" t="s">
        <v>4584</v>
      </c>
      <c r="W1220" s="135">
        <f>M1220</f>
        <v>45553</v>
      </c>
      <c r="X1220" s="162" t="s">
        <v>201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427</v>
      </c>
      <c r="C1221" s="121" t="s">
        <v>1904</v>
      </c>
      <c r="D1221" s="121"/>
      <c r="E1221" s="121" t="s">
        <v>1617</v>
      </c>
      <c r="F1221" s="121"/>
      <c r="G1221" s="129" t="s">
        <v>1905</v>
      </c>
      <c r="H1221" s="390"/>
      <c r="I1221" s="121" t="s">
        <v>265</v>
      </c>
      <c r="J1221" s="121"/>
      <c r="K1221" s="121" t="s">
        <v>1625</v>
      </c>
      <c r="L1221" s="137">
        <v>42824</v>
      </c>
      <c r="M1221" s="138">
        <v>46032</v>
      </c>
      <c r="N1221" s="162" t="s">
        <v>421</v>
      </c>
      <c r="O1221" s="131">
        <f t="shared" si="275"/>
        <v>46032</v>
      </c>
      <c r="P1221" s="104">
        <v>17344</v>
      </c>
      <c r="Q1221" s="104">
        <v>2012</v>
      </c>
      <c r="R1221" s="119">
        <v>45301</v>
      </c>
      <c r="S1221" s="121" t="s">
        <v>102</v>
      </c>
      <c r="T1221" s="121" t="s">
        <v>421</v>
      </c>
      <c r="U1221" s="244" t="s">
        <v>103</v>
      </c>
      <c r="V1221" s="244" t="s">
        <v>547</v>
      </c>
      <c r="W1221" s="145">
        <f t="shared" ref="W1221:W1230" si="276">M1221</f>
        <v>46032</v>
      </c>
      <c r="X1221" s="162" t="s">
        <v>201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65"/>
      <c r="AK1221" s="365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428</v>
      </c>
      <c r="C1222" s="201" t="s">
        <v>5349</v>
      </c>
      <c r="D1222" s="201" t="s">
        <v>5350</v>
      </c>
      <c r="E1222" s="201" t="s">
        <v>1618</v>
      </c>
      <c r="F1222" s="201" t="s">
        <v>5330</v>
      </c>
      <c r="G1222" s="203" t="s">
        <v>5351</v>
      </c>
      <c r="H1222" s="391" t="s">
        <v>5352</v>
      </c>
      <c r="I1222" s="201" t="s">
        <v>12</v>
      </c>
      <c r="J1222" s="201" t="s">
        <v>5353</v>
      </c>
      <c r="K1222" s="202" t="s">
        <v>5329</v>
      </c>
      <c r="L1222" s="218">
        <v>45258</v>
      </c>
      <c r="M1222" s="219">
        <v>45956</v>
      </c>
      <c r="N1222" s="220" t="s">
        <v>421</v>
      </c>
      <c r="O1222" s="431">
        <f t="shared" si="275"/>
        <v>45956</v>
      </c>
      <c r="P1222" s="222">
        <v>23623</v>
      </c>
      <c r="Q1222" s="222">
        <v>2022</v>
      </c>
      <c r="R1222" s="211">
        <v>45225</v>
      </c>
      <c r="S1222" s="201" t="s">
        <v>2069</v>
      </c>
      <c r="T1222" s="201" t="s">
        <v>728</v>
      </c>
      <c r="U1222" s="377" t="s">
        <v>870</v>
      </c>
      <c r="V1222" s="377" t="s">
        <v>870</v>
      </c>
      <c r="W1222" s="213">
        <f t="shared" si="276"/>
        <v>45956</v>
      </c>
      <c r="X1222" s="208" t="s">
        <v>21</v>
      </c>
      <c r="Y1222" s="408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3393</v>
      </c>
      <c r="AG1222" s="208">
        <v>62</v>
      </c>
      <c r="AH1222" s="208">
        <v>1</v>
      </c>
      <c r="AI1222" s="223">
        <v>45258</v>
      </c>
      <c r="AJ1222" s="284">
        <v>2022</v>
      </c>
      <c r="AK1222" s="284" t="s">
        <v>612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216" customFormat="1" ht="12.75" customHeight="1" x14ac:dyDescent="0.2">
      <c r="A1223" s="201">
        <v>1222</v>
      </c>
      <c r="B1223" s="201" t="s">
        <v>427</v>
      </c>
      <c r="C1223" s="201" t="s">
        <v>4746</v>
      </c>
      <c r="D1223" s="201"/>
      <c r="E1223" s="201" t="s">
        <v>1619</v>
      </c>
      <c r="F1223" s="201"/>
      <c r="G1223" s="203" t="s">
        <v>6675</v>
      </c>
      <c r="H1223" s="391"/>
      <c r="I1223" s="201" t="s">
        <v>174</v>
      </c>
      <c r="J1223" s="201"/>
      <c r="K1223" s="202" t="s">
        <v>6659</v>
      </c>
      <c r="L1223" s="218">
        <v>45804</v>
      </c>
      <c r="M1223" s="219">
        <v>46524</v>
      </c>
      <c r="N1223" s="220" t="s">
        <v>421</v>
      </c>
      <c r="O1223" s="431">
        <f>M1223</f>
        <v>46524</v>
      </c>
      <c r="P1223" s="222">
        <v>25301</v>
      </c>
      <c r="Q1223" s="222">
        <v>2022</v>
      </c>
      <c r="R1223" s="211">
        <v>45794</v>
      </c>
      <c r="S1223" s="201" t="s">
        <v>298</v>
      </c>
      <c r="T1223" s="201" t="s">
        <v>728</v>
      </c>
      <c r="U1223" s="377" t="s">
        <v>200</v>
      </c>
      <c r="V1223" s="377" t="s">
        <v>387</v>
      </c>
      <c r="W1223" s="213">
        <v>46524</v>
      </c>
      <c r="X1223" s="208" t="s">
        <v>865</v>
      </c>
      <c r="Y1223" s="408">
        <v>4.2699999999999996</v>
      </c>
      <c r="Z1223" s="214"/>
      <c r="AA1223" s="201">
        <v>85</v>
      </c>
      <c r="AB1223" s="201"/>
      <c r="AC1223" s="201">
        <v>105</v>
      </c>
      <c r="AD1223" s="201"/>
      <c r="AE1223" s="208" t="s">
        <v>3513</v>
      </c>
      <c r="AF1223" s="208" t="s">
        <v>6676</v>
      </c>
      <c r="AG1223" s="208" t="s">
        <v>5804</v>
      </c>
      <c r="AH1223" s="208">
        <v>1</v>
      </c>
      <c r="AI1223" s="212"/>
      <c r="AJ1223" s="284"/>
      <c r="AK1223" s="284"/>
      <c r="AL1223" s="201"/>
      <c r="AM1223" s="237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  <c r="BI1223" s="212"/>
      <c r="BJ1223" s="212"/>
      <c r="BK1223" s="212"/>
      <c r="BL1223" s="212"/>
      <c r="BM1223" s="212"/>
      <c r="BN1223" s="212"/>
      <c r="BO1223" s="212"/>
      <c r="BP1223" s="212"/>
      <c r="BQ1223" s="212"/>
      <c r="BR1223" s="212"/>
      <c r="BS1223" s="212"/>
      <c r="BT1223" s="212"/>
      <c r="BU1223" s="212"/>
      <c r="BV1223" s="212"/>
      <c r="BW1223" s="212"/>
      <c r="BX1223" s="212"/>
      <c r="BY1223" s="212"/>
      <c r="BZ1223" s="212"/>
      <c r="CA1223" s="212"/>
      <c r="CB1223" s="212"/>
      <c r="CC1223" s="212"/>
      <c r="CD1223" s="212"/>
      <c r="CE1223" s="212"/>
      <c r="CF1223" s="212"/>
      <c r="CG1223" s="212"/>
      <c r="CH1223" s="212"/>
      <c r="CI1223" s="212"/>
      <c r="CJ1223" s="212"/>
      <c r="CK1223" s="212"/>
      <c r="CL1223" s="212"/>
      <c r="CM1223" s="215"/>
      <c r="CN1223" s="215"/>
      <c r="CO1223" s="215"/>
      <c r="CP1223" s="215"/>
      <c r="CQ1223" s="215"/>
      <c r="CR1223" s="215"/>
      <c r="CS1223" s="215"/>
      <c r="CT1223" s="215"/>
      <c r="CU1223" s="215"/>
      <c r="CV1223" s="215"/>
      <c r="CW1223" s="215"/>
      <c r="CX1223" s="215"/>
      <c r="CY1223" s="215"/>
      <c r="CZ1223" s="215"/>
      <c r="DA1223" s="215"/>
      <c r="DB1223" s="215"/>
      <c r="DC1223" s="215"/>
      <c r="DD1223" s="215"/>
      <c r="DE1223" s="215"/>
      <c r="DF1223" s="215"/>
      <c r="DG1223" s="215"/>
      <c r="DH1223" s="215"/>
      <c r="DI1223" s="215"/>
      <c r="DJ1223" s="215"/>
      <c r="DK1223" s="215"/>
      <c r="DL1223" s="215"/>
      <c r="DM1223" s="215"/>
      <c r="DN1223" s="215"/>
      <c r="DO1223" s="215"/>
      <c r="DP1223" s="215"/>
      <c r="DQ1223" s="215"/>
      <c r="DR1223" s="215"/>
      <c r="DS1223" s="215"/>
    </row>
    <row r="1224" spans="1:123" ht="12.75" customHeight="1" x14ac:dyDescent="0.2">
      <c r="A1224" s="121">
        <v>1223</v>
      </c>
      <c r="B1224" s="121" t="s">
        <v>427</v>
      </c>
      <c r="C1224" s="121" t="s">
        <v>1760</v>
      </c>
      <c r="D1224" s="121"/>
      <c r="E1224" s="121" t="s">
        <v>1620</v>
      </c>
      <c r="F1224" s="121"/>
      <c r="G1224" s="129" t="s">
        <v>1621</v>
      </c>
      <c r="H1224" s="390"/>
      <c r="I1224" s="121" t="s">
        <v>1228</v>
      </c>
      <c r="J1224" s="121"/>
      <c r="K1224" s="121" t="s">
        <v>473</v>
      </c>
      <c r="L1224" s="137">
        <v>42477</v>
      </c>
      <c r="M1224" s="149">
        <v>46551</v>
      </c>
      <c r="N1224" s="117" t="s">
        <v>421</v>
      </c>
      <c r="O1224" s="130">
        <f t="shared" ref="O1224:O1226" si="277">M1224</f>
        <v>46551</v>
      </c>
      <c r="P1224" s="118">
        <v>16480</v>
      </c>
      <c r="Q1224" s="118">
        <v>2016</v>
      </c>
      <c r="R1224" s="119">
        <v>45821</v>
      </c>
      <c r="S1224" s="120" t="s">
        <v>168</v>
      </c>
      <c r="T1224" s="121" t="s">
        <v>421</v>
      </c>
      <c r="U1224" s="376" t="s">
        <v>6749</v>
      </c>
      <c r="V1224" s="376" t="s">
        <v>6750</v>
      </c>
      <c r="W1224" s="135">
        <f t="shared" si="276"/>
        <v>46551</v>
      </c>
      <c r="X1224" s="357" t="s">
        <v>865</v>
      </c>
      <c r="Y1224" s="407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57">
        <v>38</v>
      </c>
      <c r="AG1224" s="357">
        <v>56</v>
      </c>
      <c r="AH1224" s="357">
        <v>1</v>
      </c>
      <c r="AI1224" s="156"/>
      <c r="AJ1224" s="365"/>
      <c r="AK1224" s="365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428</v>
      </c>
      <c r="C1225" s="201" t="s">
        <v>5306</v>
      </c>
      <c r="D1225" s="201"/>
      <c r="E1225" s="201" t="s">
        <v>1761</v>
      </c>
      <c r="F1225" s="201"/>
      <c r="G1225" s="203" t="s">
        <v>5307</v>
      </c>
      <c r="H1225" s="391"/>
      <c r="I1225" s="202" t="s">
        <v>800</v>
      </c>
      <c r="J1225" s="212"/>
      <c r="K1225" s="212" t="s">
        <v>5292</v>
      </c>
      <c r="L1225" s="282">
        <v>45222</v>
      </c>
      <c r="M1225" s="375">
        <v>45934</v>
      </c>
      <c r="N1225" s="220" t="s">
        <v>421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2231</v>
      </c>
      <c r="T1225" s="201" t="s">
        <v>728</v>
      </c>
      <c r="U1225" s="377" t="s">
        <v>200</v>
      </c>
      <c r="V1225" s="377" t="s">
        <v>760</v>
      </c>
      <c r="W1225" s="213">
        <f t="shared" si="276"/>
        <v>45934</v>
      </c>
      <c r="X1225" s="208" t="s">
        <v>201</v>
      </c>
      <c r="Y1225" s="408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423</v>
      </c>
      <c r="AF1225" s="208" t="s">
        <v>423</v>
      </c>
      <c r="AG1225" s="208" t="s">
        <v>423</v>
      </c>
      <c r="AH1225" s="208">
        <v>1</v>
      </c>
      <c r="AI1225" s="212"/>
      <c r="AJ1225" s="284"/>
      <c r="AK1225" s="284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428</v>
      </c>
      <c r="C1226" s="121" t="s">
        <v>1197</v>
      </c>
      <c r="D1226" s="121" t="s">
        <v>3263</v>
      </c>
      <c r="E1226" s="121" t="s">
        <v>1759</v>
      </c>
      <c r="F1226" s="121" t="s">
        <v>3264</v>
      </c>
      <c r="G1226" s="129" t="s">
        <v>3445</v>
      </c>
      <c r="H1226" s="390" t="s">
        <v>3264</v>
      </c>
      <c r="I1226" s="121" t="s">
        <v>1071</v>
      </c>
      <c r="J1226" s="121" t="s">
        <v>3265</v>
      </c>
      <c r="K1226" s="121" t="s">
        <v>3240</v>
      </c>
      <c r="L1226" s="137">
        <v>44109</v>
      </c>
      <c r="M1226" s="138">
        <v>46215</v>
      </c>
      <c r="N1226" s="117" t="s">
        <v>421</v>
      </c>
      <c r="O1226" s="131">
        <f t="shared" si="277"/>
        <v>46215</v>
      </c>
      <c r="P1226" s="104">
        <v>20691</v>
      </c>
      <c r="Q1226" s="104">
        <v>2020</v>
      </c>
      <c r="R1226" s="105">
        <v>45485</v>
      </c>
      <c r="S1226" s="121" t="s">
        <v>5066</v>
      </c>
      <c r="T1226" s="121" t="s">
        <v>3005</v>
      </c>
      <c r="U1226" s="244" t="s">
        <v>870</v>
      </c>
      <c r="V1226" s="244" t="s">
        <v>3247</v>
      </c>
      <c r="W1226" s="135">
        <v>46215</v>
      </c>
      <c r="X1226" s="162" t="s">
        <v>865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57" t="s">
        <v>423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421</v>
      </c>
      <c r="AL1226" s="121" t="s">
        <v>6104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427</v>
      </c>
      <c r="C1227" s="121" t="s">
        <v>4114</v>
      </c>
      <c r="D1227" s="121"/>
      <c r="E1227" s="121" t="s">
        <v>1622</v>
      </c>
      <c r="F1227" s="121"/>
      <c r="G1227" s="129" t="s">
        <v>4115</v>
      </c>
      <c r="H1227" s="390"/>
      <c r="I1227" s="121" t="s">
        <v>800</v>
      </c>
      <c r="J1227" s="121"/>
      <c r="K1227" s="121" t="s">
        <v>4116</v>
      </c>
      <c r="L1227" s="137">
        <v>44622</v>
      </c>
      <c r="M1227" s="138">
        <v>45327</v>
      </c>
      <c r="N1227" s="162" t="s">
        <v>421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2231</v>
      </c>
      <c r="T1227" s="144" t="s">
        <v>728</v>
      </c>
      <c r="U1227" s="244" t="s">
        <v>200</v>
      </c>
      <c r="V1227" s="244" t="s">
        <v>1872</v>
      </c>
      <c r="W1227" s="135">
        <f>M1227</f>
        <v>45327</v>
      </c>
      <c r="X1227" s="162" t="s">
        <v>865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423</v>
      </c>
      <c r="AG1227" s="175" t="s">
        <v>423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427</v>
      </c>
      <c r="C1228" s="121" t="s">
        <v>1185</v>
      </c>
      <c r="D1228" s="121"/>
      <c r="E1228" s="121" t="s">
        <v>1623</v>
      </c>
      <c r="F1228" s="121"/>
      <c r="G1228" s="129" t="s">
        <v>1624</v>
      </c>
      <c r="H1228" s="390"/>
      <c r="I1228" s="121" t="s">
        <v>174</v>
      </c>
      <c r="J1228" s="121"/>
      <c r="K1228" s="121" t="s">
        <v>1347</v>
      </c>
      <c r="L1228" s="137">
        <v>42531</v>
      </c>
      <c r="M1228" s="149">
        <v>46515</v>
      </c>
      <c r="N1228" s="117" t="s">
        <v>421</v>
      </c>
      <c r="O1228" s="130">
        <f t="shared" ref="O1228:O1237" si="278">M1228</f>
        <v>46515</v>
      </c>
      <c r="P1228" s="118">
        <v>16608</v>
      </c>
      <c r="Q1228" s="118">
        <v>2016</v>
      </c>
      <c r="R1228" s="119">
        <v>45785</v>
      </c>
      <c r="S1228" s="120" t="s">
        <v>319</v>
      </c>
      <c r="T1228" s="121" t="s">
        <v>421</v>
      </c>
      <c r="U1228" s="376" t="s">
        <v>313</v>
      </c>
      <c r="V1228" s="376" t="s">
        <v>4733</v>
      </c>
      <c r="W1228" s="135">
        <f t="shared" si="276"/>
        <v>46515</v>
      </c>
      <c r="X1228" s="357" t="s">
        <v>583</v>
      </c>
      <c r="Y1228" s="407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423</v>
      </c>
      <c r="AF1228" s="357">
        <v>39</v>
      </c>
      <c r="AG1228" s="357">
        <v>53</v>
      </c>
      <c r="AH1228" s="357">
        <v>1</v>
      </c>
      <c r="AI1228" s="156"/>
      <c r="AJ1228" s="365"/>
      <c r="AK1228" s="365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427</v>
      </c>
      <c r="C1229" s="121" t="s">
        <v>1647</v>
      </c>
      <c r="D1229" s="121"/>
      <c r="E1229" s="121" t="s">
        <v>1648</v>
      </c>
      <c r="F1229" s="121"/>
      <c r="G1229" s="129" t="s">
        <v>1649</v>
      </c>
      <c r="H1229" s="390"/>
      <c r="I1229" s="121" t="s">
        <v>265</v>
      </c>
      <c r="J1229" s="121"/>
      <c r="K1229" s="144" t="s">
        <v>417</v>
      </c>
      <c r="L1229" s="137">
        <v>42548</v>
      </c>
      <c r="M1229" s="149">
        <v>45176</v>
      </c>
      <c r="N1229" s="162" t="s">
        <v>421</v>
      </c>
      <c r="O1229" s="168">
        <f t="shared" si="278"/>
        <v>45176</v>
      </c>
      <c r="P1229" s="104">
        <v>16645</v>
      </c>
      <c r="Q1229" s="104">
        <v>2016</v>
      </c>
      <c r="R1229" s="119">
        <v>44446</v>
      </c>
      <c r="S1229" s="121" t="s">
        <v>319</v>
      </c>
      <c r="T1229" s="121" t="s">
        <v>421</v>
      </c>
      <c r="U1229" s="376" t="s">
        <v>1180</v>
      </c>
      <c r="V1229" s="376" t="s">
        <v>318</v>
      </c>
      <c r="W1229" s="145">
        <f t="shared" si="276"/>
        <v>45176</v>
      </c>
      <c r="X1229" s="357" t="s">
        <v>865</v>
      </c>
      <c r="Y1229" s="407">
        <v>5.3</v>
      </c>
      <c r="Z1229" s="136"/>
      <c r="AA1229" s="120">
        <v>80</v>
      </c>
      <c r="AB1229" s="120"/>
      <c r="AC1229" s="120">
        <v>100</v>
      </c>
      <c r="AD1229" s="120"/>
      <c r="AE1229" s="357">
        <v>24</v>
      </c>
      <c r="AF1229" s="357" t="s">
        <v>423</v>
      </c>
      <c r="AG1229" s="162">
        <v>52</v>
      </c>
      <c r="AH1229" s="162">
        <v>1</v>
      </c>
      <c r="AI1229" s="156"/>
      <c r="AJ1229" s="365"/>
      <c r="AK1229" s="365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427</v>
      </c>
      <c r="C1230" s="121" t="s">
        <v>1280</v>
      </c>
      <c r="D1230" s="121"/>
      <c r="E1230" s="121" t="s">
        <v>5605</v>
      </c>
      <c r="F1230" s="121"/>
      <c r="G1230" s="129" t="s">
        <v>4474</v>
      </c>
      <c r="H1230" s="259"/>
      <c r="I1230" s="121" t="s">
        <v>1071</v>
      </c>
      <c r="J1230" s="121"/>
      <c r="K1230" s="111" t="s">
        <v>6101</v>
      </c>
      <c r="L1230" s="115">
        <v>42475</v>
      </c>
      <c r="M1230" s="87">
        <v>46237</v>
      </c>
      <c r="N1230" s="117" t="s">
        <v>421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2001</v>
      </c>
      <c r="T1230" s="121" t="s">
        <v>692</v>
      </c>
      <c r="U1230" s="244" t="s">
        <v>637</v>
      </c>
      <c r="V1230" s="244" t="s">
        <v>137</v>
      </c>
      <c r="W1230" s="135">
        <f t="shared" si="276"/>
        <v>46237</v>
      </c>
      <c r="X1230" s="162" t="s">
        <v>865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427</v>
      </c>
      <c r="C1231" s="121" t="s">
        <v>2578</v>
      </c>
      <c r="D1231" s="121"/>
      <c r="E1231" s="121" t="s">
        <v>2579</v>
      </c>
      <c r="F1231" s="121"/>
      <c r="G1231" s="129" t="s">
        <v>2580</v>
      </c>
      <c r="H1231" s="390"/>
      <c r="I1231" s="121" t="s">
        <v>71</v>
      </c>
      <c r="J1231" s="121"/>
      <c r="K1231" s="121" t="s">
        <v>2581</v>
      </c>
      <c r="L1231" s="137">
        <v>43416</v>
      </c>
      <c r="M1231" s="138">
        <v>45666</v>
      </c>
      <c r="N1231" s="162" t="s">
        <v>421</v>
      </c>
      <c r="O1231" s="163">
        <f t="shared" si="278"/>
        <v>45666</v>
      </c>
      <c r="P1231" s="174">
        <v>20721</v>
      </c>
      <c r="Q1231" s="174">
        <v>2012</v>
      </c>
      <c r="R1231" s="105">
        <v>44935</v>
      </c>
      <c r="S1231" s="144" t="s">
        <v>102</v>
      </c>
      <c r="T1231" s="144" t="s">
        <v>421</v>
      </c>
      <c r="U1231" s="244" t="s">
        <v>738</v>
      </c>
      <c r="V1231" s="244" t="s">
        <v>2297</v>
      </c>
      <c r="W1231" s="135">
        <f>M1231</f>
        <v>45666</v>
      </c>
      <c r="X1231" s="162" t="s">
        <v>865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57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451" customFormat="1" ht="12.75" customHeight="1" x14ac:dyDescent="0.2">
      <c r="A1232" s="140">
        <v>1231</v>
      </c>
      <c r="B1232" s="140" t="s">
        <v>427</v>
      </c>
      <c r="C1232" s="646" t="s">
        <v>575</v>
      </c>
      <c r="D1232" s="140"/>
      <c r="E1232" s="140" t="s">
        <v>2777</v>
      </c>
      <c r="F1232" s="140"/>
      <c r="G1232" s="634" t="s">
        <v>2778</v>
      </c>
      <c r="H1232" s="635"/>
      <c r="I1232" s="140" t="s">
        <v>666</v>
      </c>
      <c r="J1232" s="140"/>
      <c r="K1232" s="140" t="s">
        <v>4390</v>
      </c>
      <c r="L1232" s="636">
        <v>43573</v>
      </c>
      <c r="M1232" s="373">
        <v>45034</v>
      </c>
      <c r="N1232" s="446" t="s">
        <v>421</v>
      </c>
      <c r="O1232" s="639">
        <f>M1232</f>
        <v>45034</v>
      </c>
      <c r="P1232" s="640">
        <v>22491</v>
      </c>
      <c r="Q1232" s="640">
        <v>2019</v>
      </c>
      <c r="R1232" s="444">
        <v>44304</v>
      </c>
      <c r="S1232" s="450" t="s">
        <v>691</v>
      </c>
      <c r="T1232" s="450" t="s">
        <v>420</v>
      </c>
      <c r="U1232" s="380" t="s">
        <v>200</v>
      </c>
      <c r="V1232" s="380" t="s">
        <v>532</v>
      </c>
      <c r="W1232" s="445">
        <f>M1232</f>
        <v>45034</v>
      </c>
      <c r="X1232" s="446" t="s">
        <v>201</v>
      </c>
      <c r="Y1232" s="447">
        <v>4.5</v>
      </c>
      <c r="Z1232" s="448"/>
      <c r="AA1232" s="140">
        <v>63</v>
      </c>
      <c r="AB1232" s="140"/>
      <c r="AC1232" s="140">
        <v>80</v>
      </c>
      <c r="AD1232" s="140"/>
      <c r="AE1232" s="446">
        <v>23</v>
      </c>
      <c r="AF1232" s="446" t="s">
        <v>423</v>
      </c>
      <c r="AG1232" s="638" t="s">
        <v>423</v>
      </c>
      <c r="AH1232" s="638">
        <v>1</v>
      </c>
      <c r="AI1232" s="450"/>
      <c r="AJ1232" s="638"/>
      <c r="AK1232" s="638"/>
      <c r="AL1232" s="140"/>
      <c r="AM1232" s="449"/>
      <c r="AN1232" s="450"/>
      <c r="AO1232" s="450"/>
      <c r="AP1232" s="450"/>
      <c r="AQ1232" s="450"/>
      <c r="AR1232" s="450"/>
      <c r="AS1232" s="450"/>
      <c r="AT1232" s="450"/>
      <c r="AU1232" s="450"/>
      <c r="AV1232" s="450"/>
      <c r="AW1232" s="450"/>
      <c r="AX1232" s="450"/>
      <c r="AY1232" s="450"/>
      <c r="AZ1232" s="450"/>
      <c r="BA1232" s="450"/>
      <c r="BB1232" s="450"/>
      <c r="BC1232" s="450"/>
      <c r="BD1232" s="450"/>
      <c r="BE1232" s="450"/>
      <c r="BF1232" s="450"/>
      <c r="BG1232" s="450"/>
      <c r="BH1232" s="450"/>
      <c r="BI1232" s="450"/>
      <c r="BJ1232" s="450"/>
      <c r="BK1232" s="450"/>
      <c r="BL1232" s="450"/>
      <c r="BM1232" s="450"/>
      <c r="BN1232" s="450"/>
      <c r="BO1232" s="450"/>
      <c r="BP1232" s="450"/>
      <c r="BQ1232" s="450"/>
      <c r="BR1232" s="450"/>
      <c r="BS1232" s="450"/>
      <c r="BT1232" s="450"/>
      <c r="BU1232" s="450"/>
      <c r="BV1232" s="450"/>
      <c r="BW1232" s="450"/>
      <c r="BX1232" s="450"/>
      <c r="BY1232" s="450"/>
      <c r="BZ1232" s="450"/>
      <c r="CA1232" s="450"/>
      <c r="CB1232" s="450"/>
      <c r="CC1232" s="450"/>
      <c r="CD1232" s="450"/>
      <c r="CE1232" s="450"/>
      <c r="CF1232" s="450"/>
      <c r="CG1232" s="450"/>
      <c r="CH1232" s="450"/>
      <c r="CI1232" s="450"/>
      <c r="CJ1232" s="450"/>
      <c r="CK1232" s="450"/>
      <c r="CL1232" s="450"/>
      <c r="CM1232" s="637"/>
      <c r="CN1232" s="637"/>
      <c r="CO1232" s="637"/>
      <c r="CP1232" s="637"/>
      <c r="CQ1232" s="637"/>
      <c r="CR1232" s="637"/>
      <c r="CS1232" s="637"/>
      <c r="CT1232" s="637"/>
      <c r="CU1232" s="637"/>
      <c r="CV1232" s="637"/>
      <c r="CW1232" s="637"/>
      <c r="CX1232" s="637"/>
      <c r="CY1232" s="637"/>
      <c r="CZ1232" s="637"/>
      <c r="DA1232" s="637"/>
      <c r="DB1232" s="637"/>
      <c r="DC1232" s="637"/>
      <c r="DD1232" s="637"/>
      <c r="DE1232" s="637"/>
      <c r="DF1232" s="637"/>
      <c r="DG1232" s="637"/>
      <c r="DH1232" s="637"/>
      <c r="DI1232" s="637"/>
      <c r="DJ1232" s="637"/>
      <c r="DK1232" s="637"/>
      <c r="DL1232" s="637"/>
      <c r="DM1232" s="637"/>
      <c r="DN1232" s="637"/>
      <c r="DO1232" s="637"/>
      <c r="DP1232" s="637"/>
      <c r="DQ1232" s="637"/>
      <c r="DR1232" s="637"/>
      <c r="DS1232" s="637"/>
    </row>
    <row r="1233" spans="1:123" s="157" customFormat="1" ht="12.75" customHeight="1" x14ac:dyDescent="0.2">
      <c r="A1233" s="121">
        <v>1232</v>
      </c>
      <c r="B1233" s="121" t="s">
        <v>427</v>
      </c>
      <c r="C1233" s="121" t="s">
        <v>1365</v>
      </c>
      <c r="D1233" s="121"/>
      <c r="E1233" s="121" t="s">
        <v>1626</v>
      </c>
      <c r="F1233" s="121"/>
      <c r="G1233" s="129" t="s">
        <v>4121</v>
      </c>
      <c r="H1233" s="390"/>
      <c r="I1233" s="121" t="s">
        <v>265</v>
      </c>
      <c r="J1233" s="121"/>
      <c r="K1233" s="121" t="s">
        <v>688</v>
      </c>
      <c r="L1233" s="137">
        <v>44624</v>
      </c>
      <c r="M1233" s="138">
        <v>46036</v>
      </c>
      <c r="N1233" s="117" t="s">
        <v>421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3071</v>
      </c>
      <c r="T1233" s="121" t="s">
        <v>421</v>
      </c>
      <c r="U1233" s="244" t="s">
        <v>164</v>
      </c>
      <c r="V1233" s="244" t="s">
        <v>1439</v>
      </c>
      <c r="W1233" s="135">
        <f>M1233</f>
        <v>46036</v>
      </c>
      <c r="X1233" s="162" t="s">
        <v>865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423</v>
      </c>
      <c r="AF1233" s="162" t="s">
        <v>423</v>
      </c>
      <c r="AG1233" s="162" t="s">
        <v>423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s="306" customFormat="1" ht="12.75" customHeight="1" x14ac:dyDescent="0.2">
      <c r="A1234" s="301">
        <v>1233</v>
      </c>
      <c r="B1234" s="301" t="s">
        <v>6808</v>
      </c>
      <c r="C1234" s="301"/>
      <c r="D1234" s="301"/>
      <c r="E1234" s="301" t="s">
        <v>1627</v>
      </c>
      <c r="F1234" s="301"/>
      <c r="G1234" s="308"/>
      <c r="H1234" s="397"/>
      <c r="I1234" s="97"/>
      <c r="J1234" s="301"/>
      <c r="K1234" s="97"/>
      <c r="L1234" s="455"/>
      <c r="M1234" s="310"/>
      <c r="N1234" s="457"/>
      <c r="O1234" s="307"/>
      <c r="P1234" s="299"/>
      <c r="Q1234" s="299"/>
      <c r="R1234" s="300"/>
      <c r="S1234" s="301"/>
      <c r="T1234" s="301"/>
      <c r="U1234" s="378"/>
      <c r="V1234" s="378"/>
      <c r="W1234" s="302"/>
      <c r="X1234" s="338"/>
      <c r="Y1234" s="416"/>
      <c r="Z1234" s="303"/>
      <c r="AA1234" s="301"/>
      <c r="AB1234" s="301"/>
      <c r="AC1234" s="301"/>
      <c r="AD1234" s="301"/>
      <c r="AE1234" s="338"/>
      <c r="AF1234" s="338"/>
      <c r="AG1234" s="338"/>
      <c r="AH1234" s="338"/>
      <c r="AI1234" s="305"/>
      <c r="AJ1234" s="368"/>
      <c r="AK1234" s="368"/>
      <c r="AL1234" s="301"/>
      <c r="AM1234" s="304"/>
      <c r="AN1234" s="305"/>
      <c r="AO1234" s="305"/>
      <c r="AP1234" s="305"/>
      <c r="AQ1234" s="305"/>
      <c r="AR1234" s="305"/>
      <c r="AS1234" s="305"/>
      <c r="AT1234" s="305"/>
      <c r="AU1234" s="305"/>
      <c r="AV1234" s="305"/>
      <c r="AW1234" s="305"/>
      <c r="AX1234" s="305"/>
      <c r="AY1234" s="305"/>
      <c r="AZ1234" s="305"/>
      <c r="BA1234" s="305"/>
      <c r="BB1234" s="305"/>
      <c r="BC1234" s="305"/>
      <c r="BD1234" s="305"/>
      <c r="BE1234" s="305"/>
      <c r="BF1234" s="305"/>
      <c r="BG1234" s="305"/>
      <c r="BH1234" s="305"/>
      <c r="BI1234" s="305"/>
      <c r="BJ1234" s="305"/>
      <c r="BK1234" s="305"/>
      <c r="BL1234" s="305"/>
      <c r="BM1234" s="305"/>
      <c r="BN1234" s="305"/>
      <c r="BO1234" s="305"/>
      <c r="BP1234" s="305"/>
      <c r="BQ1234" s="305"/>
      <c r="BR1234" s="305"/>
      <c r="BS1234" s="305"/>
      <c r="BT1234" s="305"/>
      <c r="BU1234" s="305"/>
      <c r="BV1234" s="305"/>
      <c r="BW1234" s="305"/>
      <c r="BX1234" s="305"/>
      <c r="BY1234" s="305"/>
      <c r="BZ1234" s="305"/>
      <c r="CA1234" s="305"/>
      <c r="CB1234" s="305"/>
      <c r="CC1234" s="305"/>
      <c r="CD1234" s="305"/>
      <c r="CE1234" s="305"/>
      <c r="CF1234" s="305"/>
      <c r="CG1234" s="305"/>
      <c r="CH1234" s="305"/>
      <c r="CI1234" s="305"/>
      <c r="CJ1234" s="305"/>
      <c r="CK1234" s="305"/>
      <c r="CL1234" s="305"/>
      <c r="CM1234" s="339"/>
      <c r="CN1234" s="339"/>
      <c r="CO1234" s="339"/>
      <c r="CP1234" s="339"/>
      <c r="CQ1234" s="339"/>
      <c r="CR1234" s="339"/>
      <c r="CS1234" s="339"/>
      <c r="CT1234" s="339"/>
      <c r="CU1234" s="339"/>
      <c r="CV1234" s="339"/>
      <c r="CW1234" s="339"/>
      <c r="CX1234" s="339"/>
      <c r="CY1234" s="339"/>
      <c r="CZ1234" s="339"/>
      <c r="DA1234" s="339"/>
      <c r="DB1234" s="339"/>
      <c r="DC1234" s="339"/>
      <c r="DD1234" s="339"/>
      <c r="DE1234" s="339"/>
      <c r="DF1234" s="339"/>
      <c r="DG1234" s="339"/>
      <c r="DH1234" s="339"/>
      <c r="DI1234" s="339"/>
      <c r="DJ1234" s="339"/>
      <c r="DK1234" s="339"/>
      <c r="DL1234" s="339"/>
      <c r="DM1234" s="339"/>
      <c r="DN1234" s="339"/>
      <c r="DO1234" s="339"/>
      <c r="DP1234" s="339"/>
      <c r="DQ1234" s="339"/>
      <c r="DR1234" s="339"/>
      <c r="DS1234" s="339"/>
    </row>
    <row r="1235" spans="1:123" s="216" customFormat="1" ht="12.75" customHeight="1" x14ac:dyDescent="0.2">
      <c r="A1235" s="201">
        <v>1234</v>
      </c>
      <c r="B1235" s="201" t="s">
        <v>427</v>
      </c>
      <c r="C1235" s="201" t="s">
        <v>2328</v>
      </c>
      <c r="D1235" s="201"/>
      <c r="E1235" s="201" t="s">
        <v>2329</v>
      </c>
      <c r="F1235" s="201"/>
      <c r="G1235" s="203" t="s">
        <v>3009</v>
      </c>
      <c r="H1235" s="391"/>
      <c r="I1235" s="201" t="s">
        <v>486</v>
      </c>
      <c r="J1235" s="201"/>
      <c r="K1235" s="201" t="s">
        <v>3010</v>
      </c>
      <c r="L1235" s="206">
        <v>43207</v>
      </c>
      <c r="M1235" s="207">
        <v>45402</v>
      </c>
      <c r="N1235" s="220" t="s">
        <v>421</v>
      </c>
      <c r="O1235" s="221">
        <f t="shared" si="278"/>
        <v>45402</v>
      </c>
      <c r="P1235" s="222">
        <v>20042</v>
      </c>
      <c r="Q1235" s="222">
        <v>2018</v>
      </c>
      <c r="R1235" s="211">
        <v>44671</v>
      </c>
      <c r="S1235" s="201" t="s">
        <v>2231</v>
      </c>
      <c r="T1235" s="201" t="s">
        <v>421</v>
      </c>
      <c r="U1235" s="377" t="s">
        <v>532</v>
      </c>
      <c r="V1235" s="377" t="s">
        <v>66</v>
      </c>
      <c r="W1235" s="213">
        <f t="shared" ref="W1235:W1293" si="279">M1235</f>
        <v>45402</v>
      </c>
      <c r="X1235" s="208" t="s">
        <v>201</v>
      </c>
      <c r="Y1235" s="408">
        <v>5.8</v>
      </c>
      <c r="Z1235" s="214"/>
      <c r="AA1235" s="201">
        <v>100</v>
      </c>
      <c r="AB1235" s="201"/>
      <c r="AC1235" s="201">
        <v>125</v>
      </c>
      <c r="AD1235" s="201"/>
      <c r="AE1235" s="208">
        <v>25</v>
      </c>
      <c r="AF1235" s="208" t="s">
        <v>423</v>
      </c>
      <c r="AG1235" s="208" t="s">
        <v>423</v>
      </c>
      <c r="AH1235" s="208">
        <v>1</v>
      </c>
      <c r="AI1235" s="212"/>
      <c r="AJ1235" s="284"/>
      <c r="AK1235" s="284"/>
      <c r="AL1235" s="201"/>
      <c r="AM1235" s="237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  <c r="BI1235" s="212"/>
      <c r="BJ1235" s="212"/>
      <c r="BK1235" s="212"/>
      <c r="BL1235" s="212"/>
      <c r="BM1235" s="212"/>
      <c r="BN1235" s="212"/>
      <c r="BO1235" s="212"/>
      <c r="BP1235" s="212"/>
      <c r="BQ1235" s="212"/>
      <c r="BR1235" s="212"/>
      <c r="BS1235" s="212"/>
      <c r="BT1235" s="212"/>
      <c r="BU1235" s="212"/>
      <c r="BV1235" s="212"/>
      <c r="BW1235" s="212"/>
      <c r="BX1235" s="212"/>
      <c r="BY1235" s="212"/>
      <c r="BZ1235" s="212"/>
      <c r="CA1235" s="212"/>
      <c r="CB1235" s="212"/>
      <c r="CC1235" s="212"/>
      <c r="CD1235" s="212"/>
      <c r="CE1235" s="212"/>
      <c r="CF1235" s="212"/>
      <c r="CG1235" s="212"/>
      <c r="CH1235" s="212"/>
      <c r="CI1235" s="212"/>
      <c r="CJ1235" s="212"/>
      <c r="CK1235" s="212"/>
      <c r="CL1235" s="212"/>
      <c r="CM1235" s="215"/>
      <c r="CN1235" s="215"/>
      <c r="CO1235" s="215"/>
      <c r="CP1235" s="215"/>
      <c r="CQ1235" s="215"/>
      <c r="CR1235" s="215"/>
      <c r="CS1235" s="215"/>
      <c r="CT1235" s="215"/>
      <c r="CU1235" s="215"/>
      <c r="CV1235" s="215"/>
      <c r="CW1235" s="215"/>
      <c r="CX1235" s="215"/>
      <c r="CY1235" s="215"/>
      <c r="CZ1235" s="215"/>
      <c r="DA1235" s="215"/>
      <c r="DB1235" s="215"/>
      <c r="DC1235" s="215"/>
      <c r="DD1235" s="215"/>
      <c r="DE1235" s="215"/>
      <c r="DF1235" s="215"/>
      <c r="DG1235" s="215"/>
      <c r="DH1235" s="215"/>
      <c r="DI1235" s="215"/>
      <c r="DJ1235" s="215"/>
      <c r="DK1235" s="215"/>
      <c r="DL1235" s="215"/>
      <c r="DM1235" s="215"/>
      <c r="DN1235" s="215"/>
      <c r="DO1235" s="215"/>
      <c r="DP1235" s="215"/>
      <c r="DQ1235" s="215"/>
      <c r="DR1235" s="215"/>
      <c r="DS1235" s="215"/>
    </row>
    <row r="1236" spans="1:123" s="157" customFormat="1" ht="12.75" customHeight="1" x14ac:dyDescent="0.2">
      <c r="A1236" s="121">
        <v>1235</v>
      </c>
      <c r="B1236" s="121" t="s">
        <v>427</v>
      </c>
      <c r="C1236" s="121" t="s">
        <v>3191</v>
      </c>
      <c r="D1236" s="121"/>
      <c r="E1236" s="121" t="s">
        <v>1628</v>
      </c>
      <c r="F1236" s="121"/>
      <c r="G1236" s="129" t="s">
        <v>3945</v>
      </c>
      <c r="H1236" s="390"/>
      <c r="I1236" s="121" t="s">
        <v>1071</v>
      </c>
      <c r="J1236" s="121"/>
      <c r="K1236" s="121" t="s">
        <v>6814</v>
      </c>
      <c r="L1236" s="137">
        <v>44496</v>
      </c>
      <c r="M1236" s="138">
        <v>45932</v>
      </c>
      <c r="N1236" s="162" t="s">
        <v>421</v>
      </c>
      <c r="O1236" s="163">
        <f t="shared" si="278"/>
        <v>45932</v>
      </c>
      <c r="P1236" s="174">
        <v>21586</v>
      </c>
      <c r="Q1236" s="174">
        <v>2021</v>
      </c>
      <c r="R1236" s="105">
        <v>45201</v>
      </c>
      <c r="S1236" s="144" t="s">
        <v>727</v>
      </c>
      <c r="T1236" s="144" t="s">
        <v>420</v>
      </c>
      <c r="U1236" s="244" t="s">
        <v>3753</v>
      </c>
      <c r="V1236" s="244" t="s">
        <v>5274</v>
      </c>
      <c r="W1236" s="135">
        <f>M1236</f>
        <v>45932</v>
      </c>
      <c r="X1236" s="162" t="s">
        <v>865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57" t="s">
        <v>423</v>
      </c>
      <c r="AF1236" s="162" t="s">
        <v>423</v>
      </c>
      <c r="AG1236" s="175" t="s">
        <v>423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427</v>
      </c>
      <c r="C1237" s="121" t="s">
        <v>2844</v>
      </c>
      <c r="D1237" s="121"/>
      <c r="E1237" s="121" t="s">
        <v>1656</v>
      </c>
      <c r="F1237" s="121"/>
      <c r="G1237" s="129" t="s">
        <v>4605</v>
      </c>
      <c r="H1237" s="390"/>
      <c r="I1237" s="121" t="s">
        <v>631</v>
      </c>
      <c r="J1237" s="121"/>
      <c r="K1237" s="121" t="s">
        <v>3180</v>
      </c>
      <c r="L1237" s="137">
        <v>44837</v>
      </c>
      <c r="M1237" s="138">
        <v>45566</v>
      </c>
      <c r="N1237" s="162" t="s">
        <v>421</v>
      </c>
      <c r="O1237" s="163">
        <f t="shared" si="278"/>
        <v>45566</v>
      </c>
      <c r="P1237" s="174">
        <v>22654</v>
      </c>
      <c r="Q1237" s="174">
        <v>2022</v>
      </c>
      <c r="R1237" s="105">
        <v>44835</v>
      </c>
      <c r="S1237" s="144" t="s">
        <v>2231</v>
      </c>
      <c r="T1237" s="144" t="s">
        <v>728</v>
      </c>
      <c r="U1237" s="244" t="s">
        <v>200</v>
      </c>
      <c r="V1237" s="244" t="s">
        <v>137</v>
      </c>
      <c r="W1237" s="135">
        <f>M1237</f>
        <v>45566</v>
      </c>
      <c r="X1237" s="162" t="s">
        <v>865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423</v>
      </c>
      <c r="AF1237" s="162" t="s">
        <v>423</v>
      </c>
      <c r="AG1237" s="175" t="s">
        <v>423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427</v>
      </c>
      <c r="C1238" s="121" t="s">
        <v>3068</v>
      </c>
      <c r="D1238" s="121"/>
      <c r="E1238" s="121" t="s">
        <v>1653</v>
      </c>
      <c r="F1238" s="121"/>
      <c r="G1238" s="129" t="s">
        <v>3069</v>
      </c>
      <c r="H1238" s="390"/>
      <c r="I1238" s="121" t="s">
        <v>174</v>
      </c>
      <c r="J1238" s="121"/>
      <c r="K1238" s="121" t="s">
        <v>3067</v>
      </c>
      <c r="L1238" s="137">
        <v>43888</v>
      </c>
      <c r="M1238" s="138">
        <v>45344</v>
      </c>
      <c r="N1238" s="162" t="s">
        <v>421</v>
      </c>
      <c r="O1238" s="163">
        <f t="shared" ref="O1238:O1243" si="280">M1238</f>
        <v>45344</v>
      </c>
      <c r="P1238" s="174">
        <v>20193</v>
      </c>
      <c r="Q1238" s="174">
        <v>2019</v>
      </c>
      <c r="R1238" s="105">
        <v>44614</v>
      </c>
      <c r="S1238" s="144" t="s">
        <v>2616</v>
      </c>
      <c r="T1238" s="144" t="s">
        <v>421</v>
      </c>
      <c r="U1238" s="244" t="s">
        <v>387</v>
      </c>
      <c r="V1238" s="244" t="s">
        <v>1</v>
      </c>
      <c r="W1238" s="135">
        <f t="shared" si="279"/>
        <v>45344</v>
      </c>
      <c r="X1238" s="162" t="s">
        <v>655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57">
        <v>22</v>
      </c>
      <c r="AF1238" s="162" t="s">
        <v>423</v>
      </c>
      <c r="AG1238" s="175" t="s">
        <v>423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427</v>
      </c>
      <c r="C1239" s="121" t="s">
        <v>166</v>
      </c>
      <c r="D1239" s="121"/>
      <c r="E1239" s="121" t="s">
        <v>1724</v>
      </c>
      <c r="F1239" s="121"/>
      <c r="G1239" s="129" t="s">
        <v>1725</v>
      </c>
      <c r="H1239" s="390"/>
      <c r="I1239" s="121" t="s">
        <v>666</v>
      </c>
      <c r="J1239" s="121"/>
      <c r="K1239" s="121" t="s">
        <v>1417</v>
      </c>
      <c r="L1239" s="137">
        <v>42633</v>
      </c>
      <c r="M1239" s="149">
        <v>46267</v>
      </c>
      <c r="N1239" s="162" t="s">
        <v>421</v>
      </c>
      <c r="O1239" s="168">
        <f t="shared" si="280"/>
        <v>46267</v>
      </c>
      <c r="P1239" s="169">
        <v>20688</v>
      </c>
      <c r="Q1239" s="169">
        <v>2016</v>
      </c>
      <c r="R1239" s="119">
        <v>45537</v>
      </c>
      <c r="S1239" s="156" t="s">
        <v>596</v>
      </c>
      <c r="T1239" s="144" t="s">
        <v>421</v>
      </c>
      <c r="U1239" s="376" t="s">
        <v>6153</v>
      </c>
      <c r="V1239" s="376" t="s">
        <v>1221</v>
      </c>
      <c r="W1239" s="145">
        <f t="shared" si="279"/>
        <v>46267</v>
      </c>
      <c r="X1239" s="357" t="s">
        <v>865</v>
      </c>
      <c r="Y1239" s="407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57">
        <v>37</v>
      </c>
      <c r="AG1239" s="365">
        <v>52</v>
      </c>
      <c r="AH1239" s="365">
        <v>1</v>
      </c>
      <c r="AI1239" s="156"/>
      <c r="AJ1239" s="365"/>
      <c r="AK1239" s="365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427</v>
      </c>
      <c r="C1240" s="121" t="s">
        <v>2844</v>
      </c>
      <c r="D1240" s="121"/>
      <c r="E1240" s="121" t="s">
        <v>1657</v>
      </c>
      <c r="F1240" s="121"/>
      <c r="G1240" s="129" t="s">
        <v>3070</v>
      </c>
      <c r="H1240" s="390"/>
      <c r="I1240" s="121" t="s">
        <v>631</v>
      </c>
      <c r="J1240" s="121"/>
      <c r="K1240" s="121" t="s">
        <v>2534</v>
      </c>
      <c r="L1240" s="137">
        <v>43888</v>
      </c>
      <c r="M1240" s="138">
        <v>46095</v>
      </c>
      <c r="N1240" s="162" t="s">
        <v>421</v>
      </c>
      <c r="O1240" s="163">
        <f t="shared" si="280"/>
        <v>46095</v>
      </c>
      <c r="P1240" s="174">
        <v>22390</v>
      </c>
      <c r="Q1240" s="174">
        <v>2019</v>
      </c>
      <c r="R1240" s="105">
        <v>45365</v>
      </c>
      <c r="S1240" s="144" t="s">
        <v>2616</v>
      </c>
      <c r="T1240" s="144" t="s">
        <v>421</v>
      </c>
      <c r="U1240" s="244" t="s">
        <v>442</v>
      </c>
      <c r="V1240" s="244" t="s">
        <v>5714</v>
      </c>
      <c r="W1240" s="135">
        <f t="shared" si="279"/>
        <v>46095</v>
      </c>
      <c r="X1240" s="162" t="s">
        <v>865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57">
        <v>22</v>
      </c>
      <c r="AF1240" s="162" t="s">
        <v>423</v>
      </c>
      <c r="AG1240" s="175" t="s">
        <v>423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48" customFormat="1" ht="12.75" customHeight="1" x14ac:dyDescent="0.2">
      <c r="A1241" s="566">
        <v>1240</v>
      </c>
      <c r="B1241" s="566" t="s">
        <v>428</v>
      </c>
      <c r="C1241" s="566" t="s">
        <v>1763</v>
      </c>
      <c r="D1241" s="566" t="s">
        <v>3298</v>
      </c>
      <c r="E1241" s="566" t="s">
        <v>1764</v>
      </c>
      <c r="F1241" s="566" t="s">
        <v>3295</v>
      </c>
      <c r="G1241" s="557" t="s">
        <v>1765</v>
      </c>
      <c r="H1241" s="558" t="s">
        <v>3296</v>
      </c>
      <c r="I1241" s="566" t="s">
        <v>174</v>
      </c>
      <c r="J1241" s="566" t="s">
        <v>3297</v>
      </c>
      <c r="K1241" s="566" t="s">
        <v>1766</v>
      </c>
      <c r="L1241" s="560">
        <v>42682</v>
      </c>
      <c r="M1241" s="561">
        <v>46041</v>
      </c>
      <c r="N1241" s="569" t="s">
        <v>421</v>
      </c>
      <c r="O1241" s="573">
        <f t="shared" si="280"/>
        <v>46041</v>
      </c>
      <c r="P1241" s="574">
        <v>16924</v>
      </c>
      <c r="Q1241" s="574">
        <v>2016</v>
      </c>
      <c r="R1241" s="565">
        <v>45310</v>
      </c>
      <c r="S1241" s="533" t="s">
        <v>5447</v>
      </c>
      <c r="T1241" s="533" t="s">
        <v>3005</v>
      </c>
      <c r="U1241" s="567" t="s">
        <v>870</v>
      </c>
      <c r="V1241" s="567" t="s">
        <v>4492</v>
      </c>
      <c r="W1241" s="568">
        <f t="shared" si="279"/>
        <v>46041</v>
      </c>
      <c r="X1241" s="569" t="s">
        <v>201</v>
      </c>
      <c r="Y1241" s="570">
        <v>5.83</v>
      </c>
      <c r="Z1241" s="571">
        <v>8</v>
      </c>
      <c r="AA1241" s="566">
        <v>110</v>
      </c>
      <c r="AB1241" s="566">
        <v>110</v>
      </c>
      <c r="AC1241" s="566">
        <v>130</v>
      </c>
      <c r="AD1241" s="566">
        <v>180</v>
      </c>
      <c r="AE1241" s="569" t="s">
        <v>423</v>
      </c>
      <c r="AF1241" s="569" t="s">
        <v>423</v>
      </c>
      <c r="AG1241" s="575" t="s">
        <v>423</v>
      </c>
      <c r="AH1241" s="575">
        <v>1</v>
      </c>
      <c r="AI1241" s="576">
        <v>44055</v>
      </c>
      <c r="AJ1241" s="575">
        <v>2018</v>
      </c>
      <c r="AK1241" s="575" t="s">
        <v>421</v>
      </c>
      <c r="AL1241" s="566" t="s">
        <v>5996</v>
      </c>
      <c r="AM1241" s="532"/>
      <c r="AN1241" s="533"/>
      <c r="AO1241" s="533"/>
      <c r="AP1241" s="533"/>
      <c r="AQ1241" s="533"/>
      <c r="AR1241" s="533"/>
      <c r="AS1241" s="533"/>
      <c r="AT1241" s="533"/>
      <c r="AU1241" s="533"/>
      <c r="AV1241" s="533"/>
      <c r="AW1241" s="533"/>
      <c r="AX1241" s="533"/>
      <c r="AY1241" s="533"/>
      <c r="AZ1241" s="533"/>
      <c r="BA1241" s="533"/>
      <c r="BB1241" s="533"/>
      <c r="BC1241" s="533"/>
      <c r="BD1241" s="533"/>
      <c r="BE1241" s="533"/>
      <c r="BF1241" s="533"/>
      <c r="BG1241" s="533"/>
      <c r="BH1241" s="533"/>
      <c r="BI1241" s="533"/>
      <c r="BJ1241" s="533"/>
      <c r="BK1241" s="533"/>
      <c r="BL1241" s="533"/>
      <c r="BM1241" s="533"/>
      <c r="BN1241" s="533"/>
      <c r="BO1241" s="533"/>
      <c r="BP1241" s="533"/>
      <c r="BQ1241" s="533"/>
      <c r="BR1241" s="533"/>
      <c r="BS1241" s="533"/>
      <c r="BT1241" s="533"/>
      <c r="BU1241" s="533"/>
      <c r="BV1241" s="533"/>
      <c r="BW1241" s="533"/>
      <c r="BX1241" s="533"/>
      <c r="BY1241" s="533"/>
      <c r="BZ1241" s="533"/>
      <c r="CA1241" s="533"/>
      <c r="CB1241" s="533"/>
      <c r="CC1241" s="533"/>
      <c r="CD1241" s="533"/>
      <c r="CE1241" s="533"/>
      <c r="CF1241" s="533"/>
      <c r="CG1241" s="533"/>
      <c r="CH1241" s="533"/>
      <c r="CI1241" s="533"/>
      <c r="CJ1241" s="533"/>
      <c r="CK1241" s="533"/>
      <c r="CL1241" s="533"/>
      <c r="CM1241" s="572"/>
      <c r="CN1241" s="572"/>
      <c r="CO1241" s="572"/>
      <c r="CP1241" s="572"/>
      <c r="CQ1241" s="572"/>
      <c r="CR1241" s="572"/>
      <c r="CS1241" s="572"/>
      <c r="CT1241" s="572"/>
      <c r="CU1241" s="572"/>
      <c r="CV1241" s="572"/>
      <c r="CW1241" s="572"/>
      <c r="CX1241" s="572"/>
      <c r="CY1241" s="572"/>
      <c r="CZ1241" s="572"/>
      <c r="DA1241" s="572"/>
      <c r="DB1241" s="572"/>
      <c r="DC1241" s="572"/>
      <c r="DD1241" s="572"/>
      <c r="DE1241" s="572"/>
      <c r="DF1241" s="572"/>
      <c r="DG1241" s="572"/>
      <c r="DH1241" s="572"/>
      <c r="DI1241" s="572"/>
      <c r="DJ1241" s="572"/>
      <c r="DK1241" s="572"/>
      <c r="DL1241" s="572"/>
      <c r="DM1241" s="572"/>
      <c r="DN1241" s="572"/>
      <c r="DO1241" s="572"/>
      <c r="DP1241" s="572"/>
      <c r="DQ1241" s="572"/>
      <c r="DR1241" s="572"/>
      <c r="DS1241" s="572"/>
    </row>
    <row r="1242" spans="1:123" s="216" customFormat="1" ht="12.75" customHeight="1" x14ac:dyDescent="0.2">
      <c r="A1242" s="201">
        <v>1241</v>
      </c>
      <c r="B1242" s="201" t="s">
        <v>427</v>
      </c>
      <c r="C1242" s="490" t="s">
        <v>6395</v>
      </c>
      <c r="D1242" s="201"/>
      <c r="E1242" s="201" t="s">
        <v>2779</v>
      </c>
      <c r="F1242" s="201"/>
      <c r="G1242" s="203" t="s">
        <v>6396</v>
      </c>
      <c r="H1242" s="391"/>
      <c r="I1242" s="201" t="s">
        <v>1071</v>
      </c>
      <c r="J1242" s="201"/>
      <c r="K1242" s="201" t="s">
        <v>224</v>
      </c>
      <c r="L1242" s="206">
        <v>45701</v>
      </c>
      <c r="M1242" s="207">
        <v>46420</v>
      </c>
      <c r="N1242" s="208" t="s">
        <v>421</v>
      </c>
      <c r="O1242" s="209">
        <f t="shared" si="280"/>
        <v>46420</v>
      </c>
      <c r="P1242" s="210">
        <v>25073</v>
      </c>
      <c r="Q1242" s="210">
        <v>2023</v>
      </c>
      <c r="R1242" s="211">
        <v>45690</v>
      </c>
      <c r="S1242" s="212" t="s">
        <v>168</v>
      </c>
      <c r="T1242" s="212" t="s">
        <v>728</v>
      </c>
      <c r="U1242" s="377" t="s">
        <v>200</v>
      </c>
      <c r="V1242" s="377" t="s">
        <v>49</v>
      </c>
      <c r="W1242" s="213">
        <f t="shared" si="279"/>
        <v>46420</v>
      </c>
      <c r="X1242" s="208" t="s">
        <v>583</v>
      </c>
      <c r="Y1242" s="408">
        <v>5.8</v>
      </c>
      <c r="Z1242" s="214"/>
      <c r="AA1242" s="201">
        <v>105</v>
      </c>
      <c r="AB1242" s="201"/>
      <c r="AC1242" s="201">
        <v>125</v>
      </c>
      <c r="AD1242" s="201"/>
      <c r="AE1242" s="208" t="s">
        <v>423</v>
      </c>
      <c r="AF1242" s="208" t="s">
        <v>423</v>
      </c>
      <c r="AG1242" s="284" t="s">
        <v>423</v>
      </c>
      <c r="AH1242" s="284">
        <v>1</v>
      </c>
      <c r="AI1242" s="223"/>
      <c r="AJ1242" s="284"/>
      <c r="AK1242" s="284"/>
      <c r="AL1242" s="201"/>
      <c r="AM1242" s="237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5"/>
      <c r="CN1242" s="215"/>
      <c r="CO1242" s="215"/>
      <c r="CP1242" s="215"/>
      <c r="CQ1242" s="215"/>
      <c r="CR1242" s="215"/>
      <c r="CS1242" s="215"/>
      <c r="CT1242" s="215"/>
      <c r="CU1242" s="215"/>
      <c r="CV1242" s="215"/>
      <c r="CW1242" s="215"/>
      <c r="CX1242" s="215"/>
      <c r="CY1242" s="215"/>
      <c r="CZ1242" s="215"/>
      <c r="DA1242" s="215"/>
      <c r="DB1242" s="215"/>
      <c r="DC1242" s="215"/>
      <c r="DD1242" s="215"/>
      <c r="DE1242" s="215"/>
      <c r="DF1242" s="215"/>
      <c r="DG1242" s="215"/>
      <c r="DH1242" s="215"/>
      <c r="DI1242" s="215"/>
      <c r="DJ1242" s="215"/>
      <c r="DK1242" s="215"/>
      <c r="DL1242" s="215"/>
      <c r="DM1242" s="215"/>
      <c r="DN1242" s="215"/>
      <c r="DO1242" s="215"/>
      <c r="DP1242" s="215"/>
      <c r="DQ1242" s="215"/>
      <c r="DR1242" s="215"/>
      <c r="DS1242" s="215"/>
    </row>
    <row r="1243" spans="1:123" s="216" customFormat="1" ht="12.75" customHeight="1" x14ac:dyDescent="0.2">
      <c r="A1243" s="201">
        <v>1242</v>
      </c>
      <c r="B1243" s="200" t="s">
        <v>427</v>
      </c>
      <c r="C1243" s="228" t="s">
        <v>5874</v>
      </c>
      <c r="D1243" s="202"/>
      <c r="E1243" s="228" t="s">
        <v>1817</v>
      </c>
      <c r="F1243" s="202"/>
      <c r="G1243" s="227" t="s">
        <v>5875</v>
      </c>
      <c r="H1243" s="392"/>
      <c r="I1243" s="202" t="s">
        <v>1214</v>
      </c>
      <c r="J1243" s="202"/>
      <c r="K1243" s="202" t="s">
        <v>5784</v>
      </c>
      <c r="L1243" s="218">
        <v>45436</v>
      </c>
      <c r="M1243" s="219">
        <v>46162</v>
      </c>
      <c r="N1243" s="220" t="s">
        <v>421</v>
      </c>
      <c r="O1243" s="221">
        <f t="shared" si="280"/>
        <v>46162</v>
      </c>
      <c r="P1243" s="222">
        <v>24370</v>
      </c>
      <c r="Q1243" s="222">
        <v>2015</v>
      </c>
      <c r="R1243" s="211">
        <v>45432</v>
      </c>
      <c r="S1243" s="201" t="s">
        <v>5066</v>
      </c>
      <c r="T1243" s="201" t="s">
        <v>728</v>
      </c>
      <c r="U1243" s="377" t="s">
        <v>200</v>
      </c>
      <c r="V1243" s="377" t="s">
        <v>533</v>
      </c>
      <c r="W1243" s="213">
        <f t="shared" si="279"/>
        <v>46162</v>
      </c>
      <c r="X1243" s="208" t="s">
        <v>423</v>
      </c>
      <c r="Y1243" s="408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427</v>
      </c>
      <c r="C1244" s="110" t="s">
        <v>342</v>
      </c>
      <c r="D1244" s="111"/>
      <c r="E1244" s="111" t="s">
        <v>1779</v>
      </c>
      <c r="F1244" s="111"/>
      <c r="G1244" s="112" t="s">
        <v>1780</v>
      </c>
      <c r="H1244" s="389"/>
      <c r="I1244" s="111" t="s">
        <v>1071</v>
      </c>
      <c r="J1244" s="111"/>
      <c r="K1244" s="111" t="s">
        <v>1781</v>
      </c>
      <c r="L1244" s="115">
        <v>42694</v>
      </c>
      <c r="M1244" s="87">
        <v>45985</v>
      </c>
      <c r="N1244" s="117" t="s">
        <v>421</v>
      </c>
      <c r="O1244" s="131">
        <f t="shared" ref="O1244:O1249" si="281">M1244</f>
        <v>45985</v>
      </c>
      <c r="P1244" s="104">
        <v>19598</v>
      </c>
      <c r="Q1244" s="104">
        <v>2016</v>
      </c>
      <c r="R1244" s="119">
        <v>45254</v>
      </c>
      <c r="S1244" s="121" t="s">
        <v>14</v>
      </c>
      <c r="T1244" s="121" t="s">
        <v>421</v>
      </c>
      <c r="U1244" s="244" t="s">
        <v>266</v>
      </c>
      <c r="V1244" s="244" t="s">
        <v>5362</v>
      </c>
      <c r="W1244" s="135">
        <f>M1244</f>
        <v>45985</v>
      </c>
      <c r="X1244" s="162" t="s">
        <v>865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65"/>
      <c r="AK1244" s="365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427</v>
      </c>
      <c r="C1245" s="121" t="s">
        <v>4232</v>
      </c>
      <c r="D1245" s="121"/>
      <c r="E1245" s="121" t="s">
        <v>1848</v>
      </c>
      <c r="F1245" s="121"/>
      <c r="G1245" s="129" t="s">
        <v>4335</v>
      </c>
      <c r="H1245" s="390"/>
      <c r="I1245" s="121" t="s">
        <v>1294</v>
      </c>
      <c r="J1245" s="121"/>
      <c r="K1245" s="121" t="s">
        <v>65</v>
      </c>
      <c r="L1245" s="115">
        <v>44728</v>
      </c>
      <c r="M1245" s="87">
        <v>46139</v>
      </c>
      <c r="N1245" s="117" t="s">
        <v>421</v>
      </c>
      <c r="O1245" s="131">
        <f t="shared" si="281"/>
        <v>46139</v>
      </c>
      <c r="P1245" s="104">
        <v>22445</v>
      </c>
      <c r="Q1245" s="104">
        <v>2022</v>
      </c>
      <c r="R1245" s="105">
        <v>45409</v>
      </c>
      <c r="S1245" s="121" t="s">
        <v>379</v>
      </c>
      <c r="T1245" s="121" t="s">
        <v>421</v>
      </c>
      <c r="U1245" s="244" t="s">
        <v>548</v>
      </c>
      <c r="V1245" s="244" t="s">
        <v>548</v>
      </c>
      <c r="W1245" s="135">
        <f>M1245</f>
        <v>46139</v>
      </c>
      <c r="X1245" s="162" t="s">
        <v>201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3487</v>
      </c>
      <c r="AF1245" s="162" t="s">
        <v>3488</v>
      </c>
      <c r="AG1245" s="162" t="s">
        <v>3891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59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427</v>
      </c>
      <c r="C1246" s="121" t="s">
        <v>4754</v>
      </c>
      <c r="D1246" s="121"/>
      <c r="E1246" s="121" t="s">
        <v>1758</v>
      </c>
      <c r="F1246" s="121"/>
      <c r="G1246" s="129" t="s">
        <v>4755</v>
      </c>
      <c r="H1246" s="390"/>
      <c r="I1246" s="111" t="s">
        <v>77</v>
      </c>
      <c r="J1246" s="121"/>
      <c r="K1246" s="121" t="s">
        <v>4756</v>
      </c>
      <c r="L1246" s="137">
        <v>44998</v>
      </c>
      <c r="M1246" s="138">
        <v>46440</v>
      </c>
      <c r="N1246" s="139" t="s">
        <v>421</v>
      </c>
      <c r="O1246" s="131">
        <f t="shared" si="281"/>
        <v>46440</v>
      </c>
      <c r="P1246" s="104">
        <v>23121</v>
      </c>
      <c r="Q1246" s="104">
        <v>2023</v>
      </c>
      <c r="R1246" s="105">
        <v>45710</v>
      </c>
      <c r="S1246" s="121" t="s">
        <v>810</v>
      </c>
      <c r="T1246" s="121" t="s">
        <v>421</v>
      </c>
      <c r="U1246" s="244" t="s">
        <v>3636</v>
      </c>
      <c r="V1246" s="244" t="s">
        <v>3636</v>
      </c>
      <c r="W1246" s="135">
        <f>M1246</f>
        <v>46440</v>
      </c>
      <c r="X1246" s="162" t="s">
        <v>865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423</v>
      </c>
      <c r="AF1246" s="162" t="s">
        <v>423</v>
      </c>
      <c r="AG1246" s="162" t="s">
        <v>423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216" customFormat="1" ht="12.75" customHeight="1" x14ac:dyDescent="0.2">
      <c r="A1247" s="201">
        <v>1246</v>
      </c>
      <c r="B1247" s="201" t="s">
        <v>427</v>
      </c>
      <c r="C1247" s="201" t="s">
        <v>6499</v>
      </c>
      <c r="D1247" s="201"/>
      <c r="E1247" s="201" t="s">
        <v>1752</v>
      </c>
      <c r="F1247" s="201"/>
      <c r="G1247" s="203" t="s">
        <v>6500</v>
      </c>
      <c r="H1247" s="391"/>
      <c r="I1247" s="201" t="s">
        <v>631</v>
      </c>
      <c r="J1247" s="201"/>
      <c r="K1247" s="201" t="s">
        <v>3946</v>
      </c>
      <c r="L1247" s="218">
        <v>45735</v>
      </c>
      <c r="M1247" s="219">
        <v>46459</v>
      </c>
      <c r="N1247" s="220" t="s">
        <v>421</v>
      </c>
      <c r="O1247" s="221">
        <f t="shared" si="281"/>
        <v>46459</v>
      </c>
      <c r="P1247" s="222">
        <v>25157</v>
      </c>
      <c r="Q1247" s="222">
        <v>2025</v>
      </c>
      <c r="R1247" s="211">
        <v>45729</v>
      </c>
      <c r="S1247" s="201" t="s">
        <v>727</v>
      </c>
      <c r="T1247" s="201" t="s">
        <v>728</v>
      </c>
      <c r="U1247" s="377" t="s">
        <v>200</v>
      </c>
      <c r="V1247" s="377" t="s">
        <v>491</v>
      </c>
      <c r="W1247" s="213">
        <f>M1247</f>
        <v>46459</v>
      </c>
      <c r="X1247" s="208" t="s">
        <v>583</v>
      </c>
      <c r="Y1247" s="408">
        <v>4.0999999999999996</v>
      </c>
      <c r="Z1247" s="214"/>
      <c r="AA1247" s="201">
        <v>80</v>
      </c>
      <c r="AB1247" s="201"/>
      <c r="AC1247" s="201">
        <v>100</v>
      </c>
      <c r="AD1247" s="201"/>
      <c r="AE1247" s="208" t="s">
        <v>423</v>
      </c>
      <c r="AF1247" s="208" t="s">
        <v>423</v>
      </c>
      <c r="AG1247" s="208" t="s">
        <v>423</v>
      </c>
      <c r="AH1247" s="208">
        <v>1</v>
      </c>
      <c r="AI1247" s="212"/>
      <c r="AJ1247" s="284"/>
      <c r="AK1247" s="284"/>
      <c r="AL1247" s="201"/>
      <c r="AM1247" s="237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5"/>
      <c r="CN1247" s="215"/>
      <c r="CO1247" s="215"/>
      <c r="CP1247" s="215"/>
      <c r="CQ1247" s="215"/>
      <c r="CR1247" s="215"/>
      <c r="CS1247" s="215"/>
      <c r="CT1247" s="215"/>
      <c r="CU1247" s="215"/>
      <c r="CV1247" s="215"/>
      <c r="CW1247" s="215"/>
      <c r="CX1247" s="215"/>
      <c r="CY1247" s="215"/>
      <c r="CZ1247" s="215"/>
      <c r="DA1247" s="215"/>
      <c r="DB1247" s="215"/>
      <c r="DC1247" s="215"/>
      <c r="DD1247" s="215"/>
      <c r="DE1247" s="215"/>
      <c r="DF1247" s="215"/>
      <c r="DG1247" s="215"/>
      <c r="DH1247" s="215"/>
      <c r="DI1247" s="215"/>
      <c r="DJ1247" s="215"/>
      <c r="DK1247" s="215"/>
      <c r="DL1247" s="215"/>
      <c r="DM1247" s="215"/>
      <c r="DN1247" s="215"/>
      <c r="DO1247" s="215"/>
      <c r="DP1247" s="215"/>
      <c r="DQ1247" s="215"/>
      <c r="DR1247" s="215"/>
      <c r="DS1247" s="215"/>
    </row>
    <row r="1248" spans="1:123" s="216" customFormat="1" ht="12.75" customHeight="1" x14ac:dyDescent="0.2">
      <c r="A1248" s="201">
        <v>1247</v>
      </c>
      <c r="B1248" s="201" t="s">
        <v>427</v>
      </c>
      <c r="C1248" s="201" t="s">
        <v>99</v>
      </c>
      <c r="D1248" s="201" t="s">
        <v>5876</v>
      </c>
      <c r="E1248" s="201" t="s">
        <v>1629</v>
      </c>
      <c r="F1248" s="201" t="s">
        <v>5869</v>
      </c>
      <c r="G1248" s="203" t="s">
        <v>5877</v>
      </c>
      <c r="H1248" s="391" t="s">
        <v>5878</v>
      </c>
      <c r="I1248" s="201" t="s">
        <v>1294</v>
      </c>
      <c r="J1248" s="201" t="s">
        <v>768</v>
      </c>
      <c r="K1248" s="202" t="s">
        <v>5879</v>
      </c>
      <c r="L1248" s="218">
        <v>45436</v>
      </c>
      <c r="M1248" s="219">
        <v>46157</v>
      </c>
      <c r="N1248" s="220" t="s">
        <v>421</v>
      </c>
      <c r="O1248" s="221">
        <f t="shared" si="281"/>
        <v>46157</v>
      </c>
      <c r="P1248" s="222">
        <v>24371</v>
      </c>
      <c r="Q1248" s="222">
        <v>2011</v>
      </c>
      <c r="R1248" s="211">
        <v>45427</v>
      </c>
      <c r="S1248" s="201" t="s">
        <v>5066</v>
      </c>
      <c r="T1248" s="201" t="s">
        <v>2193</v>
      </c>
      <c r="U1248" s="377" t="s">
        <v>301</v>
      </c>
      <c r="V1248" s="377" t="s">
        <v>5880</v>
      </c>
      <c r="W1248" s="213">
        <f>O1248</f>
        <v>46157</v>
      </c>
      <c r="X1248" s="208" t="s">
        <v>865</v>
      </c>
      <c r="Y1248" s="408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3487</v>
      </c>
      <c r="AF1248" s="208" t="s">
        <v>210</v>
      </c>
      <c r="AG1248" s="208" t="s">
        <v>4556</v>
      </c>
      <c r="AH1248" s="208">
        <v>1</v>
      </c>
      <c r="AI1248" s="223">
        <v>45436</v>
      </c>
      <c r="AJ1248" s="284">
        <v>2009</v>
      </c>
      <c r="AK1248" s="284" t="s">
        <v>421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216" customFormat="1" ht="12.75" customHeight="1" x14ac:dyDescent="0.2">
      <c r="A1249" s="201">
        <v>1248</v>
      </c>
      <c r="B1249" s="201" t="s">
        <v>427</v>
      </c>
      <c r="C1249" s="490" t="s">
        <v>6347</v>
      </c>
      <c r="D1249" s="201"/>
      <c r="E1249" s="201" t="s">
        <v>2780</v>
      </c>
      <c r="F1249" s="201"/>
      <c r="G1249" s="203" t="s">
        <v>6346</v>
      </c>
      <c r="H1249" s="391"/>
      <c r="I1249" s="201" t="s">
        <v>174</v>
      </c>
      <c r="J1249" s="201"/>
      <c r="K1249" s="201" t="s">
        <v>1310</v>
      </c>
      <c r="L1249" s="206">
        <v>45667</v>
      </c>
      <c r="M1249" s="207">
        <v>46374</v>
      </c>
      <c r="N1249" s="208" t="s">
        <v>421</v>
      </c>
      <c r="O1249" s="209">
        <f t="shared" si="281"/>
        <v>46374</v>
      </c>
      <c r="P1249" s="210">
        <v>25012</v>
      </c>
      <c r="Q1249" s="210">
        <v>2024</v>
      </c>
      <c r="R1249" s="211">
        <v>45644</v>
      </c>
      <c r="S1249" s="212" t="s">
        <v>837</v>
      </c>
      <c r="T1249" s="212" t="s">
        <v>728</v>
      </c>
      <c r="U1249" s="377" t="s">
        <v>200</v>
      </c>
      <c r="V1249" s="377" t="s">
        <v>200</v>
      </c>
      <c r="W1249" s="213">
        <v>46374</v>
      </c>
      <c r="X1249" s="208" t="s">
        <v>21</v>
      </c>
      <c r="Y1249" s="408">
        <v>6.28</v>
      </c>
      <c r="Z1249" s="214"/>
      <c r="AA1249" s="201">
        <v>110</v>
      </c>
      <c r="AB1249" s="201">
        <v>110</v>
      </c>
      <c r="AC1249" s="201">
        <v>140</v>
      </c>
      <c r="AD1249" s="201">
        <v>190</v>
      </c>
      <c r="AE1249" s="208" t="s">
        <v>423</v>
      </c>
      <c r="AF1249" s="208" t="s">
        <v>423</v>
      </c>
      <c r="AG1249" s="284" t="s">
        <v>423</v>
      </c>
      <c r="AH1249" s="284">
        <v>1</v>
      </c>
      <c r="AI1249" s="212"/>
      <c r="AJ1249" s="284"/>
      <c r="AK1249" s="284"/>
      <c r="AL1249" s="201"/>
      <c r="AM1249" s="237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5"/>
      <c r="CN1249" s="215"/>
      <c r="CO1249" s="215"/>
      <c r="CP1249" s="215"/>
      <c r="CQ1249" s="215"/>
      <c r="CR1249" s="215"/>
      <c r="CS1249" s="215"/>
      <c r="CT1249" s="215"/>
      <c r="CU1249" s="215"/>
      <c r="CV1249" s="215"/>
      <c r="CW1249" s="215"/>
      <c r="CX1249" s="215"/>
      <c r="CY1249" s="215"/>
      <c r="CZ1249" s="215"/>
      <c r="DA1249" s="215"/>
      <c r="DB1249" s="215"/>
      <c r="DC1249" s="215"/>
      <c r="DD1249" s="215"/>
      <c r="DE1249" s="215"/>
      <c r="DF1249" s="215"/>
      <c r="DG1249" s="215"/>
      <c r="DH1249" s="215"/>
      <c r="DI1249" s="215"/>
      <c r="DJ1249" s="215"/>
      <c r="DK1249" s="215"/>
      <c r="DL1249" s="215"/>
      <c r="DM1249" s="215"/>
      <c r="DN1249" s="215"/>
      <c r="DO1249" s="215"/>
      <c r="DP1249" s="215"/>
      <c r="DQ1249" s="215"/>
      <c r="DR1249" s="215"/>
      <c r="DS1249" s="215"/>
    </row>
    <row r="1250" spans="1:123" ht="12.75" customHeight="1" x14ac:dyDescent="0.2">
      <c r="A1250" s="121">
        <v>1249</v>
      </c>
      <c r="B1250" s="121" t="s">
        <v>427</v>
      </c>
      <c r="C1250" s="121" t="s">
        <v>882</v>
      </c>
      <c r="D1250" s="121"/>
      <c r="E1250" s="121" t="s">
        <v>1701</v>
      </c>
      <c r="F1250" s="121"/>
      <c r="G1250" s="129" t="s">
        <v>1702</v>
      </c>
      <c r="H1250" s="390"/>
      <c r="I1250" s="111" t="s">
        <v>1071</v>
      </c>
      <c r="J1250" s="121"/>
      <c r="K1250" s="111" t="s">
        <v>775</v>
      </c>
      <c r="L1250" s="137">
        <v>42597</v>
      </c>
      <c r="M1250" s="149">
        <v>46054</v>
      </c>
      <c r="N1250" s="117" t="s">
        <v>421</v>
      </c>
      <c r="O1250" s="130">
        <f t="shared" ref="O1250" si="282">M1250</f>
        <v>46054</v>
      </c>
      <c r="P1250" s="118">
        <v>22240</v>
      </c>
      <c r="Q1250" s="118">
        <v>2016</v>
      </c>
      <c r="R1250" s="119">
        <v>45323</v>
      </c>
      <c r="S1250" s="120" t="s">
        <v>727</v>
      </c>
      <c r="T1250" s="121" t="s">
        <v>421</v>
      </c>
      <c r="U1250" s="376" t="s">
        <v>1838</v>
      </c>
      <c r="V1250" s="376" t="s">
        <v>2830</v>
      </c>
      <c r="W1250" s="145">
        <f t="shared" si="279"/>
        <v>46054</v>
      </c>
      <c r="X1250" s="357" t="s">
        <v>865</v>
      </c>
      <c r="Y1250" s="407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423</v>
      </c>
      <c r="AF1250" s="357">
        <v>37</v>
      </c>
      <c r="AG1250" s="357">
        <v>50</v>
      </c>
      <c r="AH1250" s="357">
        <v>1</v>
      </c>
      <c r="AI1250" s="156"/>
      <c r="AJ1250" s="365"/>
      <c r="AK1250" s="365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427</v>
      </c>
      <c r="C1251" s="121" t="s">
        <v>1293</v>
      </c>
      <c r="D1251" s="121"/>
      <c r="E1251" s="121" t="s">
        <v>1801</v>
      </c>
      <c r="F1251" s="121"/>
      <c r="G1251" s="129" t="s">
        <v>4309</v>
      </c>
      <c r="H1251" s="390"/>
      <c r="I1251" s="111" t="s">
        <v>1071</v>
      </c>
      <c r="J1251" s="121"/>
      <c r="K1251" s="121" t="s">
        <v>4558</v>
      </c>
      <c r="L1251" s="137">
        <v>44715</v>
      </c>
      <c r="M1251" s="138">
        <v>46086</v>
      </c>
      <c r="N1251" s="139" t="s">
        <v>421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168</v>
      </c>
      <c r="T1251" s="121" t="s">
        <v>692</v>
      </c>
      <c r="U1251" s="244" t="s">
        <v>200</v>
      </c>
      <c r="V1251" s="244" t="s">
        <v>908</v>
      </c>
      <c r="W1251" s="135">
        <f>M1251</f>
        <v>46086</v>
      </c>
      <c r="X1251" s="162" t="s">
        <v>865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428</v>
      </c>
      <c r="C1252" s="121" t="s">
        <v>4607</v>
      </c>
      <c r="D1252" s="121"/>
      <c r="E1252" s="121" t="s">
        <v>2781</v>
      </c>
      <c r="F1252" s="121"/>
      <c r="G1252" s="129" t="s">
        <v>4608</v>
      </c>
      <c r="H1252" s="390"/>
      <c r="I1252" s="121" t="s">
        <v>1352</v>
      </c>
      <c r="J1252" s="121"/>
      <c r="K1252" s="121" t="s">
        <v>4547</v>
      </c>
      <c r="L1252" s="137">
        <v>44840</v>
      </c>
      <c r="M1252" s="138">
        <v>46056</v>
      </c>
      <c r="N1252" s="162" t="s">
        <v>421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2069</v>
      </c>
      <c r="T1252" s="144" t="s">
        <v>421</v>
      </c>
      <c r="U1252" s="244" t="s">
        <v>629</v>
      </c>
      <c r="V1252" s="244" t="s">
        <v>629</v>
      </c>
      <c r="W1252" s="135">
        <f>O1252</f>
        <v>46056</v>
      </c>
      <c r="X1252" s="162" t="s">
        <v>21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4609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427</v>
      </c>
      <c r="C1253" s="144" t="s">
        <v>1307</v>
      </c>
      <c r="D1253" s="111"/>
      <c r="E1253" s="111" t="s">
        <v>1630</v>
      </c>
      <c r="F1253" s="111"/>
      <c r="G1253" s="112" t="s">
        <v>1631</v>
      </c>
      <c r="H1253" s="389"/>
      <c r="I1253" s="110" t="s">
        <v>1071</v>
      </c>
      <c r="J1253" s="111"/>
      <c r="K1253" s="111" t="s">
        <v>6653</v>
      </c>
      <c r="L1253" s="115">
        <v>42527</v>
      </c>
      <c r="M1253" s="116">
        <v>46489</v>
      </c>
      <c r="N1253" s="117" t="s">
        <v>421</v>
      </c>
      <c r="O1253" s="130">
        <f t="shared" ref="O1253:O1257" si="283">M1253</f>
        <v>46489</v>
      </c>
      <c r="P1253" s="118">
        <v>22238</v>
      </c>
      <c r="Q1253" s="118">
        <v>2016</v>
      </c>
      <c r="R1253" s="119">
        <v>45759</v>
      </c>
      <c r="S1253" s="120" t="s">
        <v>727</v>
      </c>
      <c r="T1253" s="121" t="s">
        <v>5224</v>
      </c>
      <c r="U1253" s="376" t="s">
        <v>266</v>
      </c>
      <c r="V1253" s="376" t="s">
        <v>312</v>
      </c>
      <c r="W1253" s="145">
        <f>M1253</f>
        <v>46489</v>
      </c>
      <c r="X1253" s="357" t="s">
        <v>865</v>
      </c>
      <c r="Y1253" s="407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57">
        <v>36</v>
      </c>
      <c r="AG1253" s="357">
        <v>54</v>
      </c>
      <c r="AH1253" s="357">
        <v>1</v>
      </c>
      <c r="AI1253" s="156"/>
      <c r="AJ1253" s="365"/>
      <c r="AK1253" s="365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427</v>
      </c>
      <c r="C1254" s="144" t="s">
        <v>342</v>
      </c>
      <c r="D1254" s="111"/>
      <c r="E1254" s="111" t="s">
        <v>1662</v>
      </c>
      <c r="F1254" s="111"/>
      <c r="G1254" s="112" t="s">
        <v>1663</v>
      </c>
      <c r="H1254" s="389"/>
      <c r="I1254" s="110" t="s">
        <v>1071</v>
      </c>
      <c r="J1254" s="111"/>
      <c r="K1254" s="111" t="s">
        <v>775</v>
      </c>
      <c r="L1254" s="115">
        <v>42566</v>
      </c>
      <c r="M1254" s="116">
        <v>46054</v>
      </c>
      <c r="N1254" s="117" t="s">
        <v>421</v>
      </c>
      <c r="O1254" s="130">
        <f t="shared" si="283"/>
        <v>46054</v>
      </c>
      <c r="P1254" s="118">
        <v>17036</v>
      </c>
      <c r="Q1254" s="118">
        <v>2016</v>
      </c>
      <c r="R1254" s="119">
        <v>45323</v>
      </c>
      <c r="S1254" s="120" t="s">
        <v>727</v>
      </c>
      <c r="T1254" s="121" t="s">
        <v>421</v>
      </c>
      <c r="U1254" s="376" t="s">
        <v>909</v>
      </c>
      <c r="V1254" s="376" t="s">
        <v>136</v>
      </c>
      <c r="W1254" s="145">
        <f>M1254</f>
        <v>46054</v>
      </c>
      <c r="X1254" s="357" t="s">
        <v>865</v>
      </c>
      <c r="Y1254" s="407">
        <v>5.5</v>
      </c>
      <c r="Z1254" s="136"/>
      <c r="AA1254" s="120">
        <v>80</v>
      </c>
      <c r="AB1254" s="120"/>
      <c r="AC1254" s="120">
        <v>105</v>
      </c>
      <c r="AD1254" s="120"/>
      <c r="AE1254" s="357">
        <v>22</v>
      </c>
      <c r="AF1254" s="357">
        <v>38</v>
      </c>
      <c r="AG1254" s="357">
        <v>52</v>
      </c>
      <c r="AH1254" s="357">
        <v>1</v>
      </c>
      <c r="AI1254" s="156"/>
      <c r="AJ1254" s="365"/>
      <c r="AK1254" s="365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216" customFormat="1" ht="12.75" customHeight="1" x14ac:dyDescent="0.2">
      <c r="A1255" s="201">
        <v>1254</v>
      </c>
      <c r="B1255" s="201" t="s">
        <v>427</v>
      </c>
      <c r="C1255" s="201" t="s">
        <v>6603</v>
      </c>
      <c r="D1255" s="201"/>
      <c r="E1255" s="201" t="s">
        <v>1632</v>
      </c>
      <c r="F1255" s="201"/>
      <c r="G1255" s="203" t="s">
        <v>6604</v>
      </c>
      <c r="H1255" s="391"/>
      <c r="I1255" s="200" t="s">
        <v>71</v>
      </c>
      <c r="J1255" s="201"/>
      <c r="K1255" s="201" t="s">
        <v>756</v>
      </c>
      <c r="L1255" s="206">
        <v>45772</v>
      </c>
      <c r="M1255" s="207">
        <v>46492</v>
      </c>
      <c r="N1255" s="220" t="s">
        <v>421</v>
      </c>
      <c r="O1255" s="221">
        <f>M1255</f>
        <v>46492</v>
      </c>
      <c r="P1255" s="222">
        <v>25237</v>
      </c>
      <c r="Q1255" s="222">
        <v>2024</v>
      </c>
      <c r="R1255" s="211">
        <v>45762</v>
      </c>
      <c r="S1255" s="201" t="s">
        <v>102</v>
      </c>
      <c r="T1255" s="201" t="s">
        <v>728</v>
      </c>
      <c r="U1255" s="377" t="s">
        <v>200</v>
      </c>
      <c r="V1255" s="377" t="s">
        <v>200</v>
      </c>
      <c r="W1255" s="213">
        <f>M1255</f>
        <v>46492</v>
      </c>
      <c r="X1255" s="208" t="s">
        <v>201</v>
      </c>
      <c r="Y1255" s="408">
        <v>4.8</v>
      </c>
      <c r="Z1255" s="214"/>
      <c r="AA1255" s="201">
        <v>75</v>
      </c>
      <c r="AB1255" s="201"/>
      <c r="AC1255" s="201">
        <v>95</v>
      </c>
      <c r="AD1255" s="201"/>
      <c r="AE1255" s="208" t="s">
        <v>423</v>
      </c>
      <c r="AF1255" s="208" t="s">
        <v>423</v>
      </c>
      <c r="AG1255" s="208" t="s">
        <v>423</v>
      </c>
      <c r="AH1255" s="208">
        <v>1</v>
      </c>
      <c r="AI1255" s="212"/>
      <c r="AJ1255" s="284"/>
      <c r="AK1255" s="284"/>
      <c r="AL1255" s="201"/>
      <c r="AM1255" s="237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  <c r="BI1255" s="212"/>
      <c r="BJ1255" s="212"/>
      <c r="BK1255" s="212"/>
      <c r="BL1255" s="212"/>
      <c r="BM1255" s="212"/>
      <c r="BN1255" s="212"/>
      <c r="BO1255" s="212"/>
      <c r="BP1255" s="212"/>
      <c r="BQ1255" s="212"/>
      <c r="BR1255" s="212"/>
      <c r="BS1255" s="212"/>
      <c r="BT1255" s="212"/>
      <c r="BU1255" s="212"/>
      <c r="BV1255" s="212"/>
      <c r="BW1255" s="212"/>
      <c r="BX1255" s="212"/>
      <c r="BY1255" s="212"/>
      <c r="BZ1255" s="212"/>
      <c r="CA1255" s="212"/>
      <c r="CB1255" s="212"/>
      <c r="CC1255" s="212"/>
      <c r="CD1255" s="212"/>
      <c r="CE1255" s="212"/>
      <c r="CF1255" s="212"/>
      <c r="CG1255" s="212"/>
      <c r="CH1255" s="212"/>
      <c r="CI1255" s="212"/>
      <c r="CJ1255" s="212"/>
      <c r="CK1255" s="212"/>
      <c r="CL1255" s="212"/>
      <c r="CM1255" s="215"/>
      <c r="CN1255" s="215"/>
      <c r="CO1255" s="215"/>
      <c r="CP1255" s="215"/>
      <c r="CQ1255" s="215"/>
      <c r="CR1255" s="215"/>
      <c r="CS1255" s="215"/>
      <c r="CT1255" s="215"/>
      <c r="CU1255" s="215"/>
      <c r="CV1255" s="215"/>
      <c r="CW1255" s="215"/>
      <c r="CX1255" s="215"/>
      <c r="CY1255" s="215"/>
      <c r="CZ1255" s="215"/>
      <c r="DA1255" s="215"/>
      <c r="DB1255" s="215"/>
      <c r="DC1255" s="215"/>
      <c r="DD1255" s="215"/>
      <c r="DE1255" s="215"/>
      <c r="DF1255" s="215"/>
      <c r="DG1255" s="215"/>
      <c r="DH1255" s="215"/>
      <c r="DI1255" s="215"/>
      <c r="DJ1255" s="215"/>
      <c r="DK1255" s="215"/>
      <c r="DL1255" s="215"/>
      <c r="DM1255" s="215"/>
      <c r="DN1255" s="215"/>
      <c r="DO1255" s="215"/>
      <c r="DP1255" s="215"/>
      <c r="DQ1255" s="215"/>
      <c r="DR1255" s="215"/>
      <c r="DS1255" s="215"/>
    </row>
    <row r="1256" spans="1:123" ht="12.75" customHeight="1" x14ac:dyDescent="0.2">
      <c r="A1256" s="121">
        <v>1255</v>
      </c>
      <c r="B1256" s="110" t="s">
        <v>427</v>
      </c>
      <c r="C1256" s="144" t="s">
        <v>439</v>
      </c>
      <c r="D1256" s="111"/>
      <c r="E1256" s="111" t="s">
        <v>1633</v>
      </c>
      <c r="F1256" s="111"/>
      <c r="G1256" s="112" t="s">
        <v>1634</v>
      </c>
      <c r="H1256" s="389"/>
      <c r="I1256" s="110" t="s">
        <v>1071</v>
      </c>
      <c r="J1256" s="111"/>
      <c r="K1256" s="111" t="s">
        <v>775</v>
      </c>
      <c r="L1256" s="115">
        <v>42522</v>
      </c>
      <c r="M1256" s="116">
        <v>46054</v>
      </c>
      <c r="N1256" s="117" t="s">
        <v>421</v>
      </c>
      <c r="O1256" s="130">
        <f t="shared" si="283"/>
        <v>46054</v>
      </c>
      <c r="P1256" s="118">
        <v>22237</v>
      </c>
      <c r="Q1256" s="118">
        <v>2014</v>
      </c>
      <c r="R1256" s="119">
        <v>45323</v>
      </c>
      <c r="S1256" s="120" t="s">
        <v>727</v>
      </c>
      <c r="T1256" s="121" t="s">
        <v>421</v>
      </c>
      <c r="U1256" s="376" t="s">
        <v>1843</v>
      </c>
      <c r="V1256" s="376" t="s">
        <v>3169</v>
      </c>
      <c r="W1256" s="145">
        <f t="shared" si="279"/>
        <v>46054</v>
      </c>
      <c r="X1256" s="357" t="s">
        <v>865</v>
      </c>
      <c r="Y1256" s="407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57">
        <v>38</v>
      </c>
      <c r="AG1256" s="357">
        <v>50</v>
      </c>
      <c r="AH1256" s="357">
        <v>1</v>
      </c>
      <c r="AI1256" s="156"/>
      <c r="AJ1256" s="365"/>
      <c r="AK1256" s="365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427</v>
      </c>
      <c r="C1257" s="121" t="s">
        <v>177</v>
      </c>
      <c r="D1257" s="121"/>
      <c r="E1257" s="121" t="s">
        <v>1635</v>
      </c>
      <c r="F1257" s="121"/>
      <c r="G1257" s="129" t="s">
        <v>1636</v>
      </c>
      <c r="H1257" s="390"/>
      <c r="I1257" s="121" t="s">
        <v>1071</v>
      </c>
      <c r="J1257" s="121"/>
      <c r="K1257" s="121" t="s">
        <v>775</v>
      </c>
      <c r="L1257" s="115">
        <v>42488</v>
      </c>
      <c r="M1257" s="87">
        <v>46054</v>
      </c>
      <c r="N1257" s="117" t="s">
        <v>421</v>
      </c>
      <c r="O1257" s="131">
        <f t="shared" si="283"/>
        <v>46054</v>
      </c>
      <c r="P1257" s="104">
        <v>22242</v>
      </c>
      <c r="Q1257" s="104">
        <v>2016</v>
      </c>
      <c r="R1257" s="119">
        <v>45323</v>
      </c>
      <c r="S1257" s="121" t="s">
        <v>727</v>
      </c>
      <c r="T1257" s="121" t="s">
        <v>421</v>
      </c>
      <c r="U1257" s="244" t="s">
        <v>3527</v>
      </c>
      <c r="V1257" s="244" t="s">
        <v>5538</v>
      </c>
      <c r="W1257" s="135">
        <f>M1257</f>
        <v>46054</v>
      </c>
      <c r="X1257" s="162" t="s">
        <v>865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57">
        <v>22</v>
      </c>
      <c r="AF1257" s="162">
        <v>38</v>
      </c>
      <c r="AG1257" s="162">
        <v>52</v>
      </c>
      <c r="AH1257" s="162">
        <v>1</v>
      </c>
      <c r="AI1257" s="156"/>
      <c r="AJ1257" s="365"/>
      <c r="AK1257" s="365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427</v>
      </c>
      <c r="C1258" s="154" t="s">
        <v>192</v>
      </c>
      <c r="D1258" s="121"/>
      <c r="E1258" s="121" t="s">
        <v>2784</v>
      </c>
      <c r="F1258" s="121"/>
      <c r="G1258" s="129" t="s">
        <v>2783</v>
      </c>
      <c r="H1258" s="390"/>
      <c r="I1258" s="121" t="s">
        <v>666</v>
      </c>
      <c r="J1258" s="121"/>
      <c r="K1258" s="121" t="s">
        <v>4929</v>
      </c>
      <c r="L1258" s="137">
        <v>43573</v>
      </c>
      <c r="M1258" s="138">
        <v>45765</v>
      </c>
      <c r="N1258" s="162" t="s">
        <v>421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691</v>
      </c>
      <c r="T1258" s="144" t="s">
        <v>421</v>
      </c>
      <c r="U1258" s="244" t="s">
        <v>387</v>
      </c>
      <c r="V1258" s="244" t="s">
        <v>629</v>
      </c>
      <c r="W1258" s="135">
        <f>M1258</f>
        <v>45765</v>
      </c>
      <c r="X1258" s="162" t="s">
        <v>201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423</v>
      </c>
      <c r="AG1258" s="175" t="s">
        <v>423</v>
      </c>
      <c r="AH1258" s="175">
        <v>1</v>
      </c>
      <c r="AI1258" s="156"/>
      <c r="AJ1258" s="365"/>
      <c r="AK1258" s="365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427</v>
      </c>
      <c r="C1259" s="121" t="s">
        <v>2746</v>
      </c>
      <c r="D1259" s="121"/>
      <c r="E1259" s="121" t="s">
        <v>1637</v>
      </c>
      <c r="F1259" s="121"/>
      <c r="G1259" s="129" t="s">
        <v>3459</v>
      </c>
      <c r="H1259" s="390"/>
      <c r="I1259" s="121" t="s">
        <v>71</v>
      </c>
      <c r="J1259" s="121"/>
      <c r="K1259" s="121" t="s">
        <v>3460</v>
      </c>
      <c r="L1259" s="137">
        <v>44112</v>
      </c>
      <c r="M1259" s="138">
        <v>45565</v>
      </c>
      <c r="N1259" s="162" t="s">
        <v>421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3538</v>
      </c>
      <c r="T1259" s="144" t="s">
        <v>421</v>
      </c>
      <c r="U1259" s="244" t="s">
        <v>732</v>
      </c>
      <c r="V1259" s="244" t="s">
        <v>652</v>
      </c>
      <c r="W1259" s="135">
        <f>M1259</f>
        <v>45565</v>
      </c>
      <c r="X1259" s="162" t="s">
        <v>583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423</v>
      </c>
      <c r="AF1259" s="162" t="s">
        <v>423</v>
      </c>
      <c r="AG1259" s="175" t="s">
        <v>423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427</v>
      </c>
      <c r="C1260" s="200" t="s">
        <v>4185</v>
      </c>
      <c r="D1260" s="201"/>
      <c r="E1260" s="201" t="s">
        <v>1984</v>
      </c>
      <c r="F1260" s="201"/>
      <c r="G1260" s="203" t="s">
        <v>5629</v>
      </c>
      <c r="H1260" s="391"/>
      <c r="I1260" s="201" t="s">
        <v>4187</v>
      </c>
      <c r="J1260" s="201"/>
      <c r="K1260" s="201" t="s">
        <v>1358</v>
      </c>
      <c r="L1260" s="206">
        <v>45363</v>
      </c>
      <c r="M1260" s="207">
        <v>46082</v>
      </c>
      <c r="N1260" s="208" t="s">
        <v>421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2001</v>
      </c>
      <c r="T1260" s="212" t="s">
        <v>728</v>
      </c>
      <c r="U1260" s="377" t="s">
        <v>200</v>
      </c>
      <c r="V1260" s="377" t="s">
        <v>615</v>
      </c>
      <c r="W1260" s="213">
        <v>46082</v>
      </c>
      <c r="X1260" s="208" t="s">
        <v>201</v>
      </c>
      <c r="Y1260" s="408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423</v>
      </c>
      <c r="AF1260" s="208" t="s">
        <v>423</v>
      </c>
      <c r="AG1260" s="284" t="s">
        <v>423</v>
      </c>
      <c r="AH1260" s="284">
        <v>1</v>
      </c>
      <c r="AI1260" s="212"/>
      <c r="AJ1260" s="284"/>
      <c r="AK1260" s="284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428</v>
      </c>
      <c r="C1261" s="121" t="s">
        <v>4748</v>
      </c>
      <c r="D1261" s="121"/>
      <c r="E1261" s="121" t="s">
        <v>1771</v>
      </c>
      <c r="F1261" s="121" t="s">
        <v>1328</v>
      </c>
      <c r="G1261" s="129" t="s">
        <v>1772</v>
      </c>
      <c r="H1261" s="390"/>
      <c r="I1261" s="121" t="s">
        <v>1352</v>
      </c>
      <c r="J1261" s="121"/>
      <c r="K1261" s="121" t="s">
        <v>1332</v>
      </c>
      <c r="L1261" s="137">
        <v>42688</v>
      </c>
      <c r="M1261" s="149">
        <v>46431</v>
      </c>
      <c r="N1261" s="162" t="s">
        <v>421</v>
      </c>
      <c r="O1261" s="168">
        <f t="shared" ref="O1261:O1266" si="284">M1261</f>
        <v>46431</v>
      </c>
      <c r="P1261" s="169">
        <v>16926</v>
      </c>
      <c r="Q1261" s="169">
        <v>2016</v>
      </c>
      <c r="R1261" s="119">
        <v>45701</v>
      </c>
      <c r="S1261" s="156" t="s">
        <v>2069</v>
      </c>
      <c r="T1261" s="144" t="s">
        <v>421</v>
      </c>
      <c r="U1261" s="376" t="s">
        <v>137</v>
      </c>
      <c r="V1261" s="376" t="s">
        <v>1022</v>
      </c>
      <c r="W1261" s="145">
        <f t="shared" si="279"/>
        <v>46431</v>
      </c>
      <c r="X1261" s="357" t="s">
        <v>865</v>
      </c>
      <c r="Y1261" s="407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57" t="s">
        <v>423</v>
      </c>
      <c r="AF1261" s="357">
        <v>38</v>
      </c>
      <c r="AG1261" s="365">
        <v>50</v>
      </c>
      <c r="AH1261" s="365">
        <v>1</v>
      </c>
      <c r="AI1261" s="172"/>
      <c r="AJ1261" s="365"/>
      <c r="AK1261" s="365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s="216" customFormat="1" ht="12.75" customHeight="1" x14ac:dyDescent="0.2">
      <c r="A1262" s="201">
        <v>1261</v>
      </c>
      <c r="B1262" s="200" t="s">
        <v>427</v>
      </c>
      <c r="C1262" s="228" t="s">
        <v>6626</v>
      </c>
      <c r="D1262" s="202"/>
      <c r="E1262" s="202" t="s">
        <v>1775</v>
      </c>
      <c r="F1262" s="202"/>
      <c r="G1262" s="227" t="s">
        <v>6627</v>
      </c>
      <c r="H1262" s="392"/>
      <c r="I1262" s="202" t="s">
        <v>734</v>
      </c>
      <c r="J1262" s="202"/>
      <c r="K1262" s="202" t="s">
        <v>5328</v>
      </c>
      <c r="L1262" s="218">
        <v>45791</v>
      </c>
      <c r="M1262" s="219">
        <v>46502</v>
      </c>
      <c r="N1262" s="220" t="s">
        <v>421</v>
      </c>
      <c r="O1262" s="221">
        <f>M1262</f>
        <v>46502</v>
      </c>
      <c r="P1262" s="222">
        <v>25261</v>
      </c>
      <c r="Q1262" s="222">
        <v>2024</v>
      </c>
      <c r="R1262" s="211">
        <v>45772</v>
      </c>
      <c r="S1262" s="201" t="s">
        <v>727</v>
      </c>
      <c r="T1262" s="201" t="s">
        <v>728</v>
      </c>
      <c r="U1262" s="377" t="s">
        <v>200</v>
      </c>
      <c r="V1262" s="377" t="s">
        <v>229</v>
      </c>
      <c r="W1262" s="213">
        <v>46502</v>
      </c>
      <c r="X1262" s="208" t="s">
        <v>865</v>
      </c>
      <c r="Y1262" s="408">
        <v>3.1</v>
      </c>
      <c r="Z1262" s="214"/>
      <c r="AA1262" s="201">
        <v>65</v>
      </c>
      <c r="AB1262" s="201"/>
      <c r="AC1262" s="201">
        <v>90</v>
      </c>
      <c r="AD1262" s="201"/>
      <c r="AE1262" s="208" t="s">
        <v>423</v>
      </c>
      <c r="AF1262" s="208" t="s">
        <v>423</v>
      </c>
      <c r="AG1262" s="208" t="s">
        <v>423</v>
      </c>
      <c r="AH1262" s="208">
        <v>1</v>
      </c>
      <c r="AI1262" s="212"/>
      <c r="AJ1262" s="284"/>
      <c r="AK1262" s="284"/>
      <c r="AL1262" s="201"/>
      <c r="AM1262" s="237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  <c r="BI1262" s="212"/>
      <c r="BJ1262" s="212"/>
      <c r="BK1262" s="212"/>
      <c r="BL1262" s="212"/>
      <c r="BM1262" s="212"/>
      <c r="BN1262" s="212"/>
      <c r="BO1262" s="212"/>
      <c r="BP1262" s="212"/>
      <c r="BQ1262" s="212"/>
      <c r="BR1262" s="212"/>
      <c r="BS1262" s="212"/>
      <c r="BT1262" s="212"/>
      <c r="BU1262" s="212"/>
      <c r="BV1262" s="212"/>
      <c r="BW1262" s="212"/>
      <c r="BX1262" s="212"/>
      <c r="BY1262" s="212"/>
      <c r="BZ1262" s="212"/>
      <c r="CA1262" s="212"/>
      <c r="CB1262" s="212"/>
      <c r="CC1262" s="212"/>
      <c r="CD1262" s="212"/>
      <c r="CE1262" s="212"/>
      <c r="CF1262" s="212"/>
      <c r="CG1262" s="212"/>
      <c r="CH1262" s="212"/>
      <c r="CI1262" s="212"/>
      <c r="CJ1262" s="212"/>
      <c r="CK1262" s="212"/>
      <c r="CL1262" s="212"/>
      <c r="CM1262" s="215"/>
      <c r="CN1262" s="215"/>
      <c r="CO1262" s="215"/>
      <c r="CP1262" s="215"/>
      <c r="CQ1262" s="215"/>
      <c r="CR1262" s="215"/>
      <c r="CS1262" s="215"/>
      <c r="CT1262" s="215"/>
      <c r="CU1262" s="215"/>
      <c r="CV1262" s="215"/>
      <c r="CW1262" s="215"/>
      <c r="CX1262" s="215"/>
      <c r="CY1262" s="215"/>
      <c r="CZ1262" s="215"/>
      <c r="DA1262" s="215"/>
      <c r="DB1262" s="215"/>
      <c r="DC1262" s="215"/>
      <c r="DD1262" s="215"/>
      <c r="DE1262" s="215"/>
      <c r="DF1262" s="215"/>
      <c r="DG1262" s="215"/>
      <c r="DH1262" s="215"/>
      <c r="DI1262" s="215"/>
      <c r="DJ1262" s="215"/>
      <c r="DK1262" s="215"/>
      <c r="DL1262" s="215"/>
      <c r="DM1262" s="215"/>
      <c r="DN1262" s="215"/>
      <c r="DO1262" s="215"/>
      <c r="DP1262" s="215"/>
      <c r="DQ1262" s="215"/>
      <c r="DR1262" s="215"/>
      <c r="DS1262" s="215"/>
    </row>
    <row r="1263" spans="1:123" s="157" customFormat="1" ht="12.75" customHeight="1" x14ac:dyDescent="0.2">
      <c r="A1263" s="121">
        <v>1262</v>
      </c>
      <c r="B1263" s="110" t="s">
        <v>427</v>
      </c>
      <c r="C1263" s="110" t="s">
        <v>2714</v>
      </c>
      <c r="D1263" s="144"/>
      <c r="E1263" s="144" t="s">
        <v>1777</v>
      </c>
      <c r="F1263" s="144"/>
      <c r="G1263" s="164" t="s">
        <v>3461</v>
      </c>
      <c r="H1263" s="393"/>
      <c r="I1263" s="144" t="s">
        <v>631</v>
      </c>
      <c r="J1263" s="144"/>
      <c r="K1263" s="144" t="s">
        <v>4352</v>
      </c>
      <c r="L1263" s="165">
        <v>44112</v>
      </c>
      <c r="M1263" s="166">
        <v>46286</v>
      </c>
      <c r="N1263" s="175" t="s">
        <v>421</v>
      </c>
      <c r="O1263" s="163">
        <f t="shared" si="284"/>
        <v>46286</v>
      </c>
      <c r="P1263" s="144">
        <v>22453</v>
      </c>
      <c r="Q1263" s="144">
        <v>2019</v>
      </c>
      <c r="R1263" s="105">
        <v>45556</v>
      </c>
      <c r="S1263" s="144" t="s">
        <v>2231</v>
      </c>
      <c r="T1263" s="144" t="s">
        <v>421</v>
      </c>
      <c r="U1263" s="178">
        <v>21</v>
      </c>
      <c r="V1263" s="178">
        <v>151</v>
      </c>
      <c r="W1263" s="195">
        <f t="shared" ref="W1263:W1267" si="285">M1263</f>
        <v>46286</v>
      </c>
      <c r="X1263" s="175" t="s">
        <v>865</v>
      </c>
      <c r="Y1263" s="406">
        <v>5.15</v>
      </c>
      <c r="Z1263" s="144"/>
      <c r="AA1263" s="144">
        <v>92</v>
      </c>
      <c r="AB1263" s="144"/>
      <c r="AC1263" s="144">
        <v>114</v>
      </c>
      <c r="AD1263" s="144"/>
      <c r="AE1263" s="357">
        <v>24</v>
      </c>
      <c r="AF1263" s="175" t="s">
        <v>423</v>
      </c>
      <c r="AG1263" s="175" t="s">
        <v>423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427</v>
      </c>
      <c r="C1264" s="121" t="s">
        <v>1951</v>
      </c>
      <c r="D1264" s="121"/>
      <c r="E1264" s="121" t="s">
        <v>1974</v>
      </c>
      <c r="F1264" s="121"/>
      <c r="G1264" s="129" t="s">
        <v>1975</v>
      </c>
      <c r="H1264" s="390"/>
      <c r="I1264" s="121" t="s">
        <v>1071</v>
      </c>
      <c r="J1264" s="121"/>
      <c r="K1264" s="121" t="s">
        <v>6443</v>
      </c>
      <c r="L1264" s="137">
        <v>42864</v>
      </c>
      <c r="M1264" s="149">
        <v>46512</v>
      </c>
      <c r="N1264" s="117" t="s">
        <v>421</v>
      </c>
      <c r="O1264" s="130">
        <f t="shared" si="284"/>
        <v>46512</v>
      </c>
      <c r="P1264" s="118">
        <v>17497</v>
      </c>
      <c r="Q1264" s="118">
        <v>2017</v>
      </c>
      <c r="R1264" s="119">
        <v>45782</v>
      </c>
      <c r="S1264" s="120" t="s">
        <v>3071</v>
      </c>
      <c r="T1264" s="121" t="s">
        <v>421</v>
      </c>
      <c r="U1264" s="376" t="s">
        <v>6678</v>
      </c>
      <c r="V1264" s="376" t="s">
        <v>6679</v>
      </c>
      <c r="W1264" s="145">
        <f t="shared" si="285"/>
        <v>46512</v>
      </c>
      <c r="X1264" s="357" t="s">
        <v>865</v>
      </c>
      <c r="Y1264" s="407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423</v>
      </c>
      <c r="AF1264" s="357">
        <v>39</v>
      </c>
      <c r="AG1264" s="357">
        <v>55</v>
      </c>
      <c r="AH1264" s="357">
        <v>1</v>
      </c>
      <c r="AI1264" s="119"/>
      <c r="AJ1264" s="357"/>
      <c r="AK1264" s="357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427</v>
      </c>
      <c r="C1265" s="110" t="s">
        <v>4790</v>
      </c>
      <c r="D1265" s="121"/>
      <c r="E1265" s="121" t="s">
        <v>2012</v>
      </c>
      <c r="F1265" s="121"/>
      <c r="G1265" s="129" t="s">
        <v>4791</v>
      </c>
      <c r="H1265" s="390"/>
      <c r="I1265" s="121" t="s">
        <v>71</v>
      </c>
      <c r="J1265" s="121"/>
      <c r="K1265" s="121" t="s">
        <v>433</v>
      </c>
      <c r="L1265" s="137">
        <v>45019</v>
      </c>
      <c r="M1265" s="138">
        <v>45740</v>
      </c>
      <c r="N1265" s="162" t="s">
        <v>421</v>
      </c>
      <c r="O1265" s="163">
        <f t="shared" si="284"/>
        <v>45740</v>
      </c>
      <c r="P1265" s="174">
        <v>23156</v>
      </c>
      <c r="Q1265" s="174">
        <v>2020</v>
      </c>
      <c r="R1265" s="105">
        <v>45009</v>
      </c>
      <c r="S1265" s="144" t="s">
        <v>102</v>
      </c>
      <c r="T1265" s="144" t="s">
        <v>728</v>
      </c>
      <c r="U1265" s="244" t="s">
        <v>948</v>
      </c>
      <c r="V1265" s="244" t="s">
        <v>948</v>
      </c>
      <c r="W1265" s="135">
        <f t="shared" si="285"/>
        <v>45740</v>
      </c>
      <c r="X1265" s="162" t="s">
        <v>3398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423</v>
      </c>
      <c r="AF1265" s="162" t="s">
        <v>423</v>
      </c>
      <c r="AG1265" s="175" t="s">
        <v>423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427</v>
      </c>
      <c r="C1266" s="110" t="s">
        <v>1610</v>
      </c>
      <c r="D1266" s="121"/>
      <c r="E1266" s="121" t="s">
        <v>2013</v>
      </c>
      <c r="F1266" s="121"/>
      <c r="G1266" s="129" t="s">
        <v>3947</v>
      </c>
      <c r="H1266" s="390"/>
      <c r="I1266" s="121" t="s">
        <v>1071</v>
      </c>
      <c r="J1266" s="121"/>
      <c r="K1266" s="111" t="s">
        <v>3417</v>
      </c>
      <c r="L1266" s="115">
        <v>44496</v>
      </c>
      <c r="M1266" s="87">
        <v>45218</v>
      </c>
      <c r="N1266" s="117" t="s">
        <v>421</v>
      </c>
      <c r="O1266" s="131">
        <f t="shared" si="284"/>
        <v>45218</v>
      </c>
      <c r="P1266" s="104">
        <v>21587</v>
      </c>
      <c r="Q1266" s="104">
        <v>2016</v>
      </c>
      <c r="R1266" s="105">
        <v>44488</v>
      </c>
      <c r="S1266" s="121" t="s">
        <v>19</v>
      </c>
      <c r="T1266" s="121" t="s">
        <v>728</v>
      </c>
      <c r="U1266" s="244" t="s">
        <v>200</v>
      </c>
      <c r="V1266" s="244" t="s">
        <v>533</v>
      </c>
      <c r="W1266" s="135">
        <f t="shared" si="285"/>
        <v>45218</v>
      </c>
      <c r="X1266" s="162" t="s">
        <v>583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57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427</v>
      </c>
      <c r="C1267" s="110" t="s">
        <v>2999</v>
      </c>
      <c r="D1267" s="121"/>
      <c r="E1267" s="121" t="s">
        <v>2139</v>
      </c>
      <c r="F1267" s="121"/>
      <c r="G1267" s="129" t="s">
        <v>4126</v>
      </c>
      <c r="H1267" s="390"/>
      <c r="I1267" s="121" t="s">
        <v>1071</v>
      </c>
      <c r="J1267" s="121"/>
      <c r="K1267" s="121" t="s">
        <v>4127</v>
      </c>
      <c r="L1267" s="137">
        <v>44630</v>
      </c>
      <c r="M1267" s="138">
        <v>45352</v>
      </c>
      <c r="N1267" s="162" t="s">
        <v>421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2001</v>
      </c>
      <c r="T1267" s="144" t="s">
        <v>728</v>
      </c>
      <c r="U1267" s="244" t="s">
        <v>200</v>
      </c>
      <c r="V1267" s="244" t="s">
        <v>548</v>
      </c>
      <c r="W1267" s="135">
        <f t="shared" si="285"/>
        <v>45352</v>
      </c>
      <c r="X1267" s="162" t="s">
        <v>865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428</v>
      </c>
      <c r="C1268" s="110" t="s">
        <v>4748</v>
      </c>
      <c r="D1268" s="121"/>
      <c r="E1268" s="121" t="s">
        <v>3476</v>
      </c>
      <c r="F1268" s="121"/>
      <c r="G1268" s="129" t="s">
        <v>3477</v>
      </c>
      <c r="H1268" s="390"/>
      <c r="I1268" s="121" t="s">
        <v>1352</v>
      </c>
      <c r="J1268" s="121"/>
      <c r="K1268" s="121" t="s">
        <v>3478</v>
      </c>
      <c r="L1268" s="137">
        <v>44144</v>
      </c>
      <c r="M1268" s="149">
        <v>46393</v>
      </c>
      <c r="N1268" s="162" t="s">
        <v>421</v>
      </c>
      <c r="O1268" s="168">
        <f>M1268</f>
        <v>46393</v>
      </c>
      <c r="P1268" s="169">
        <v>20731</v>
      </c>
      <c r="Q1268" s="169">
        <v>2020</v>
      </c>
      <c r="R1268" s="119">
        <v>46393</v>
      </c>
      <c r="S1268" s="156" t="s">
        <v>2069</v>
      </c>
      <c r="T1268" s="144" t="s">
        <v>421</v>
      </c>
      <c r="U1268" s="376" t="s">
        <v>13</v>
      </c>
      <c r="V1268" s="376" t="s">
        <v>3636</v>
      </c>
      <c r="W1268" s="145">
        <f t="shared" si="279"/>
        <v>46393</v>
      </c>
      <c r="X1268" s="357" t="s">
        <v>865</v>
      </c>
      <c r="Y1268" s="407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423</v>
      </c>
      <c r="AF1268" s="357">
        <v>38</v>
      </c>
      <c r="AG1268" s="365">
        <v>50</v>
      </c>
      <c r="AH1268" s="365">
        <v>1</v>
      </c>
      <c r="AI1268" s="156"/>
      <c r="AJ1268" s="365"/>
      <c r="AK1268" s="365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427</v>
      </c>
      <c r="C1269" s="202" t="s">
        <v>4727</v>
      </c>
      <c r="D1269" s="202"/>
      <c r="E1269" s="202" t="s">
        <v>2042</v>
      </c>
      <c r="F1269" s="202"/>
      <c r="G1269" s="227" t="s">
        <v>5336</v>
      </c>
      <c r="H1269" s="392"/>
      <c r="I1269" s="202" t="s">
        <v>3678</v>
      </c>
      <c r="J1269" s="202"/>
      <c r="K1269" s="202" t="s">
        <v>4753</v>
      </c>
      <c r="L1269" s="218">
        <v>45246</v>
      </c>
      <c r="M1269" s="219">
        <v>45963</v>
      </c>
      <c r="N1269" s="220" t="s">
        <v>421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2001</v>
      </c>
      <c r="T1269" s="201" t="s">
        <v>728</v>
      </c>
      <c r="U1269" s="377" t="s">
        <v>200</v>
      </c>
      <c r="V1269" s="377" t="s">
        <v>200</v>
      </c>
      <c r="W1269" s="213">
        <f t="shared" si="279"/>
        <v>45963</v>
      </c>
      <c r="X1269" s="208" t="s">
        <v>583</v>
      </c>
      <c r="Y1269" s="408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423</v>
      </c>
      <c r="AF1269" s="208" t="s">
        <v>423</v>
      </c>
      <c r="AG1269" s="284" t="s">
        <v>423</v>
      </c>
      <c r="AH1269" s="284">
        <v>1</v>
      </c>
      <c r="AI1269" s="201"/>
      <c r="AJ1269" s="284"/>
      <c r="AK1269" s="284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428</v>
      </c>
      <c r="C1270" s="110" t="s">
        <v>342</v>
      </c>
      <c r="D1270" s="121" t="s">
        <v>569</v>
      </c>
      <c r="E1270" s="121" t="s">
        <v>2122</v>
      </c>
      <c r="F1270" s="121" t="s">
        <v>1159</v>
      </c>
      <c r="G1270" s="129" t="s">
        <v>2123</v>
      </c>
      <c r="H1270" s="389" t="s">
        <v>1161</v>
      </c>
      <c r="I1270" s="111" t="s">
        <v>1071</v>
      </c>
      <c r="J1270" s="121" t="s">
        <v>663</v>
      </c>
      <c r="K1270" s="121" t="s">
        <v>2032</v>
      </c>
      <c r="L1270" s="137">
        <v>42992</v>
      </c>
      <c r="M1270" s="149">
        <v>45946</v>
      </c>
      <c r="N1270" s="117" t="s">
        <v>421</v>
      </c>
      <c r="O1270" s="130">
        <f>M1270</f>
        <v>45946</v>
      </c>
      <c r="P1270" s="118">
        <v>18002</v>
      </c>
      <c r="Q1270" s="118">
        <v>2017</v>
      </c>
      <c r="R1270" s="119" t="s">
        <v>5310</v>
      </c>
      <c r="S1270" s="121" t="s">
        <v>3665</v>
      </c>
      <c r="T1270" s="121" t="s">
        <v>1870</v>
      </c>
      <c r="U1270" s="244" t="s">
        <v>5311</v>
      </c>
      <c r="V1270" s="244" t="s">
        <v>5312</v>
      </c>
      <c r="W1270" s="145">
        <f>M1270</f>
        <v>45946</v>
      </c>
      <c r="X1270" s="357" t="s">
        <v>865</v>
      </c>
      <c r="Y1270" s="407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57">
        <v>23</v>
      </c>
      <c r="AF1270" s="357">
        <v>38</v>
      </c>
      <c r="AG1270" s="357">
        <v>52</v>
      </c>
      <c r="AH1270" s="357">
        <v>1</v>
      </c>
      <c r="AI1270" s="105">
        <v>42080</v>
      </c>
      <c r="AJ1270" s="162">
        <v>2013</v>
      </c>
      <c r="AK1270" s="162" t="s">
        <v>421</v>
      </c>
      <c r="AL1270" s="120" t="s">
        <v>4128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427</v>
      </c>
      <c r="C1271" s="110" t="s">
        <v>4144</v>
      </c>
      <c r="D1271" s="121"/>
      <c r="E1271" s="121" t="s">
        <v>2121</v>
      </c>
      <c r="F1271" s="121"/>
      <c r="G1271" s="129" t="s">
        <v>4145</v>
      </c>
      <c r="H1271" s="390"/>
      <c r="I1271" s="111" t="s">
        <v>4146</v>
      </c>
      <c r="J1271" s="121"/>
      <c r="K1271" s="121" t="s">
        <v>4541</v>
      </c>
      <c r="L1271" s="137">
        <v>44634</v>
      </c>
      <c r="M1271" s="138">
        <v>46106</v>
      </c>
      <c r="N1271" s="162" t="s">
        <v>421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5066</v>
      </c>
      <c r="T1271" s="144" t="s">
        <v>5224</v>
      </c>
      <c r="U1271" s="244" t="s">
        <v>5687</v>
      </c>
      <c r="V1271" s="244" t="s">
        <v>472</v>
      </c>
      <c r="W1271" s="135">
        <f>M1271</f>
        <v>46106</v>
      </c>
      <c r="X1271" s="162" t="s">
        <v>3968</v>
      </c>
      <c r="Y1271" s="123" t="s">
        <v>423</v>
      </c>
      <c r="Z1271" s="124"/>
      <c r="AA1271" s="553" t="s">
        <v>5685</v>
      </c>
      <c r="AB1271" s="121"/>
      <c r="AC1271" s="553" t="s">
        <v>5686</v>
      </c>
      <c r="AD1271" s="121"/>
      <c r="AE1271" s="357" t="s">
        <v>423</v>
      </c>
      <c r="AF1271" s="162" t="s">
        <v>423</v>
      </c>
      <c r="AG1271" s="175" t="s">
        <v>423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428</v>
      </c>
      <c r="C1272" s="110" t="s">
        <v>342</v>
      </c>
      <c r="D1272" s="111" t="s">
        <v>676</v>
      </c>
      <c r="E1272" s="121" t="s">
        <v>2165</v>
      </c>
      <c r="F1272" s="121" t="s">
        <v>516</v>
      </c>
      <c r="G1272" s="129" t="s">
        <v>2166</v>
      </c>
      <c r="H1272" s="390" t="s">
        <v>516</v>
      </c>
      <c r="I1272" s="111" t="s">
        <v>1071</v>
      </c>
      <c r="J1272" s="121" t="s">
        <v>512</v>
      </c>
      <c r="K1272" s="121" t="s">
        <v>474</v>
      </c>
      <c r="L1272" s="137">
        <v>43003</v>
      </c>
      <c r="M1272" s="149">
        <v>45921</v>
      </c>
      <c r="N1272" s="162" t="s">
        <v>421</v>
      </c>
      <c r="O1272" s="168">
        <f t="shared" ref="O1272:O1274" si="286">M1272</f>
        <v>45921</v>
      </c>
      <c r="P1272" s="169">
        <v>17886</v>
      </c>
      <c r="Q1272" s="169">
        <v>2017</v>
      </c>
      <c r="R1272" s="119" t="s">
        <v>5219</v>
      </c>
      <c r="S1272" s="156" t="s">
        <v>1814</v>
      </c>
      <c r="T1272" s="144" t="s">
        <v>2753</v>
      </c>
      <c r="U1272" s="376" t="s">
        <v>5248</v>
      </c>
      <c r="V1272" s="376" t="s">
        <v>5247</v>
      </c>
      <c r="W1272" s="145">
        <f>M1272</f>
        <v>45921</v>
      </c>
      <c r="X1272" s="357" t="s">
        <v>865</v>
      </c>
      <c r="Y1272" s="407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423</v>
      </c>
      <c r="AF1272" s="357">
        <v>38</v>
      </c>
      <c r="AG1272" s="365">
        <v>52</v>
      </c>
      <c r="AH1272" s="365">
        <v>1</v>
      </c>
      <c r="AI1272" s="119">
        <v>41174</v>
      </c>
      <c r="AJ1272" s="357">
        <v>1998</v>
      </c>
      <c r="AK1272" s="357" t="s">
        <v>420</v>
      </c>
      <c r="AL1272" s="120" t="s">
        <v>5249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428</v>
      </c>
      <c r="C1273" s="110" t="s">
        <v>3481</v>
      </c>
      <c r="D1273" s="121"/>
      <c r="E1273" s="121" t="s">
        <v>3479</v>
      </c>
      <c r="F1273" s="121"/>
      <c r="G1273" s="129" t="s">
        <v>3482</v>
      </c>
      <c r="H1273" s="390"/>
      <c r="I1273" s="121" t="s">
        <v>1294</v>
      </c>
      <c r="J1273" s="121"/>
      <c r="K1273" s="121" t="s">
        <v>3483</v>
      </c>
      <c r="L1273" s="137">
        <v>44151</v>
      </c>
      <c r="M1273" s="149">
        <v>45718</v>
      </c>
      <c r="N1273" s="162" t="s">
        <v>421</v>
      </c>
      <c r="O1273" s="168">
        <f t="shared" si="286"/>
        <v>45718</v>
      </c>
      <c r="P1273" s="169">
        <v>20733</v>
      </c>
      <c r="Q1273" s="169">
        <v>2019</v>
      </c>
      <c r="R1273" s="119">
        <v>44080</v>
      </c>
      <c r="S1273" s="156" t="s">
        <v>727</v>
      </c>
      <c r="T1273" s="144" t="s">
        <v>421</v>
      </c>
      <c r="U1273" s="376" t="s">
        <v>548</v>
      </c>
      <c r="V1273" s="376" t="s">
        <v>909</v>
      </c>
      <c r="W1273" s="145">
        <f t="shared" si="279"/>
        <v>45718</v>
      </c>
      <c r="X1273" s="357" t="s">
        <v>21</v>
      </c>
      <c r="Y1273" s="407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57">
        <v>22</v>
      </c>
      <c r="AF1273" s="357" t="s">
        <v>3484</v>
      </c>
      <c r="AG1273" s="365">
        <v>67</v>
      </c>
      <c r="AH1273" s="365">
        <v>1</v>
      </c>
      <c r="AI1273" s="156"/>
      <c r="AJ1273" s="365"/>
      <c r="AK1273" s="365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428</v>
      </c>
      <c r="C1274" s="247" t="s">
        <v>4148</v>
      </c>
      <c r="D1274" s="248"/>
      <c r="E1274" s="248" t="s">
        <v>3954</v>
      </c>
      <c r="F1274" s="248" t="s">
        <v>3097</v>
      </c>
      <c r="G1274" s="249" t="s">
        <v>4147</v>
      </c>
      <c r="H1274" s="389"/>
      <c r="I1274" s="248" t="s">
        <v>1352</v>
      </c>
      <c r="J1274" s="248"/>
      <c r="K1274" s="248" t="s">
        <v>3100</v>
      </c>
      <c r="L1274" s="250">
        <v>44634</v>
      </c>
      <c r="M1274" s="319">
        <v>46095</v>
      </c>
      <c r="N1274" s="251" t="s">
        <v>421</v>
      </c>
      <c r="O1274" s="320">
        <f t="shared" si="286"/>
        <v>46095</v>
      </c>
      <c r="P1274" s="321">
        <v>22208</v>
      </c>
      <c r="Q1274" s="321">
        <v>2021</v>
      </c>
      <c r="R1274" s="322">
        <v>45365</v>
      </c>
      <c r="S1274" s="253" t="s">
        <v>2069</v>
      </c>
      <c r="T1274" s="253" t="s">
        <v>421</v>
      </c>
      <c r="U1274" s="381" t="s">
        <v>264</v>
      </c>
      <c r="V1274" s="381" t="s">
        <v>264</v>
      </c>
      <c r="W1274" s="323">
        <f t="shared" si="279"/>
        <v>46095</v>
      </c>
      <c r="X1274" s="359" t="s">
        <v>21</v>
      </c>
      <c r="Y1274" s="411">
        <v>8.4</v>
      </c>
      <c r="Z1274" s="324"/>
      <c r="AA1274" s="253">
        <v>120</v>
      </c>
      <c r="AB1274" s="253">
        <v>120</v>
      </c>
      <c r="AC1274" s="253">
        <v>450</v>
      </c>
      <c r="AD1274" s="253">
        <v>450</v>
      </c>
      <c r="AE1274" s="357">
        <v>25</v>
      </c>
      <c r="AF1274" s="359">
        <v>50</v>
      </c>
      <c r="AG1274" s="359">
        <v>70</v>
      </c>
      <c r="AH1274" s="359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427</v>
      </c>
      <c r="C1275" s="110" t="s">
        <v>1610</v>
      </c>
      <c r="D1275" s="121"/>
      <c r="E1275" s="121" t="s">
        <v>2170</v>
      </c>
      <c r="F1275" s="121"/>
      <c r="G1275" s="129" t="s">
        <v>2171</v>
      </c>
      <c r="H1275" s="390"/>
      <c r="I1275" s="248" t="s">
        <v>1071</v>
      </c>
      <c r="J1275" s="121"/>
      <c r="K1275" s="121" t="s">
        <v>862</v>
      </c>
      <c r="L1275" s="137">
        <v>43048</v>
      </c>
      <c r="M1275" s="149">
        <v>45992</v>
      </c>
      <c r="N1275" s="162" t="s">
        <v>421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727</v>
      </c>
      <c r="T1275" s="253" t="s">
        <v>421</v>
      </c>
      <c r="U1275" s="381" t="s">
        <v>2849</v>
      </c>
      <c r="V1275" s="381" t="s">
        <v>5363</v>
      </c>
      <c r="W1275" s="145">
        <f t="shared" si="279"/>
        <v>45992</v>
      </c>
      <c r="X1275" s="357" t="s">
        <v>583</v>
      </c>
      <c r="Y1275" s="407">
        <v>4.5999999999999996</v>
      </c>
      <c r="Z1275" s="136"/>
      <c r="AA1275" s="120">
        <v>80</v>
      </c>
      <c r="AB1275" s="120"/>
      <c r="AC1275" s="120">
        <v>105</v>
      </c>
      <c r="AD1275" s="120"/>
      <c r="AE1275" s="359" t="s">
        <v>423</v>
      </c>
      <c r="AF1275" s="357">
        <v>40</v>
      </c>
      <c r="AG1275" s="365">
        <v>57</v>
      </c>
      <c r="AH1275" s="365">
        <v>1</v>
      </c>
      <c r="AI1275" s="156"/>
      <c r="AJ1275" s="365"/>
      <c r="AK1275" s="365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427</v>
      </c>
      <c r="C1276" s="110" t="s">
        <v>2181</v>
      </c>
      <c r="D1276" s="121"/>
      <c r="E1276" s="121" t="s">
        <v>2182</v>
      </c>
      <c r="F1276" s="121"/>
      <c r="G1276" s="129" t="s">
        <v>2183</v>
      </c>
      <c r="H1276" s="390"/>
      <c r="I1276" s="248" t="s">
        <v>1071</v>
      </c>
      <c r="J1276" s="121"/>
      <c r="K1276" s="110" t="s">
        <v>126</v>
      </c>
      <c r="L1276" s="137">
        <v>43083</v>
      </c>
      <c r="M1276" s="138">
        <v>45280</v>
      </c>
      <c r="N1276" s="139" t="s">
        <v>421</v>
      </c>
      <c r="O1276" s="131">
        <f t="shared" ref="O1276:O1279" si="287">M1276</f>
        <v>45280</v>
      </c>
      <c r="P1276" s="104">
        <v>17975</v>
      </c>
      <c r="Q1276" s="104">
        <v>2015</v>
      </c>
      <c r="R1276" s="119">
        <v>44550</v>
      </c>
      <c r="S1276" s="121" t="s">
        <v>727</v>
      </c>
      <c r="T1276" s="121" t="s">
        <v>421</v>
      </c>
      <c r="U1276" s="244" t="s">
        <v>548</v>
      </c>
      <c r="V1276" s="244" t="s">
        <v>229</v>
      </c>
      <c r="W1276" s="135">
        <f t="shared" si="279"/>
        <v>45280</v>
      </c>
      <c r="X1276" s="162" t="s">
        <v>655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57">
        <v>23</v>
      </c>
      <c r="AF1276" s="162">
        <v>40</v>
      </c>
      <c r="AG1276" s="162">
        <v>60</v>
      </c>
      <c r="AH1276" s="162">
        <v>1</v>
      </c>
      <c r="AI1276" s="156"/>
      <c r="AJ1276" s="365"/>
      <c r="AK1276" s="365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427</v>
      </c>
      <c r="C1277" s="121" t="s">
        <v>2260</v>
      </c>
      <c r="D1277" s="121"/>
      <c r="E1277" s="121" t="s">
        <v>2261</v>
      </c>
      <c r="F1277" s="121"/>
      <c r="G1277" s="129" t="s">
        <v>2267</v>
      </c>
      <c r="H1277" s="390"/>
      <c r="I1277" s="248" t="s">
        <v>1071</v>
      </c>
      <c r="J1277" s="121"/>
      <c r="K1277" s="121" t="s">
        <v>224</v>
      </c>
      <c r="L1277" s="137">
        <v>43163</v>
      </c>
      <c r="M1277" s="138">
        <v>46076</v>
      </c>
      <c r="N1277" s="117" t="s">
        <v>421</v>
      </c>
      <c r="O1277" s="130">
        <f t="shared" si="287"/>
        <v>46076</v>
      </c>
      <c r="P1277" s="118">
        <v>18198</v>
      </c>
      <c r="Q1277" s="118">
        <v>2017</v>
      </c>
      <c r="R1277" s="119">
        <v>45345</v>
      </c>
      <c r="S1277" s="120" t="s">
        <v>168</v>
      </c>
      <c r="T1277" s="121" t="s">
        <v>421</v>
      </c>
      <c r="U1277" s="376" t="s">
        <v>3147</v>
      </c>
      <c r="V1277" s="376" t="s">
        <v>5598</v>
      </c>
      <c r="W1277" s="145">
        <f t="shared" si="279"/>
        <v>46076</v>
      </c>
      <c r="X1277" s="357" t="s">
        <v>423</v>
      </c>
      <c r="Y1277" s="407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57">
        <v>39</v>
      </c>
      <c r="AG1277" s="357">
        <v>57</v>
      </c>
      <c r="AH1277" s="357">
        <v>2</v>
      </c>
      <c r="AI1277" s="156"/>
      <c r="AJ1277" s="365"/>
      <c r="AK1277" s="365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428</v>
      </c>
      <c r="C1278" s="121" t="s">
        <v>2342</v>
      </c>
      <c r="D1278" s="111" t="s">
        <v>569</v>
      </c>
      <c r="E1278" s="121" t="s">
        <v>2343</v>
      </c>
      <c r="F1278" s="121" t="s">
        <v>711</v>
      </c>
      <c r="G1278" s="129" t="s">
        <v>2344</v>
      </c>
      <c r="H1278" s="389" t="s">
        <v>230</v>
      </c>
      <c r="I1278" s="121" t="s">
        <v>1228</v>
      </c>
      <c r="J1278" s="111" t="s">
        <v>663</v>
      </c>
      <c r="K1278" s="111" t="s">
        <v>4182</v>
      </c>
      <c r="L1278" s="115">
        <v>43212</v>
      </c>
      <c r="M1278" s="116">
        <v>46138</v>
      </c>
      <c r="N1278" s="117" t="s">
        <v>421</v>
      </c>
      <c r="O1278" s="130">
        <f t="shared" si="287"/>
        <v>46138</v>
      </c>
      <c r="P1278" s="118">
        <v>18363</v>
      </c>
      <c r="Q1278" s="118">
        <v>2018</v>
      </c>
      <c r="R1278" s="119">
        <v>45408</v>
      </c>
      <c r="S1278" s="120" t="s">
        <v>168</v>
      </c>
      <c r="T1278" s="121" t="s">
        <v>421</v>
      </c>
      <c r="U1278" s="376" t="s">
        <v>5818</v>
      </c>
      <c r="V1278" s="376" t="s">
        <v>5819</v>
      </c>
      <c r="W1278" s="145">
        <f t="shared" si="279"/>
        <v>46138</v>
      </c>
      <c r="X1278" s="357" t="s">
        <v>21</v>
      </c>
      <c r="Y1278" s="407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57">
        <v>23</v>
      </c>
      <c r="AF1278" s="357" t="s">
        <v>423</v>
      </c>
      <c r="AG1278" s="357" t="s">
        <v>423</v>
      </c>
      <c r="AH1278" s="357">
        <v>1</v>
      </c>
      <c r="AI1278" s="119">
        <v>41759</v>
      </c>
      <c r="AJ1278" s="357">
        <v>2013</v>
      </c>
      <c r="AK1278" s="357" t="s">
        <v>421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428</v>
      </c>
      <c r="C1279" s="154" t="s">
        <v>2484</v>
      </c>
      <c r="D1279" s="121"/>
      <c r="E1279" s="121" t="s">
        <v>2485</v>
      </c>
      <c r="F1279" s="121" t="s">
        <v>1367</v>
      </c>
      <c r="G1279" s="129" t="s">
        <v>2486</v>
      </c>
      <c r="H1279" s="390"/>
      <c r="I1279" s="121" t="s">
        <v>625</v>
      </c>
      <c r="J1279" s="121"/>
      <c r="K1279" s="121" t="s">
        <v>2382</v>
      </c>
      <c r="L1279" s="137">
        <v>43309</v>
      </c>
      <c r="M1279" s="87">
        <v>45348</v>
      </c>
      <c r="N1279" s="117" t="s">
        <v>421</v>
      </c>
      <c r="O1279" s="131">
        <f t="shared" si="287"/>
        <v>45348</v>
      </c>
      <c r="P1279" s="104">
        <v>18553</v>
      </c>
      <c r="Q1279" s="104">
        <v>2016</v>
      </c>
      <c r="R1279" s="119">
        <v>44618</v>
      </c>
      <c r="S1279" s="121" t="s">
        <v>168</v>
      </c>
      <c r="T1279" s="121" t="s">
        <v>421</v>
      </c>
      <c r="U1279" s="244" t="s">
        <v>4105</v>
      </c>
      <c r="V1279" s="244" t="s">
        <v>340</v>
      </c>
      <c r="W1279" s="145">
        <f t="shared" si="279"/>
        <v>45348</v>
      </c>
      <c r="X1279" s="162" t="s">
        <v>423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57" t="s">
        <v>423</v>
      </c>
      <c r="AF1279" s="162">
        <v>28</v>
      </c>
      <c r="AG1279" s="162">
        <v>64</v>
      </c>
      <c r="AH1279" s="162">
        <v>1</v>
      </c>
      <c r="AI1279" s="119"/>
      <c r="AJ1279" s="357"/>
      <c r="AK1279" s="357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427</v>
      </c>
      <c r="C1280" s="121" t="s">
        <v>4697</v>
      </c>
      <c r="D1280" s="121"/>
      <c r="E1280" s="121" t="s">
        <v>2565</v>
      </c>
      <c r="F1280" s="121"/>
      <c r="G1280" s="129" t="s">
        <v>4698</v>
      </c>
      <c r="H1280" s="390"/>
      <c r="I1280" s="121" t="s">
        <v>265</v>
      </c>
      <c r="J1280" s="121"/>
      <c r="K1280" s="121" t="s">
        <v>6350</v>
      </c>
      <c r="L1280" s="137">
        <v>44942</v>
      </c>
      <c r="M1280" s="138">
        <v>46395</v>
      </c>
      <c r="N1280" s="162" t="s">
        <v>421</v>
      </c>
      <c r="O1280" s="163">
        <f>M1280</f>
        <v>46395</v>
      </c>
      <c r="P1280" s="174">
        <v>23014</v>
      </c>
      <c r="Q1280" s="174">
        <v>2022</v>
      </c>
      <c r="R1280" s="105">
        <v>45665</v>
      </c>
      <c r="S1280" s="144" t="s">
        <v>5961</v>
      </c>
      <c r="T1280" s="144" t="s">
        <v>421</v>
      </c>
      <c r="U1280" s="244" t="s">
        <v>3539</v>
      </c>
      <c r="V1280" s="244" t="s">
        <v>3539</v>
      </c>
      <c r="W1280" s="135">
        <f>M1280</f>
        <v>46395</v>
      </c>
      <c r="X1280" s="162" t="s">
        <v>583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423</v>
      </c>
      <c r="AF1280" s="162" t="s">
        <v>423</v>
      </c>
      <c r="AG1280" s="175" t="s">
        <v>423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427</v>
      </c>
      <c r="C1281" s="121" t="s">
        <v>3791</v>
      </c>
      <c r="D1281" s="121"/>
      <c r="E1281" s="121" t="s">
        <v>2566</v>
      </c>
      <c r="F1281" s="121"/>
      <c r="G1281" s="129" t="s">
        <v>4699</v>
      </c>
      <c r="H1281" s="390"/>
      <c r="I1281" s="110" t="s">
        <v>265</v>
      </c>
      <c r="J1281" s="110"/>
      <c r="K1281" s="121" t="s">
        <v>3290</v>
      </c>
      <c r="L1281" s="137">
        <v>44942</v>
      </c>
      <c r="M1281" s="138">
        <v>45667</v>
      </c>
      <c r="N1281" s="117" t="s">
        <v>421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102</v>
      </c>
      <c r="T1281" s="121" t="s">
        <v>728</v>
      </c>
      <c r="U1281" s="244" t="s">
        <v>200</v>
      </c>
      <c r="V1281" s="244" t="s">
        <v>200</v>
      </c>
      <c r="W1281" s="135">
        <f>M1281</f>
        <v>45667</v>
      </c>
      <c r="X1281" s="162" t="s">
        <v>865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427</v>
      </c>
      <c r="C1282" s="110" t="s">
        <v>5019</v>
      </c>
      <c r="D1282" s="111"/>
      <c r="E1282" s="111" t="s">
        <v>1881</v>
      </c>
      <c r="F1282" s="111"/>
      <c r="G1282" s="112" t="s">
        <v>5020</v>
      </c>
      <c r="H1282" s="389"/>
      <c r="I1282" s="111" t="s">
        <v>174</v>
      </c>
      <c r="J1282" s="111"/>
      <c r="K1282" s="111" t="s">
        <v>3085</v>
      </c>
      <c r="L1282" s="115">
        <v>45092</v>
      </c>
      <c r="M1282" s="87">
        <v>46547</v>
      </c>
      <c r="N1282" s="117" t="s">
        <v>421</v>
      </c>
      <c r="O1282" s="131">
        <f>M1282</f>
        <v>46547</v>
      </c>
      <c r="P1282" s="104">
        <v>23329</v>
      </c>
      <c r="Q1282" s="104">
        <v>2023</v>
      </c>
      <c r="R1282" s="105">
        <v>45817</v>
      </c>
      <c r="S1282" s="121" t="s">
        <v>14</v>
      </c>
      <c r="T1282" s="121" t="s">
        <v>421</v>
      </c>
      <c r="U1282" s="244" t="s">
        <v>1790</v>
      </c>
      <c r="V1282" s="244" t="s">
        <v>1790</v>
      </c>
      <c r="W1282" s="135">
        <f>M1282</f>
        <v>46547</v>
      </c>
      <c r="X1282" s="162" t="s">
        <v>583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423</v>
      </c>
      <c r="AF1282" s="162" t="s">
        <v>423</v>
      </c>
      <c r="AG1282" s="162" t="s">
        <v>423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451" customFormat="1" ht="12.75" customHeight="1" x14ac:dyDescent="0.2">
      <c r="A1283" s="140">
        <v>1282</v>
      </c>
      <c r="B1283" s="140" t="s">
        <v>428</v>
      </c>
      <c r="C1283" s="140" t="s">
        <v>193</v>
      </c>
      <c r="D1283" s="140" t="s">
        <v>2135</v>
      </c>
      <c r="E1283" s="140" t="s">
        <v>1929</v>
      </c>
      <c r="F1283" s="140" t="s">
        <v>2136</v>
      </c>
      <c r="G1283" s="634" t="s">
        <v>1930</v>
      </c>
      <c r="H1283" s="635" t="s">
        <v>2137</v>
      </c>
      <c r="I1283" s="88" t="s">
        <v>666</v>
      </c>
      <c r="J1283" s="140" t="s">
        <v>823</v>
      </c>
      <c r="K1283" s="140" t="s">
        <v>2532</v>
      </c>
      <c r="L1283" s="636">
        <v>42829</v>
      </c>
      <c r="M1283" s="373">
        <v>44979</v>
      </c>
      <c r="N1283" s="446" t="s">
        <v>421</v>
      </c>
      <c r="O1283" s="639">
        <f t="shared" ref="O1283:O1284" si="288">M1283</f>
        <v>44979</v>
      </c>
      <c r="P1283" s="640">
        <v>18610</v>
      </c>
      <c r="Q1283" s="640">
        <v>2016</v>
      </c>
      <c r="R1283" s="444">
        <v>44249</v>
      </c>
      <c r="S1283" s="450" t="s">
        <v>3571</v>
      </c>
      <c r="T1283" s="450" t="s">
        <v>1870</v>
      </c>
      <c r="U1283" s="380" t="s">
        <v>3909</v>
      </c>
      <c r="V1283" s="380" t="s">
        <v>3908</v>
      </c>
      <c r="W1283" s="445">
        <f t="shared" si="279"/>
        <v>44979</v>
      </c>
      <c r="X1283" s="446" t="s">
        <v>201</v>
      </c>
      <c r="Y1283" s="447">
        <v>5.3</v>
      </c>
      <c r="Z1283" s="448">
        <v>27</v>
      </c>
      <c r="AA1283" s="140">
        <v>90</v>
      </c>
      <c r="AB1283" s="140"/>
      <c r="AC1283" s="140">
        <v>115</v>
      </c>
      <c r="AD1283" s="140"/>
      <c r="AE1283" s="446" t="s">
        <v>423</v>
      </c>
      <c r="AF1283" s="446" t="s">
        <v>423</v>
      </c>
      <c r="AG1283" s="638" t="s">
        <v>423</v>
      </c>
      <c r="AH1283" s="638">
        <v>1</v>
      </c>
      <c r="AI1283" s="444">
        <v>42995</v>
      </c>
      <c r="AJ1283" s="446">
        <v>2017</v>
      </c>
      <c r="AK1283" s="446" t="s">
        <v>421</v>
      </c>
      <c r="AL1283" s="140" t="s">
        <v>6473</v>
      </c>
      <c r="AM1283" s="449"/>
      <c r="AN1283" s="450"/>
      <c r="AO1283" s="450"/>
      <c r="AP1283" s="450"/>
      <c r="AQ1283" s="450"/>
      <c r="AR1283" s="450"/>
      <c r="AS1283" s="450"/>
      <c r="AT1283" s="450"/>
      <c r="AU1283" s="450"/>
      <c r="AV1283" s="450"/>
      <c r="AW1283" s="450"/>
      <c r="AX1283" s="450"/>
      <c r="AY1283" s="450"/>
      <c r="AZ1283" s="450"/>
      <c r="BA1283" s="450"/>
      <c r="BB1283" s="450"/>
      <c r="BC1283" s="450"/>
      <c r="BD1283" s="450"/>
      <c r="BE1283" s="450"/>
      <c r="BF1283" s="450"/>
      <c r="BG1283" s="450"/>
      <c r="BH1283" s="450"/>
      <c r="BI1283" s="450"/>
      <c r="BJ1283" s="450"/>
      <c r="BK1283" s="450"/>
      <c r="BL1283" s="450"/>
      <c r="BM1283" s="450"/>
      <c r="BN1283" s="450"/>
      <c r="BO1283" s="450"/>
      <c r="BP1283" s="450"/>
      <c r="BQ1283" s="450"/>
      <c r="BR1283" s="450"/>
      <c r="BS1283" s="450"/>
      <c r="BT1283" s="450"/>
      <c r="BU1283" s="450"/>
      <c r="BV1283" s="450"/>
      <c r="BW1283" s="450"/>
      <c r="BX1283" s="450"/>
      <c r="BY1283" s="450"/>
      <c r="BZ1283" s="450"/>
      <c r="CA1283" s="450"/>
      <c r="CB1283" s="450"/>
      <c r="CC1283" s="450"/>
      <c r="CD1283" s="450"/>
      <c r="CE1283" s="450"/>
      <c r="CF1283" s="450"/>
      <c r="CG1283" s="450"/>
      <c r="CH1283" s="450"/>
      <c r="CI1283" s="450"/>
      <c r="CJ1283" s="450"/>
      <c r="CK1283" s="450"/>
      <c r="CL1283" s="450"/>
      <c r="CM1283" s="637"/>
      <c r="CN1283" s="637"/>
      <c r="CO1283" s="637"/>
      <c r="CP1283" s="637"/>
      <c r="CQ1283" s="637"/>
      <c r="CR1283" s="637"/>
      <c r="CS1283" s="637"/>
      <c r="CT1283" s="637"/>
      <c r="CU1283" s="637"/>
      <c r="CV1283" s="637"/>
      <c r="CW1283" s="637"/>
      <c r="CX1283" s="637"/>
      <c r="CY1283" s="637"/>
      <c r="CZ1283" s="637"/>
      <c r="DA1283" s="637"/>
      <c r="DB1283" s="637"/>
      <c r="DC1283" s="637"/>
      <c r="DD1283" s="637"/>
      <c r="DE1283" s="637"/>
      <c r="DF1283" s="637"/>
      <c r="DG1283" s="637"/>
      <c r="DH1283" s="637"/>
      <c r="DI1283" s="637"/>
      <c r="DJ1283" s="637"/>
      <c r="DK1283" s="637"/>
      <c r="DL1283" s="637"/>
      <c r="DM1283" s="637"/>
      <c r="DN1283" s="637"/>
      <c r="DO1283" s="637"/>
      <c r="DP1283" s="637"/>
      <c r="DQ1283" s="637"/>
      <c r="DR1283" s="637"/>
      <c r="DS1283" s="637"/>
    </row>
    <row r="1284" spans="1:123" ht="12.75" customHeight="1" x14ac:dyDescent="0.2">
      <c r="A1284" s="121">
        <v>1283</v>
      </c>
      <c r="B1284" s="121" t="s">
        <v>428</v>
      </c>
      <c r="C1284" s="121" t="s">
        <v>166</v>
      </c>
      <c r="D1284" s="121" t="s">
        <v>1671</v>
      </c>
      <c r="E1284" s="121" t="s">
        <v>1941</v>
      </c>
      <c r="F1284" s="121" t="s">
        <v>1942</v>
      </c>
      <c r="G1284" s="129" t="s">
        <v>1943</v>
      </c>
      <c r="H1284" s="390" t="s">
        <v>1944</v>
      </c>
      <c r="I1284" s="111" t="s">
        <v>666</v>
      </c>
      <c r="J1284" s="121" t="s">
        <v>939</v>
      </c>
      <c r="K1284" s="121" t="s">
        <v>3525</v>
      </c>
      <c r="L1284" s="137">
        <v>42843</v>
      </c>
      <c r="M1284" s="149">
        <v>46460</v>
      </c>
      <c r="N1284" s="162" t="s">
        <v>421</v>
      </c>
      <c r="O1284" s="168">
        <f t="shared" si="288"/>
        <v>46460</v>
      </c>
      <c r="P1284" s="169">
        <v>17447</v>
      </c>
      <c r="Q1284" s="169">
        <v>2017</v>
      </c>
      <c r="R1284" s="119" t="s">
        <v>6482</v>
      </c>
      <c r="S1284" s="156" t="s">
        <v>6471</v>
      </c>
      <c r="T1284" s="144" t="s">
        <v>1870</v>
      </c>
      <c r="U1284" s="376" t="s">
        <v>6483</v>
      </c>
      <c r="V1284" s="376" t="s">
        <v>6484</v>
      </c>
      <c r="W1284" s="145">
        <f t="shared" si="279"/>
        <v>46460</v>
      </c>
      <c r="X1284" s="357" t="s">
        <v>865</v>
      </c>
      <c r="Y1284" s="407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57" t="s">
        <v>423</v>
      </c>
      <c r="AF1284" s="357" t="s">
        <v>423</v>
      </c>
      <c r="AG1284" s="365" t="s">
        <v>423</v>
      </c>
      <c r="AH1284" s="365">
        <v>1</v>
      </c>
      <c r="AI1284" s="172">
        <v>42843</v>
      </c>
      <c r="AJ1284" s="365">
        <v>2017</v>
      </c>
      <c r="AK1284" s="365" t="s">
        <v>421</v>
      </c>
      <c r="AL1284" s="120" t="s">
        <v>6472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427</v>
      </c>
      <c r="C1285" s="121" t="s">
        <v>2328</v>
      </c>
      <c r="D1285" s="121"/>
      <c r="E1285" s="121" t="s">
        <v>1940</v>
      </c>
      <c r="F1285" s="121"/>
      <c r="G1285" s="129" t="s">
        <v>4606</v>
      </c>
      <c r="H1285" s="390"/>
      <c r="I1285" s="111" t="s">
        <v>800</v>
      </c>
      <c r="J1285" s="121"/>
      <c r="K1285" s="121" t="s">
        <v>2583</v>
      </c>
      <c r="L1285" s="137">
        <v>44837</v>
      </c>
      <c r="M1285" s="138">
        <v>46327</v>
      </c>
      <c r="N1285" s="162" t="s">
        <v>421</v>
      </c>
      <c r="O1285" s="163">
        <f>M1285</f>
        <v>46327</v>
      </c>
      <c r="P1285" s="174">
        <v>22655</v>
      </c>
      <c r="Q1285" s="174">
        <v>2022</v>
      </c>
      <c r="R1285" s="105">
        <v>45597</v>
      </c>
      <c r="S1285" s="144" t="s">
        <v>2231</v>
      </c>
      <c r="T1285" s="144" t="s">
        <v>421</v>
      </c>
      <c r="U1285" s="244" t="s">
        <v>626</v>
      </c>
      <c r="V1285" s="244" t="s">
        <v>626</v>
      </c>
      <c r="W1285" s="135">
        <f t="shared" ref="W1285:W1291" si="289">M1285</f>
        <v>46327</v>
      </c>
      <c r="X1285" s="162" t="s">
        <v>201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423</v>
      </c>
      <c r="AF1285" s="162" t="s">
        <v>423</v>
      </c>
      <c r="AG1285" s="175" t="s">
        <v>423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427</v>
      </c>
      <c r="C1286" s="111" t="s">
        <v>2024</v>
      </c>
      <c r="D1286" s="111"/>
      <c r="E1286" s="85" t="s">
        <v>3773</v>
      </c>
      <c r="F1286" s="111"/>
      <c r="G1286" s="112" t="s">
        <v>2025</v>
      </c>
      <c r="H1286" s="389"/>
      <c r="I1286" s="111" t="s">
        <v>1352</v>
      </c>
      <c r="J1286" s="111"/>
      <c r="K1286" s="111" t="s">
        <v>688</v>
      </c>
      <c r="L1286" s="115">
        <v>42893</v>
      </c>
      <c r="M1286" s="116">
        <v>46546</v>
      </c>
      <c r="N1286" s="117" t="s">
        <v>421</v>
      </c>
      <c r="O1286" s="130">
        <f t="shared" ref="O1286:O1293" si="290">M1286</f>
        <v>46546</v>
      </c>
      <c r="P1286" s="118">
        <v>17596</v>
      </c>
      <c r="Q1286" s="118">
        <v>2017</v>
      </c>
      <c r="R1286" s="119">
        <v>45816</v>
      </c>
      <c r="S1286" s="120" t="s">
        <v>810</v>
      </c>
      <c r="T1286" s="121" t="s">
        <v>421</v>
      </c>
      <c r="U1286" s="376" t="s">
        <v>200</v>
      </c>
      <c r="V1286" s="376" t="s">
        <v>3856</v>
      </c>
      <c r="W1286" s="145">
        <f t="shared" si="289"/>
        <v>46546</v>
      </c>
      <c r="X1286" s="357" t="s">
        <v>865</v>
      </c>
      <c r="Y1286" s="407">
        <v>5.8</v>
      </c>
      <c r="Z1286" s="136"/>
      <c r="AA1286" s="120">
        <v>100</v>
      </c>
      <c r="AB1286" s="120"/>
      <c r="AC1286" s="120">
        <v>120</v>
      </c>
      <c r="AD1286" s="120"/>
      <c r="AE1286" s="357" t="s">
        <v>423</v>
      </c>
      <c r="AF1286" s="357">
        <v>39</v>
      </c>
      <c r="AG1286" s="357">
        <v>55</v>
      </c>
      <c r="AH1286" s="357">
        <v>1</v>
      </c>
      <c r="AI1286" s="156"/>
      <c r="AJ1286" s="365"/>
      <c r="AK1286" s="365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427</v>
      </c>
      <c r="C1287" s="202" t="s">
        <v>3504</v>
      </c>
      <c r="D1287" s="202"/>
      <c r="E1287" s="228" t="s">
        <v>3772</v>
      </c>
      <c r="F1287" s="202"/>
      <c r="G1287" s="227" t="s">
        <v>5890</v>
      </c>
      <c r="H1287" s="392"/>
      <c r="I1287" s="202" t="s">
        <v>265</v>
      </c>
      <c r="J1287" s="202"/>
      <c r="K1287" s="202" t="s">
        <v>5870</v>
      </c>
      <c r="L1287" s="218">
        <v>45441</v>
      </c>
      <c r="M1287" s="219">
        <v>46161</v>
      </c>
      <c r="N1287" s="220" t="s">
        <v>421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102</v>
      </c>
      <c r="T1287" s="201" t="s">
        <v>728</v>
      </c>
      <c r="U1287" s="377" t="s">
        <v>200</v>
      </c>
      <c r="V1287" s="377" t="s">
        <v>200</v>
      </c>
      <c r="W1287" s="213">
        <f t="shared" si="289"/>
        <v>46161</v>
      </c>
      <c r="X1287" s="208" t="s">
        <v>201</v>
      </c>
      <c r="Y1287" s="408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4"/>
      <c r="AK1287" s="284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427</v>
      </c>
      <c r="C1288" s="121" t="s">
        <v>2977</v>
      </c>
      <c r="D1288" s="121"/>
      <c r="E1288" s="121" t="s">
        <v>1857</v>
      </c>
      <c r="F1288" s="121"/>
      <c r="G1288" s="129" t="s">
        <v>4501</v>
      </c>
      <c r="H1288" s="390"/>
      <c r="I1288" s="121" t="s">
        <v>1294</v>
      </c>
      <c r="J1288" s="121"/>
      <c r="K1288" s="121" t="s">
        <v>4498</v>
      </c>
      <c r="L1288" s="137">
        <v>44795</v>
      </c>
      <c r="M1288" s="138">
        <v>45519</v>
      </c>
      <c r="N1288" s="162" t="s">
        <v>421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379</v>
      </c>
      <c r="T1288" s="144" t="s">
        <v>421</v>
      </c>
      <c r="U1288" s="244" t="s">
        <v>200</v>
      </c>
      <c r="V1288" s="244" t="s">
        <v>200</v>
      </c>
      <c r="W1288" s="135">
        <f t="shared" si="289"/>
        <v>45519</v>
      </c>
      <c r="X1288" s="162" t="s">
        <v>865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3487</v>
      </c>
      <c r="AF1288" s="162" t="s">
        <v>3488</v>
      </c>
      <c r="AG1288" s="162" t="s">
        <v>4340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427</v>
      </c>
      <c r="C1289" s="202" t="s">
        <v>5901</v>
      </c>
      <c r="D1289" s="202"/>
      <c r="E1289" s="228" t="s">
        <v>3771</v>
      </c>
      <c r="F1289" s="202"/>
      <c r="G1289" s="227" t="s">
        <v>5902</v>
      </c>
      <c r="H1289" s="392"/>
      <c r="I1289" s="202" t="s">
        <v>734</v>
      </c>
      <c r="J1289" s="202"/>
      <c r="K1289" s="202" t="s">
        <v>4816</v>
      </c>
      <c r="L1289" s="218">
        <v>45443</v>
      </c>
      <c r="M1289" s="219">
        <v>46138</v>
      </c>
      <c r="N1289" s="220" t="s">
        <v>421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5903</v>
      </c>
      <c r="T1289" s="201" t="s">
        <v>728</v>
      </c>
      <c r="U1289" s="377" t="s">
        <v>200</v>
      </c>
      <c r="V1289" s="377" t="s">
        <v>8</v>
      </c>
      <c r="W1289" s="213">
        <f t="shared" si="289"/>
        <v>46138</v>
      </c>
      <c r="X1289" s="208" t="s">
        <v>865</v>
      </c>
      <c r="Y1289" s="408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4"/>
      <c r="AK1289" s="284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427</v>
      </c>
      <c r="C1290" s="110" t="s">
        <v>1293</v>
      </c>
      <c r="D1290" s="110"/>
      <c r="E1290" s="134" t="s">
        <v>3817</v>
      </c>
      <c r="F1290" s="110"/>
      <c r="G1290" s="129" t="s">
        <v>3816</v>
      </c>
      <c r="H1290" s="390"/>
      <c r="I1290" s="110" t="s">
        <v>1071</v>
      </c>
      <c r="J1290" s="110"/>
      <c r="K1290" s="110" t="s">
        <v>3818</v>
      </c>
      <c r="L1290" s="137">
        <v>44411</v>
      </c>
      <c r="M1290" s="138">
        <v>45139</v>
      </c>
      <c r="N1290" s="139" t="s">
        <v>421</v>
      </c>
      <c r="O1290" s="131">
        <f t="shared" si="290"/>
        <v>45139</v>
      </c>
      <c r="P1290" s="104">
        <v>21436</v>
      </c>
      <c r="Q1290" s="104">
        <v>2019</v>
      </c>
      <c r="R1290" s="105">
        <v>44409</v>
      </c>
      <c r="S1290" s="121" t="s">
        <v>727</v>
      </c>
      <c r="T1290" s="121" t="s">
        <v>728</v>
      </c>
      <c r="U1290" s="244" t="s">
        <v>200</v>
      </c>
      <c r="V1290" s="244" t="s">
        <v>532</v>
      </c>
      <c r="W1290" s="135">
        <f t="shared" si="289"/>
        <v>45139</v>
      </c>
      <c r="X1290" s="162" t="s">
        <v>865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57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427</v>
      </c>
      <c r="C1291" s="202" t="s">
        <v>342</v>
      </c>
      <c r="D1291" s="202"/>
      <c r="E1291" s="228" t="s">
        <v>1972</v>
      </c>
      <c r="F1291" s="202"/>
      <c r="G1291" s="227" t="s">
        <v>5333</v>
      </c>
      <c r="H1291" s="392"/>
      <c r="I1291" s="202" t="s">
        <v>1071</v>
      </c>
      <c r="J1291" s="202"/>
      <c r="K1291" s="202" t="s">
        <v>5332</v>
      </c>
      <c r="L1291" s="218">
        <v>45243</v>
      </c>
      <c r="M1291" s="219">
        <v>46340</v>
      </c>
      <c r="N1291" s="220" t="s">
        <v>421</v>
      </c>
      <c r="O1291" s="221">
        <f t="shared" si="290"/>
        <v>46340</v>
      </c>
      <c r="P1291" s="222">
        <v>23609</v>
      </c>
      <c r="Q1291" s="222">
        <v>2010</v>
      </c>
      <c r="R1291" s="211">
        <v>45610</v>
      </c>
      <c r="S1291" s="201" t="s">
        <v>2616</v>
      </c>
      <c r="T1291" s="201" t="s">
        <v>421</v>
      </c>
      <c r="U1291" s="377" t="s">
        <v>6323</v>
      </c>
      <c r="V1291" s="377" t="s">
        <v>6324</v>
      </c>
      <c r="W1291" s="213">
        <f t="shared" si="289"/>
        <v>46340</v>
      </c>
      <c r="X1291" s="208" t="s">
        <v>865</v>
      </c>
      <c r="Y1291" s="408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4"/>
      <c r="AK1291" s="284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427</v>
      </c>
      <c r="C1292" s="111" t="s">
        <v>1969</v>
      </c>
      <c r="D1292" s="111"/>
      <c r="E1292" s="85" t="s">
        <v>1970</v>
      </c>
      <c r="F1292" s="111"/>
      <c r="G1292" s="112" t="s">
        <v>1971</v>
      </c>
      <c r="H1292" s="389"/>
      <c r="I1292" s="111" t="s">
        <v>1352</v>
      </c>
      <c r="J1292" s="111"/>
      <c r="K1292" s="111" t="s">
        <v>161</v>
      </c>
      <c r="L1292" s="115">
        <v>42850</v>
      </c>
      <c r="M1292" s="116">
        <v>46033</v>
      </c>
      <c r="N1292" s="117" t="s">
        <v>421</v>
      </c>
      <c r="O1292" s="130">
        <f t="shared" si="290"/>
        <v>46033</v>
      </c>
      <c r="P1292" s="118">
        <v>17493</v>
      </c>
      <c r="Q1292" s="118">
        <v>2017</v>
      </c>
      <c r="R1292" s="119">
        <v>45302</v>
      </c>
      <c r="S1292" s="120" t="s">
        <v>5004</v>
      </c>
      <c r="T1292" s="121" t="s">
        <v>421</v>
      </c>
      <c r="U1292" s="244" t="s">
        <v>5439</v>
      </c>
      <c r="V1292" s="244" t="s">
        <v>5438</v>
      </c>
      <c r="W1292" s="145">
        <f t="shared" si="279"/>
        <v>46033</v>
      </c>
      <c r="X1292" s="357" t="s">
        <v>583</v>
      </c>
      <c r="Y1292" s="407">
        <v>5</v>
      </c>
      <c r="Z1292" s="136"/>
      <c r="AA1292" s="120">
        <v>90</v>
      </c>
      <c r="AB1292" s="120"/>
      <c r="AC1292" s="120">
        <v>110</v>
      </c>
      <c r="AD1292" s="120"/>
      <c r="AE1292" s="357">
        <v>25</v>
      </c>
      <c r="AF1292" s="357">
        <v>40</v>
      </c>
      <c r="AG1292" s="357">
        <v>57</v>
      </c>
      <c r="AH1292" s="357">
        <v>1</v>
      </c>
      <c r="AI1292" s="156"/>
      <c r="AJ1292" s="365"/>
      <c r="AK1292" s="365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428</v>
      </c>
      <c r="C1293" s="121" t="s">
        <v>3963</v>
      </c>
      <c r="D1293" s="121" t="s">
        <v>2618</v>
      </c>
      <c r="E1293" s="121" t="s">
        <v>2043</v>
      </c>
      <c r="F1293" s="121" t="s">
        <v>3964</v>
      </c>
      <c r="G1293" s="129" t="s">
        <v>3965</v>
      </c>
      <c r="H1293" s="390" t="s">
        <v>3966</v>
      </c>
      <c r="I1293" s="110" t="s">
        <v>1228</v>
      </c>
      <c r="J1293" s="121" t="s">
        <v>891</v>
      </c>
      <c r="K1293" s="121" t="s">
        <v>3967</v>
      </c>
      <c r="L1293" s="137">
        <v>44515</v>
      </c>
      <c r="M1293" s="138">
        <v>45234</v>
      </c>
      <c r="N1293" s="117" t="s">
        <v>421</v>
      </c>
      <c r="O1293" s="131">
        <f t="shared" si="290"/>
        <v>45234</v>
      </c>
      <c r="P1293" s="104">
        <v>21608</v>
      </c>
      <c r="Q1293" s="104">
        <v>2021</v>
      </c>
      <c r="R1293" s="105">
        <v>44504</v>
      </c>
      <c r="S1293" s="121" t="s">
        <v>2992</v>
      </c>
      <c r="T1293" s="121" t="s">
        <v>2193</v>
      </c>
      <c r="U1293" s="244" t="s">
        <v>870</v>
      </c>
      <c r="V1293" s="244" t="s">
        <v>870</v>
      </c>
      <c r="W1293" s="135">
        <f t="shared" si="279"/>
        <v>45234</v>
      </c>
      <c r="X1293" s="162" t="s">
        <v>3968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57">
        <v>25</v>
      </c>
      <c r="AF1293" s="162" t="s">
        <v>3969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421</v>
      </c>
      <c r="AL1293" s="121" t="s">
        <v>3970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427</v>
      </c>
      <c r="C1294" s="121" t="s">
        <v>1123</v>
      </c>
      <c r="D1294" s="121"/>
      <c r="E1294" s="121" t="s">
        <v>1893</v>
      </c>
      <c r="F1294" s="121"/>
      <c r="G1294" s="129" t="s">
        <v>1894</v>
      </c>
      <c r="H1294" s="390"/>
      <c r="I1294" s="111" t="s">
        <v>1071</v>
      </c>
      <c r="J1294" s="121"/>
      <c r="K1294" s="121" t="s">
        <v>1358</v>
      </c>
      <c r="L1294" s="137">
        <v>42818</v>
      </c>
      <c r="M1294" s="149">
        <v>46082</v>
      </c>
      <c r="N1294" s="117" t="s">
        <v>421</v>
      </c>
      <c r="O1294" s="130">
        <f t="shared" ref="O1294:O1297" si="291">M1294</f>
        <v>46082</v>
      </c>
      <c r="P1294" s="118">
        <v>22194</v>
      </c>
      <c r="Q1294" s="118">
        <v>2013</v>
      </c>
      <c r="R1294" s="119">
        <v>45717</v>
      </c>
      <c r="S1294" s="120" t="s">
        <v>2001</v>
      </c>
      <c r="T1294" s="121" t="s">
        <v>421</v>
      </c>
      <c r="U1294" s="376" t="s">
        <v>4773</v>
      </c>
      <c r="V1294" s="376" t="s">
        <v>6461</v>
      </c>
      <c r="W1294" s="135">
        <f t="shared" ref="W1294:W1345" si="292">M1294</f>
        <v>46082</v>
      </c>
      <c r="X1294" s="162" t="s">
        <v>583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423</v>
      </c>
      <c r="AF1294" s="162">
        <v>39</v>
      </c>
      <c r="AG1294" s="162">
        <v>57</v>
      </c>
      <c r="AH1294" s="162">
        <v>1</v>
      </c>
      <c r="AI1294" s="156"/>
      <c r="AJ1294" s="365"/>
      <c r="AK1294" s="365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427</v>
      </c>
      <c r="C1295" s="121" t="s">
        <v>2999</v>
      </c>
      <c r="D1295" s="121"/>
      <c r="E1295" s="121" t="s">
        <v>1892</v>
      </c>
      <c r="F1295" s="121"/>
      <c r="G1295" s="129" t="s">
        <v>3768</v>
      </c>
      <c r="H1295" s="390"/>
      <c r="I1295" s="111" t="s">
        <v>1071</v>
      </c>
      <c r="J1295" s="121"/>
      <c r="K1295" s="121" t="s">
        <v>2998</v>
      </c>
      <c r="L1295" s="137">
        <v>44392</v>
      </c>
      <c r="M1295" s="138">
        <v>45853</v>
      </c>
      <c r="N1295" s="162" t="s">
        <v>421</v>
      </c>
      <c r="O1295" s="163">
        <f t="shared" si="291"/>
        <v>45853</v>
      </c>
      <c r="P1295" s="174">
        <v>21391</v>
      </c>
      <c r="Q1295" s="174">
        <v>2021</v>
      </c>
      <c r="R1295" s="105">
        <v>45122</v>
      </c>
      <c r="S1295" s="144" t="s">
        <v>727</v>
      </c>
      <c r="T1295" s="144" t="s">
        <v>421</v>
      </c>
      <c r="U1295" s="244" t="s">
        <v>5102</v>
      </c>
      <c r="V1295" s="244" t="s">
        <v>1655</v>
      </c>
      <c r="W1295" s="135">
        <f t="shared" si="292"/>
        <v>45853</v>
      </c>
      <c r="X1295" s="162" t="s">
        <v>865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423</v>
      </c>
      <c r="AG1295" s="175" t="s">
        <v>423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427</v>
      </c>
      <c r="C1296" s="201" t="s">
        <v>3055</v>
      </c>
      <c r="D1296" s="201"/>
      <c r="E1296" s="201" t="s">
        <v>1890</v>
      </c>
      <c r="F1296" s="201"/>
      <c r="G1296" s="203" t="s">
        <v>5299</v>
      </c>
      <c r="H1296" s="391"/>
      <c r="I1296" s="202" t="s">
        <v>486</v>
      </c>
      <c r="J1296" s="201"/>
      <c r="K1296" s="201" t="s">
        <v>5295</v>
      </c>
      <c r="L1296" s="206">
        <v>45217</v>
      </c>
      <c r="M1296" s="207">
        <v>45793</v>
      </c>
      <c r="N1296" s="208" t="s">
        <v>421</v>
      </c>
      <c r="O1296" s="209">
        <f t="shared" si="291"/>
        <v>45793</v>
      </c>
      <c r="P1296" s="210">
        <v>23579</v>
      </c>
      <c r="Q1296" s="210">
        <v>2021</v>
      </c>
      <c r="R1296" s="211">
        <v>45062</v>
      </c>
      <c r="S1296" s="212" t="s">
        <v>2231</v>
      </c>
      <c r="T1296" s="212" t="s">
        <v>728</v>
      </c>
      <c r="U1296" s="377" t="s">
        <v>200</v>
      </c>
      <c r="V1296" s="377" t="s">
        <v>318</v>
      </c>
      <c r="W1296" s="213">
        <f t="shared" si="292"/>
        <v>45793</v>
      </c>
      <c r="X1296" s="208" t="s">
        <v>201</v>
      </c>
      <c r="Y1296" s="408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423</v>
      </c>
      <c r="AF1296" s="208" t="s">
        <v>423</v>
      </c>
      <c r="AG1296" s="284" t="s">
        <v>423</v>
      </c>
      <c r="AH1296" s="284">
        <v>1</v>
      </c>
      <c r="AI1296" s="212"/>
      <c r="AJ1296" s="284"/>
      <c r="AK1296" s="284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427</v>
      </c>
      <c r="C1297" s="121" t="s">
        <v>3104</v>
      </c>
      <c r="D1297" s="121"/>
      <c r="E1297" s="121" t="s">
        <v>1916</v>
      </c>
      <c r="F1297" s="121"/>
      <c r="G1297" s="129" t="s">
        <v>3769</v>
      </c>
      <c r="H1297" s="390"/>
      <c r="I1297" s="121" t="s">
        <v>174</v>
      </c>
      <c r="J1297" s="121"/>
      <c r="K1297" s="121" t="s">
        <v>3438</v>
      </c>
      <c r="L1297" s="137">
        <v>44392</v>
      </c>
      <c r="M1297" s="138">
        <v>45835</v>
      </c>
      <c r="N1297" s="162" t="s">
        <v>421</v>
      </c>
      <c r="O1297" s="163">
        <f t="shared" si="291"/>
        <v>45835</v>
      </c>
      <c r="P1297" s="174">
        <v>21395</v>
      </c>
      <c r="Q1297" s="174">
        <v>2018</v>
      </c>
      <c r="R1297" s="105">
        <v>45104</v>
      </c>
      <c r="S1297" s="144" t="s">
        <v>102</v>
      </c>
      <c r="T1297" s="144" t="s">
        <v>421</v>
      </c>
      <c r="U1297" s="244" t="s">
        <v>2849</v>
      </c>
      <c r="V1297" s="244" t="s">
        <v>5052</v>
      </c>
      <c r="W1297" s="135">
        <f t="shared" si="292"/>
        <v>45835</v>
      </c>
      <c r="X1297" s="162" t="s">
        <v>583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57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427</v>
      </c>
      <c r="C1298" s="202" t="s">
        <v>3646</v>
      </c>
      <c r="D1298" s="202"/>
      <c r="E1298" s="228" t="s">
        <v>1934</v>
      </c>
      <c r="F1298" s="202"/>
      <c r="G1298" s="227" t="s">
        <v>3654</v>
      </c>
      <c r="H1298" s="392"/>
      <c r="I1298" s="202" t="s">
        <v>1294</v>
      </c>
      <c r="J1298" s="202"/>
      <c r="K1298" s="202" t="s">
        <v>3617</v>
      </c>
      <c r="L1298" s="218">
        <v>44320</v>
      </c>
      <c r="M1298" s="219">
        <v>45747</v>
      </c>
      <c r="N1298" s="220" t="s">
        <v>421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379</v>
      </c>
      <c r="T1298" s="201" t="s">
        <v>421</v>
      </c>
      <c r="U1298" s="377" t="s">
        <v>548</v>
      </c>
      <c r="V1298" s="377" t="s">
        <v>548</v>
      </c>
      <c r="W1298" s="213">
        <f>M1298</f>
        <v>45747</v>
      </c>
      <c r="X1298" s="208" t="s">
        <v>21</v>
      </c>
      <c r="Y1298" s="408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3630</v>
      </c>
      <c r="AF1298" s="208" t="s">
        <v>3645</v>
      </c>
      <c r="AG1298" s="208" t="s">
        <v>3632</v>
      </c>
      <c r="AH1298" s="208">
        <v>1</v>
      </c>
      <c r="AI1298" s="211"/>
      <c r="AJ1298" s="208"/>
      <c r="AK1298" s="208"/>
      <c r="AL1298" s="201" t="s">
        <v>4812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427</v>
      </c>
      <c r="C1299" s="212" t="s">
        <v>4966</v>
      </c>
      <c r="D1299" s="201"/>
      <c r="E1299" s="201" t="s">
        <v>6208</v>
      </c>
      <c r="F1299" s="201"/>
      <c r="G1299" s="203" t="s">
        <v>6209</v>
      </c>
      <c r="H1299" s="391"/>
      <c r="I1299" s="202" t="s">
        <v>174</v>
      </c>
      <c r="J1299" s="201"/>
      <c r="K1299" s="201" t="s">
        <v>4960</v>
      </c>
      <c r="L1299" s="206">
        <v>45562</v>
      </c>
      <c r="M1299" s="207">
        <v>46489</v>
      </c>
      <c r="N1299" s="220" t="s">
        <v>421</v>
      </c>
      <c r="O1299" s="221">
        <f>M1299</f>
        <v>46489</v>
      </c>
      <c r="P1299" s="222">
        <v>24613</v>
      </c>
      <c r="Q1299" s="222">
        <v>2023</v>
      </c>
      <c r="R1299" s="211">
        <v>45759</v>
      </c>
      <c r="S1299" s="201" t="s">
        <v>2231</v>
      </c>
      <c r="T1299" s="201" t="s">
        <v>421</v>
      </c>
      <c r="U1299" s="377" t="s">
        <v>760</v>
      </c>
      <c r="V1299" s="377" t="s">
        <v>732</v>
      </c>
      <c r="W1299" s="213">
        <f>M1299</f>
        <v>46489</v>
      </c>
      <c r="X1299" s="208" t="s">
        <v>583</v>
      </c>
      <c r="Y1299" s="408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423</v>
      </c>
      <c r="AF1299" s="208" t="s">
        <v>423</v>
      </c>
      <c r="AG1299" s="208" t="s">
        <v>423</v>
      </c>
      <c r="AH1299" s="208">
        <v>1</v>
      </c>
      <c r="AI1299" s="212"/>
      <c r="AJ1299" s="284"/>
      <c r="AK1299" s="284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428</v>
      </c>
      <c r="C1300" s="121" t="s">
        <v>841</v>
      </c>
      <c r="D1300" s="111" t="s">
        <v>2367</v>
      </c>
      <c r="E1300" s="111" t="s">
        <v>2368</v>
      </c>
      <c r="F1300" s="111" t="s">
        <v>2369</v>
      </c>
      <c r="G1300" s="112" t="s">
        <v>2370</v>
      </c>
      <c r="H1300" s="389" t="s">
        <v>2371</v>
      </c>
      <c r="I1300" s="111" t="s">
        <v>666</v>
      </c>
      <c r="J1300" s="121" t="s">
        <v>2372</v>
      </c>
      <c r="K1300" s="111" t="s">
        <v>4334</v>
      </c>
      <c r="L1300" s="95">
        <v>43228</v>
      </c>
      <c r="M1300" s="87">
        <v>45418</v>
      </c>
      <c r="N1300" s="117" t="s">
        <v>421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2069</v>
      </c>
      <c r="T1300" s="121" t="s">
        <v>3077</v>
      </c>
      <c r="U1300" s="244" t="s">
        <v>4287</v>
      </c>
      <c r="V1300" s="244" t="s">
        <v>4288</v>
      </c>
      <c r="W1300" s="105">
        <f>M1300</f>
        <v>45418</v>
      </c>
      <c r="X1300" s="162" t="s">
        <v>878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423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421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427</v>
      </c>
      <c r="C1301" s="121" t="s">
        <v>2187</v>
      </c>
      <c r="D1301" s="144"/>
      <c r="E1301" s="144" t="s">
        <v>2339</v>
      </c>
      <c r="F1301" s="144"/>
      <c r="G1301" s="164" t="s">
        <v>2340</v>
      </c>
      <c r="H1301" s="393"/>
      <c r="I1301" s="121" t="s">
        <v>666</v>
      </c>
      <c r="J1301" s="121"/>
      <c r="K1301" s="121" t="s">
        <v>2358</v>
      </c>
      <c r="L1301" s="137">
        <v>43208</v>
      </c>
      <c r="M1301" s="149">
        <v>45338</v>
      </c>
      <c r="N1301" s="162" t="s">
        <v>421</v>
      </c>
      <c r="O1301" s="168">
        <f t="shared" ref="O1301" si="293">M1301</f>
        <v>45338</v>
      </c>
      <c r="P1301" s="169">
        <v>18389</v>
      </c>
      <c r="Q1301" s="169">
        <v>2018</v>
      </c>
      <c r="R1301" s="119">
        <v>44608</v>
      </c>
      <c r="S1301" s="156" t="s">
        <v>2001</v>
      </c>
      <c r="T1301" s="144" t="s">
        <v>421</v>
      </c>
      <c r="U1301" s="376" t="s">
        <v>4085</v>
      </c>
      <c r="V1301" s="376" t="s">
        <v>4086</v>
      </c>
      <c r="W1301" s="145">
        <f t="shared" ref="W1301" si="294">M1301</f>
        <v>45338</v>
      </c>
      <c r="X1301" s="357" t="s">
        <v>201</v>
      </c>
      <c r="Y1301" s="407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423</v>
      </c>
      <c r="AF1301" s="357" t="s">
        <v>423</v>
      </c>
      <c r="AG1301" s="365" t="s">
        <v>423</v>
      </c>
      <c r="AH1301" s="365">
        <v>1</v>
      </c>
      <c r="AI1301" s="119"/>
      <c r="AJ1301" s="357"/>
      <c r="AK1301" s="357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427</v>
      </c>
      <c r="C1302" s="121" t="s">
        <v>3473</v>
      </c>
      <c r="D1302" s="111"/>
      <c r="E1302" s="111" t="s">
        <v>2172</v>
      </c>
      <c r="F1302" s="111"/>
      <c r="G1302" s="112" t="s">
        <v>3474</v>
      </c>
      <c r="H1302" s="389"/>
      <c r="I1302" s="111" t="s">
        <v>1982</v>
      </c>
      <c r="J1302" s="111"/>
      <c r="K1302" s="144" t="s">
        <v>4123</v>
      </c>
      <c r="L1302" s="165">
        <v>44139</v>
      </c>
      <c r="M1302" s="165">
        <v>45339</v>
      </c>
      <c r="N1302" s="117" t="s">
        <v>421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3071</v>
      </c>
      <c r="T1302" s="121" t="s">
        <v>692</v>
      </c>
      <c r="U1302" s="244" t="s">
        <v>4124</v>
      </c>
      <c r="V1302" s="244" t="s">
        <v>4124</v>
      </c>
      <c r="W1302" s="135">
        <f>M1302</f>
        <v>45339</v>
      </c>
      <c r="X1302" s="162" t="s">
        <v>865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57" t="s">
        <v>423</v>
      </c>
      <c r="AF1302" s="162" t="s">
        <v>423</v>
      </c>
      <c r="AG1302" s="175" t="s">
        <v>423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428</v>
      </c>
      <c r="C1303" s="103" t="s">
        <v>1032</v>
      </c>
      <c r="D1303" s="110" t="s">
        <v>507</v>
      </c>
      <c r="E1303" s="111" t="s">
        <v>4611</v>
      </c>
      <c r="F1303" s="111" t="s">
        <v>4612</v>
      </c>
      <c r="G1303" s="112" t="s">
        <v>4610</v>
      </c>
      <c r="H1303" s="113" t="s">
        <v>4613</v>
      </c>
      <c r="I1303" s="121" t="s">
        <v>1294</v>
      </c>
      <c r="J1303" s="110" t="s">
        <v>663</v>
      </c>
      <c r="K1303" s="121" t="s">
        <v>4614</v>
      </c>
      <c r="L1303" s="137">
        <v>42403</v>
      </c>
      <c r="M1303" s="138">
        <v>45564</v>
      </c>
      <c r="N1303" s="117" t="s">
        <v>421</v>
      </c>
      <c r="O1303" s="131">
        <f t="shared" ref="O1303" si="295">M1303</f>
        <v>45564</v>
      </c>
      <c r="P1303" s="104">
        <v>22663</v>
      </c>
      <c r="Q1303" s="104">
        <v>2015</v>
      </c>
      <c r="R1303" s="105">
        <v>44833</v>
      </c>
      <c r="S1303" s="121" t="s">
        <v>298</v>
      </c>
      <c r="T1303" s="121" t="s">
        <v>2559</v>
      </c>
      <c r="U1303" s="101" t="s">
        <v>4616</v>
      </c>
      <c r="V1303" s="101" t="s">
        <v>4615</v>
      </c>
      <c r="W1303" s="135">
        <f t="shared" ref="W1303" si="296">M1303</f>
        <v>45564</v>
      </c>
      <c r="X1303" s="162" t="s">
        <v>865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3487</v>
      </c>
      <c r="AF1303" s="162" t="s">
        <v>210</v>
      </c>
      <c r="AG1303" s="162" t="s">
        <v>4556</v>
      </c>
      <c r="AH1303" s="162">
        <v>1</v>
      </c>
      <c r="AI1303" s="105">
        <v>42403</v>
      </c>
      <c r="AJ1303" s="121">
        <v>2015</v>
      </c>
      <c r="AK1303" s="162" t="s">
        <v>421</v>
      </c>
      <c r="AL1303" s="429"/>
      <c r="AM1303" s="429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427</v>
      </c>
      <c r="C1304" s="121" t="s">
        <v>1558</v>
      </c>
      <c r="D1304" s="121"/>
      <c r="E1304" s="121" t="s">
        <v>1895</v>
      </c>
      <c r="F1304" s="121"/>
      <c r="G1304" s="129" t="s">
        <v>1896</v>
      </c>
      <c r="H1304" s="390"/>
      <c r="I1304" s="121" t="s">
        <v>1560</v>
      </c>
      <c r="J1304" s="111"/>
      <c r="K1304" s="121" t="s">
        <v>1487</v>
      </c>
      <c r="L1304" s="137">
        <v>42814</v>
      </c>
      <c r="M1304" s="149">
        <v>46064</v>
      </c>
      <c r="N1304" s="162" t="s">
        <v>421</v>
      </c>
      <c r="O1304" s="168">
        <f t="shared" ref="O1304:O1312" si="297">M1304</f>
        <v>46064</v>
      </c>
      <c r="P1304" s="169">
        <v>17339</v>
      </c>
      <c r="Q1304" s="169">
        <v>2015</v>
      </c>
      <c r="R1304" s="119">
        <v>45333</v>
      </c>
      <c r="S1304" s="156" t="s">
        <v>2231</v>
      </c>
      <c r="T1304" s="144" t="s">
        <v>421</v>
      </c>
      <c r="U1304" s="376" t="s">
        <v>442</v>
      </c>
      <c r="V1304" s="376" t="s">
        <v>980</v>
      </c>
      <c r="W1304" s="145">
        <f t="shared" si="292"/>
        <v>46064</v>
      </c>
      <c r="X1304" s="357" t="s">
        <v>865</v>
      </c>
      <c r="Y1304" s="407">
        <v>5.6</v>
      </c>
      <c r="Z1304" s="136"/>
      <c r="AA1304" s="120">
        <v>80</v>
      </c>
      <c r="AB1304" s="120"/>
      <c r="AC1304" s="120">
        <v>100</v>
      </c>
      <c r="AD1304" s="120"/>
      <c r="AE1304" s="357">
        <v>24</v>
      </c>
      <c r="AF1304" s="357">
        <v>39</v>
      </c>
      <c r="AG1304" s="365">
        <v>53</v>
      </c>
      <c r="AH1304" s="365">
        <v>1</v>
      </c>
      <c r="AI1304" s="156"/>
      <c r="AJ1304" s="365"/>
      <c r="AK1304" s="365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216" customFormat="1" ht="12.75" customHeight="1" x14ac:dyDescent="0.2">
      <c r="A1305" s="201">
        <v>1304</v>
      </c>
      <c r="B1305" s="201" t="s">
        <v>427</v>
      </c>
      <c r="C1305" s="201" t="s">
        <v>3789</v>
      </c>
      <c r="D1305" s="201"/>
      <c r="E1305" s="201" t="s">
        <v>2423</v>
      </c>
      <c r="F1305" s="201"/>
      <c r="G1305" s="203" t="s">
        <v>6219</v>
      </c>
      <c r="H1305" s="391"/>
      <c r="I1305" s="201" t="s">
        <v>631</v>
      </c>
      <c r="J1305" s="201"/>
      <c r="K1305" s="201" t="s">
        <v>6220</v>
      </c>
      <c r="L1305" s="206">
        <v>45567</v>
      </c>
      <c r="M1305" s="207">
        <v>46290</v>
      </c>
      <c r="N1305" s="208" t="s">
        <v>421</v>
      </c>
      <c r="O1305" s="209">
        <f>M1305</f>
        <v>46290</v>
      </c>
      <c r="P1305" s="210">
        <v>24625</v>
      </c>
      <c r="Q1305" s="210">
        <v>2024</v>
      </c>
      <c r="R1305" s="211">
        <v>45560</v>
      </c>
      <c r="S1305" s="212" t="s">
        <v>2231</v>
      </c>
      <c r="T1305" s="212" t="s">
        <v>728</v>
      </c>
      <c r="U1305" s="377" t="s">
        <v>200</v>
      </c>
      <c r="V1305" s="377" t="s">
        <v>200</v>
      </c>
      <c r="W1305" s="213">
        <f>M1305</f>
        <v>46290</v>
      </c>
      <c r="X1305" s="208" t="s">
        <v>201</v>
      </c>
      <c r="Y1305" s="408">
        <v>4.75</v>
      </c>
      <c r="Z1305" s="214"/>
      <c r="AA1305" s="201">
        <v>70</v>
      </c>
      <c r="AB1305" s="201"/>
      <c r="AC1305" s="201">
        <v>95</v>
      </c>
      <c r="AD1305" s="201"/>
      <c r="AE1305" s="208" t="s">
        <v>423</v>
      </c>
      <c r="AF1305" s="208" t="s">
        <v>423</v>
      </c>
      <c r="AG1305" s="284" t="s">
        <v>423</v>
      </c>
      <c r="AH1305" s="284">
        <v>1</v>
      </c>
      <c r="AI1305" s="212"/>
      <c r="AJ1305" s="284"/>
      <c r="AK1305" s="284"/>
      <c r="AL1305" s="201"/>
      <c r="AM1305" s="237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  <c r="BI1305" s="212"/>
      <c r="BJ1305" s="212"/>
      <c r="BK1305" s="212"/>
      <c r="BL1305" s="212"/>
      <c r="BM1305" s="212"/>
      <c r="BN1305" s="212"/>
      <c r="BO1305" s="212"/>
      <c r="BP1305" s="212"/>
      <c r="BQ1305" s="212"/>
      <c r="BR1305" s="212"/>
      <c r="BS1305" s="212"/>
      <c r="BT1305" s="212"/>
      <c r="BU1305" s="212"/>
      <c r="BV1305" s="212"/>
      <c r="BW1305" s="212"/>
      <c r="BX1305" s="212"/>
      <c r="BY1305" s="212"/>
      <c r="BZ1305" s="212"/>
      <c r="CA1305" s="212"/>
      <c r="CB1305" s="212"/>
      <c r="CC1305" s="212"/>
      <c r="CD1305" s="212"/>
      <c r="CE1305" s="212"/>
      <c r="CF1305" s="212"/>
      <c r="CG1305" s="212"/>
      <c r="CH1305" s="212"/>
      <c r="CI1305" s="212"/>
      <c r="CJ1305" s="212"/>
      <c r="CK1305" s="212"/>
      <c r="CL1305" s="212"/>
      <c r="CM1305" s="215"/>
      <c r="CN1305" s="215"/>
      <c r="CO1305" s="215"/>
      <c r="CP1305" s="215"/>
      <c r="CQ1305" s="215"/>
      <c r="CR1305" s="215"/>
      <c r="CS1305" s="215"/>
      <c r="CT1305" s="215"/>
      <c r="CU1305" s="215"/>
      <c r="CV1305" s="215"/>
      <c r="CW1305" s="215"/>
      <c r="CX1305" s="215"/>
      <c r="CY1305" s="215"/>
      <c r="CZ1305" s="215"/>
      <c r="DA1305" s="215"/>
      <c r="DB1305" s="215"/>
      <c r="DC1305" s="215"/>
      <c r="DD1305" s="215"/>
      <c r="DE1305" s="215"/>
      <c r="DF1305" s="215"/>
      <c r="DG1305" s="215"/>
      <c r="DH1305" s="215"/>
      <c r="DI1305" s="215"/>
      <c r="DJ1305" s="215"/>
      <c r="DK1305" s="215"/>
      <c r="DL1305" s="215"/>
      <c r="DM1305" s="215"/>
      <c r="DN1305" s="215"/>
      <c r="DO1305" s="215"/>
      <c r="DP1305" s="215"/>
      <c r="DQ1305" s="215"/>
      <c r="DR1305" s="215"/>
      <c r="DS1305" s="215"/>
    </row>
    <row r="1306" spans="1:123" s="157" customFormat="1" ht="12.75" customHeight="1" x14ac:dyDescent="0.2">
      <c r="A1306" s="121">
        <v>1305</v>
      </c>
      <c r="B1306" s="121" t="s">
        <v>427</v>
      </c>
      <c r="C1306" s="121" t="s">
        <v>3770</v>
      </c>
      <c r="D1306" s="121"/>
      <c r="E1306" s="121" t="s">
        <v>2422</v>
      </c>
      <c r="F1306" s="121"/>
      <c r="G1306" s="129" t="s">
        <v>4684</v>
      </c>
      <c r="H1306" s="390"/>
      <c r="I1306" s="111" t="s">
        <v>71</v>
      </c>
      <c r="J1306" s="121"/>
      <c r="K1306" s="121" t="s">
        <v>4686</v>
      </c>
      <c r="L1306" s="137">
        <v>44564</v>
      </c>
      <c r="M1306" s="138">
        <v>45638</v>
      </c>
      <c r="N1306" s="162" t="s">
        <v>421</v>
      </c>
      <c r="O1306" s="163">
        <f t="shared" si="297"/>
        <v>45638</v>
      </c>
      <c r="P1306" s="174">
        <v>23001</v>
      </c>
      <c r="Q1306" s="174">
        <v>2021</v>
      </c>
      <c r="R1306" s="105">
        <v>44907</v>
      </c>
      <c r="S1306" s="144" t="s">
        <v>102</v>
      </c>
      <c r="T1306" s="144" t="s">
        <v>728</v>
      </c>
      <c r="U1306" s="244" t="s">
        <v>200</v>
      </c>
      <c r="V1306" s="244" t="s">
        <v>908</v>
      </c>
      <c r="W1306" s="135">
        <f t="shared" si="292"/>
        <v>45638</v>
      </c>
      <c r="X1306" s="162" t="s">
        <v>583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423</v>
      </c>
      <c r="AF1306" s="162" t="s">
        <v>423</v>
      </c>
      <c r="AG1306" s="175" t="s">
        <v>423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427</v>
      </c>
      <c r="C1307" s="121" t="s">
        <v>4627</v>
      </c>
      <c r="D1307" s="121"/>
      <c r="E1307" s="121" t="s">
        <v>2426</v>
      </c>
      <c r="F1307" s="121"/>
      <c r="G1307" s="129" t="s">
        <v>4628</v>
      </c>
      <c r="H1307" s="390"/>
      <c r="I1307" s="121" t="s">
        <v>2398</v>
      </c>
      <c r="J1307" s="121"/>
      <c r="K1307" s="121" t="s">
        <v>6107</v>
      </c>
      <c r="L1307" s="137">
        <v>44860</v>
      </c>
      <c r="M1307" s="138">
        <v>46233</v>
      </c>
      <c r="N1307" s="162" t="s">
        <v>421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102</v>
      </c>
      <c r="T1307" s="144" t="s">
        <v>5224</v>
      </c>
      <c r="U1307" s="244" t="s">
        <v>615</v>
      </c>
      <c r="V1307" s="244" t="s">
        <v>615</v>
      </c>
      <c r="W1307" s="135">
        <f>M1307</f>
        <v>46233</v>
      </c>
      <c r="X1307" s="162" t="s">
        <v>201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423</v>
      </c>
      <c r="AF1307" s="162" t="s">
        <v>423</v>
      </c>
      <c r="AG1307" s="175" t="s">
        <v>423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427</v>
      </c>
      <c r="C1308" s="121" t="s">
        <v>4629</v>
      </c>
      <c r="D1308" s="121"/>
      <c r="E1308" s="121" t="s">
        <v>2428</v>
      </c>
      <c r="F1308" s="121"/>
      <c r="G1308" s="129" t="s">
        <v>4630</v>
      </c>
      <c r="H1308" s="390"/>
      <c r="I1308" s="121" t="s">
        <v>2398</v>
      </c>
      <c r="J1308" s="121"/>
      <c r="K1308" s="121" t="s">
        <v>756</v>
      </c>
      <c r="L1308" s="137">
        <v>44860</v>
      </c>
      <c r="M1308" s="138">
        <v>45589</v>
      </c>
      <c r="N1308" s="162" t="s">
        <v>421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102</v>
      </c>
      <c r="T1308" s="144" t="s">
        <v>728</v>
      </c>
      <c r="U1308" s="244" t="s">
        <v>200</v>
      </c>
      <c r="V1308" s="244" t="s">
        <v>200</v>
      </c>
      <c r="W1308" s="135">
        <f>M1308</f>
        <v>45589</v>
      </c>
      <c r="X1308" s="162" t="s">
        <v>201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423</v>
      </c>
      <c r="AF1308" s="162" t="s">
        <v>423</v>
      </c>
      <c r="AG1308" s="175" t="s">
        <v>423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216" customFormat="1" ht="12.75" customHeight="1" x14ac:dyDescent="0.2">
      <c r="A1309" s="201">
        <v>1308</v>
      </c>
      <c r="B1309" s="201" t="s">
        <v>427</v>
      </c>
      <c r="C1309" s="201" t="s">
        <v>6366</v>
      </c>
      <c r="D1309" s="201"/>
      <c r="E1309" s="201" t="s">
        <v>1953</v>
      </c>
      <c r="F1309" s="201"/>
      <c r="G1309" s="203" t="s">
        <v>6625</v>
      </c>
      <c r="H1309" s="391"/>
      <c r="I1309" s="202" t="s">
        <v>71</v>
      </c>
      <c r="J1309" s="201"/>
      <c r="K1309" s="201" t="s">
        <v>5009</v>
      </c>
      <c r="L1309" s="206">
        <v>45791</v>
      </c>
      <c r="M1309" s="207">
        <v>46519</v>
      </c>
      <c r="N1309" s="208" t="s">
        <v>421</v>
      </c>
      <c r="O1309" s="209">
        <f>M1309</f>
        <v>46519</v>
      </c>
      <c r="P1309" s="210">
        <v>25259</v>
      </c>
      <c r="Q1309" s="210">
        <v>2023</v>
      </c>
      <c r="R1309" s="211">
        <v>45789</v>
      </c>
      <c r="S1309" s="212" t="s">
        <v>810</v>
      </c>
      <c r="T1309" s="212" t="s">
        <v>728</v>
      </c>
      <c r="U1309" s="377" t="s">
        <v>200</v>
      </c>
      <c r="V1309" s="377" t="s">
        <v>2932</v>
      </c>
      <c r="W1309" s="213">
        <f>M1309</f>
        <v>46519</v>
      </c>
      <c r="X1309" s="208" t="s">
        <v>583</v>
      </c>
      <c r="Y1309" s="408">
        <v>4.55</v>
      </c>
      <c r="Z1309" s="214"/>
      <c r="AA1309" s="201">
        <v>80</v>
      </c>
      <c r="AB1309" s="201"/>
      <c r="AC1309" s="201">
        <v>95</v>
      </c>
      <c r="AD1309" s="201"/>
      <c r="AE1309" s="208" t="s">
        <v>423</v>
      </c>
      <c r="AF1309" s="208" t="s">
        <v>423</v>
      </c>
      <c r="AG1309" s="208" t="s">
        <v>423</v>
      </c>
      <c r="AH1309" s="284">
        <v>1</v>
      </c>
      <c r="AI1309" s="212"/>
      <c r="AJ1309" s="284"/>
      <c r="AK1309" s="284"/>
      <c r="AL1309" s="201"/>
      <c r="AM1309" s="237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  <c r="BI1309" s="212"/>
      <c r="BJ1309" s="212"/>
      <c r="BK1309" s="212"/>
      <c r="BL1309" s="212"/>
      <c r="BM1309" s="212"/>
      <c r="BN1309" s="212"/>
      <c r="BO1309" s="212"/>
      <c r="BP1309" s="212"/>
      <c r="BQ1309" s="212"/>
      <c r="BR1309" s="212"/>
      <c r="BS1309" s="212"/>
      <c r="BT1309" s="212"/>
      <c r="BU1309" s="212"/>
      <c r="BV1309" s="212"/>
      <c r="BW1309" s="212"/>
      <c r="BX1309" s="212"/>
      <c r="BY1309" s="212"/>
      <c r="BZ1309" s="212"/>
      <c r="CA1309" s="212"/>
      <c r="CB1309" s="212"/>
      <c r="CC1309" s="212"/>
      <c r="CD1309" s="212"/>
      <c r="CE1309" s="212"/>
      <c r="CF1309" s="212"/>
      <c r="CG1309" s="212"/>
      <c r="CH1309" s="212"/>
      <c r="CI1309" s="212"/>
      <c r="CJ1309" s="212"/>
      <c r="CK1309" s="212"/>
      <c r="CL1309" s="212"/>
      <c r="CM1309" s="215"/>
      <c r="CN1309" s="215"/>
      <c r="CO1309" s="215"/>
      <c r="CP1309" s="215"/>
      <c r="CQ1309" s="215"/>
      <c r="CR1309" s="215"/>
      <c r="CS1309" s="215"/>
      <c r="CT1309" s="215"/>
      <c r="CU1309" s="215"/>
      <c r="CV1309" s="215"/>
      <c r="CW1309" s="215"/>
      <c r="CX1309" s="215"/>
      <c r="CY1309" s="215"/>
      <c r="CZ1309" s="215"/>
      <c r="DA1309" s="215"/>
      <c r="DB1309" s="215"/>
      <c r="DC1309" s="215"/>
      <c r="DD1309" s="215"/>
      <c r="DE1309" s="215"/>
      <c r="DF1309" s="215"/>
      <c r="DG1309" s="215"/>
      <c r="DH1309" s="215"/>
      <c r="DI1309" s="215"/>
      <c r="DJ1309" s="215"/>
      <c r="DK1309" s="215"/>
      <c r="DL1309" s="215"/>
      <c r="DM1309" s="215"/>
      <c r="DN1309" s="215"/>
      <c r="DO1309" s="215"/>
      <c r="DP1309" s="215"/>
      <c r="DQ1309" s="215"/>
      <c r="DR1309" s="215"/>
      <c r="DS1309" s="215"/>
    </row>
    <row r="1310" spans="1:123" s="157" customFormat="1" ht="12.75" customHeight="1" x14ac:dyDescent="0.2">
      <c r="A1310" s="121">
        <v>1309</v>
      </c>
      <c r="B1310" s="121" t="s">
        <v>427</v>
      </c>
      <c r="C1310" s="121" t="s">
        <v>3777</v>
      </c>
      <c r="D1310" s="121"/>
      <c r="E1310" s="121" t="s">
        <v>1954</v>
      </c>
      <c r="F1310" s="121"/>
      <c r="G1310" s="129" t="s">
        <v>3778</v>
      </c>
      <c r="H1310" s="390"/>
      <c r="I1310" s="111" t="s">
        <v>255</v>
      </c>
      <c r="J1310" s="121"/>
      <c r="K1310" s="121" t="s">
        <v>5297</v>
      </c>
      <c r="L1310" s="137">
        <v>44396</v>
      </c>
      <c r="M1310" s="138">
        <v>45845</v>
      </c>
      <c r="N1310" s="162" t="s">
        <v>421</v>
      </c>
      <c r="O1310" s="163">
        <f t="shared" si="297"/>
        <v>45845</v>
      </c>
      <c r="P1310" s="174">
        <v>21401</v>
      </c>
      <c r="Q1310" s="174">
        <v>2021</v>
      </c>
      <c r="R1310" s="105">
        <v>45114</v>
      </c>
      <c r="S1310" s="144" t="s">
        <v>691</v>
      </c>
      <c r="T1310" s="144" t="s">
        <v>420</v>
      </c>
      <c r="U1310" s="244" t="s">
        <v>5091</v>
      </c>
      <c r="V1310" s="244" t="s">
        <v>5091</v>
      </c>
      <c r="W1310" s="135">
        <f t="shared" si="292"/>
        <v>45845</v>
      </c>
      <c r="X1310" s="162" t="s">
        <v>3779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423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216" customFormat="1" ht="12.75" customHeight="1" x14ac:dyDescent="0.2">
      <c r="A1311" s="201">
        <v>1310</v>
      </c>
      <c r="B1311" s="201" t="s">
        <v>427</v>
      </c>
      <c r="C1311" s="201" t="s">
        <v>6370</v>
      </c>
      <c r="D1311" s="201"/>
      <c r="E1311" s="201" t="s">
        <v>1956</v>
      </c>
      <c r="F1311" s="201"/>
      <c r="G1311" s="203" t="s">
        <v>6371</v>
      </c>
      <c r="H1311" s="391"/>
      <c r="I1311" s="202" t="s">
        <v>1294</v>
      </c>
      <c r="J1311" s="201"/>
      <c r="K1311" s="201" t="s">
        <v>3653</v>
      </c>
      <c r="L1311" s="206">
        <v>45687</v>
      </c>
      <c r="M1311" s="207">
        <v>46417</v>
      </c>
      <c r="N1311" s="208" t="s">
        <v>421</v>
      </c>
      <c r="O1311" s="209">
        <f t="shared" si="297"/>
        <v>46417</v>
      </c>
      <c r="P1311" s="210">
        <v>25044</v>
      </c>
      <c r="Q1311" s="210">
        <v>2025</v>
      </c>
      <c r="R1311" s="211">
        <v>45687</v>
      </c>
      <c r="S1311" s="212" t="s">
        <v>5066</v>
      </c>
      <c r="T1311" s="212" t="s">
        <v>728</v>
      </c>
      <c r="U1311" s="377" t="s">
        <v>200</v>
      </c>
      <c r="V1311" s="377" t="s">
        <v>200</v>
      </c>
      <c r="W1311" s="213">
        <f t="shared" si="292"/>
        <v>46417</v>
      </c>
      <c r="X1311" s="208" t="s">
        <v>583</v>
      </c>
      <c r="Y1311" s="408">
        <v>4.8499999999999996</v>
      </c>
      <c r="Z1311" s="214"/>
      <c r="AA1311" s="201">
        <v>120</v>
      </c>
      <c r="AB1311" s="201"/>
      <c r="AC1311" s="201">
        <v>135</v>
      </c>
      <c r="AD1311" s="201"/>
      <c r="AE1311" s="208" t="s">
        <v>3513</v>
      </c>
      <c r="AF1311" s="208" t="s">
        <v>3488</v>
      </c>
      <c r="AG1311" s="208" t="s">
        <v>5922</v>
      </c>
      <c r="AH1311" s="284">
        <v>1</v>
      </c>
      <c r="AI1311" s="212"/>
      <c r="AJ1311" s="284"/>
      <c r="AK1311" s="284"/>
      <c r="AL1311" s="201"/>
      <c r="AM1311" s="237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  <c r="BI1311" s="212"/>
      <c r="BJ1311" s="212"/>
      <c r="BK1311" s="212"/>
      <c r="BL1311" s="212"/>
      <c r="BM1311" s="212"/>
      <c r="BN1311" s="212"/>
      <c r="BO1311" s="212"/>
      <c r="BP1311" s="212"/>
      <c r="BQ1311" s="212"/>
      <c r="BR1311" s="212"/>
      <c r="BS1311" s="212"/>
      <c r="BT1311" s="212"/>
      <c r="BU1311" s="212"/>
      <c r="BV1311" s="212"/>
      <c r="BW1311" s="212"/>
      <c r="BX1311" s="212"/>
      <c r="BY1311" s="212"/>
      <c r="BZ1311" s="212"/>
      <c r="CA1311" s="212"/>
      <c r="CB1311" s="212"/>
      <c r="CC1311" s="212"/>
      <c r="CD1311" s="212"/>
      <c r="CE1311" s="212"/>
      <c r="CF1311" s="212"/>
      <c r="CG1311" s="212"/>
      <c r="CH1311" s="212"/>
      <c r="CI1311" s="212"/>
      <c r="CJ1311" s="212"/>
      <c r="CK1311" s="212"/>
      <c r="CL1311" s="212"/>
      <c r="CM1311" s="215"/>
      <c r="CN1311" s="215"/>
      <c r="CO1311" s="215"/>
      <c r="CP1311" s="215"/>
      <c r="CQ1311" s="215"/>
      <c r="CR1311" s="215"/>
      <c r="CS1311" s="215"/>
      <c r="CT1311" s="215"/>
      <c r="CU1311" s="215"/>
      <c r="CV1311" s="215"/>
      <c r="CW1311" s="215"/>
      <c r="CX1311" s="215"/>
      <c r="CY1311" s="215"/>
      <c r="CZ1311" s="215"/>
      <c r="DA1311" s="215"/>
      <c r="DB1311" s="215"/>
      <c r="DC1311" s="215"/>
      <c r="DD1311" s="215"/>
      <c r="DE1311" s="215"/>
      <c r="DF1311" s="215"/>
      <c r="DG1311" s="215"/>
      <c r="DH1311" s="215"/>
      <c r="DI1311" s="215"/>
      <c r="DJ1311" s="215"/>
      <c r="DK1311" s="215"/>
      <c r="DL1311" s="215"/>
      <c r="DM1311" s="215"/>
      <c r="DN1311" s="215"/>
      <c r="DO1311" s="215"/>
      <c r="DP1311" s="215"/>
      <c r="DQ1311" s="215"/>
      <c r="DR1311" s="215"/>
      <c r="DS1311" s="215"/>
    </row>
    <row r="1312" spans="1:123" s="451" customFormat="1" ht="12.6" customHeight="1" x14ac:dyDescent="0.2">
      <c r="A1312" s="140">
        <v>1311</v>
      </c>
      <c r="B1312" s="140" t="s">
        <v>427</v>
      </c>
      <c r="C1312" s="140" t="s">
        <v>3777</v>
      </c>
      <c r="D1312" s="140"/>
      <c r="E1312" s="140" t="s">
        <v>1957</v>
      </c>
      <c r="F1312" s="140"/>
      <c r="G1312" s="634" t="s">
        <v>3780</v>
      </c>
      <c r="H1312" s="635"/>
      <c r="I1312" s="88" t="s">
        <v>255</v>
      </c>
      <c r="J1312" s="140"/>
      <c r="K1312" s="140" t="s">
        <v>3781</v>
      </c>
      <c r="L1312" s="636">
        <v>44396</v>
      </c>
      <c r="M1312" s="373">
        <v>45124</v>
      </c>
      <c r="N1312" s="446" t="s">
        <v>421</v>
      </c>
      <c r="O1312" s="639">
        <f t="shared" si="297"/>
        <v>45124</v>
      </c>
      <c r="P1312" s="640">
        <v>21402</v>
      </c>
      <c r="Q1312" s="640">
        <v>2021</v>
      </c>
      <c r="R1312" s="444">
        <v>44394</v>
      </c>
      <c r="S1312" s="450" t="s">
        <v>691</v>
      </c>
      <c r="T1312" s="450" t="s">
        <v>728</v>
      </c>
      <c r="U1312" s="380" t="s">
        <v>200</v>
      </c>
      <c r="V1312" s="380" t="s">
        <v>200</v>
      </c>
      <c r="W1312" s="445">
        <f>M1312</f>
        <v>45124</v>
      </c>
      <c r="X1312" s="446" t="s">
        <v>3779</v>
      </c>
      <c r="Y1312" s="447">
        <v>5.0999999999999996</v>
      </c>
      <c r="Z1312" s="448"/>
      <c r="AA1312" s="140">
        <v>90</v>
      </c>
      <c r="AB1312" s="140"/>
      <c r="AC1312" s="140">
        <v>110</v>
      </c>
      <c r="AD1312" s="140"/>
      <c r="AE1312" s="446">
        <v>24</v>
      </c>
      <c r="AF1312" s="446">
        <v>38</v>
      </c>
      <c r="AG1312" s="446">
        <v>50</v>
      </c>
      <c r="AH1312" s="638">
        <v>1</v>
      </c>
      <c r="AI1312" s="450"/>
      <c r="AJ1312" s="638"/>
      <c r="AK1312" s="638"/>
      <c r="AL1312" s="140"/>
      <c r="AM1312" s="449"/>
      <c r="AN1312" s="450"/>
      <c r="AO1312" s="450"/>
      <c r="AP1312" s="450"/>
      <c r="AQ1312" s="450"/>
      <c r="AR1312" s="450"/>
      <c r="AS1312" s="450"/>
      <c r="AT1312" s="450"/>
      <c r="AU1312" s="450"/>
      <c r="AV1312" s="450"/>
      <c r="AW1312" s="450"/>
      <c r="AX1312" s="450"/>
      <c r="AY1312" s="450"/>
      <c r="AZ1312" s="450"/>
      <c r="BA1312" s="450"/>
      <c r="BB1312" s="450"/>
      <c r="BC1312" s="450"/>
      <c r="BD1312" s="450"/>
      <c r="BE1312" s="450"/>
      <c r="BF1312" s="450"/>
      <c r="BG1312" s="450"/>
      <c r="BH1312" s="450"/>
      <c r="BI1312" s="450"/>
      <c r="BJ1312" s="450"/>
      <c r="BK1312" s="450"/>
      <c r="BL1312" s="450"/>
      <c r="BM1312" s="450"/>
      <c r="BN1312" s="450"/>
      <c r="BO1312" s="450"/>
      <c r="BP1312" s="450"/>
      <c r="BQ1312" s="450"/>
      <c r="BR1312" s="450"/>
      <c r="BS1312" s="450"/>
      <c r="BT1312" s="450"/>
      <c r="BU1312" s="450"/>
      <c r="BV1312" s="450"/>
      <c r="BW1312" s="450"/>
      <c r="BX1312" s="450"/>
      <c r="BY1312" s="450"/>
      <c r="BZ1312" s="450"/>
      <c r="CA1312" s="450"/>
      <c r="CB1312" s="450"/>
      <c r="CC1312" s="450"/>
      <c r="CD1312" s="450"/>
      <c r="CE1312" s="450"/>
      <c r="CF1312" s="450"/>
      <c r="CG1312" s="450"/>
      <c r="CH1312" s="450"/>
      <c r="CI1312" s="450"/>
      <c r="CJ1312" s="450"/>
      <c r="CK1312" s="450"/>
      <c r="CL1312" s="450"/>
      <c r="CM1312" s="637"/>
      <c r="CN1312" s="637"/>
      <c r="CO1312" s="637"/>
      <c r="CP1312" s="637"/>
      <c r="CQ1312" s="637"/>
      <c r="CR1312" s="637"/>
      <c r="CS1312" s="637"/>
      <c r="CT1312" s="637"/>
      <c r="CU1312" s="637"/>
      <c r="CV1312" s="637"/>
      <c r="CW1312" s="637"/>
      <c r="CX1312" s="637"/>
      <c r="CY1312" s="637"/>
      <c r="CZ1312" s="637"/>
      <c r="DA1312" s="637"/>
      <c r="DB1312" s="637"/>
      <c r="DC1312" s="637"/>
      <c r="DD1312" s="637"/>
      <c r="DE1312" s="637"/>
      <c r="DF1312" s="637"/>
      <c r="DG1312" s="637"/>
      <c r="DH1312" s="637"/>
      <c r="DI1312" s="637"/>
      <c r="DJ1312" s="637"/>
      <c r="DK1312" s="637"/>
      <c r="DL1312" s="637"/>
      <c r="DM1312" s="637"/>
      <c r="DN1312" s="637"/>
      <c r="DO1312" s="637"/>
      <c r="DP1312" s="637"/>
      <c r="DQ1312" s="637"/>
      <c r="DR1312" s="637"/>
      <c r="DS1312" s="637"/>
    </row>
    <row r="1313" spans="1:123" s="216" customFormat="1" ht="12.75" customHeight="1" x14ac:dyDescent="0.2">
      <c r="A1313" s="201">
        <v>1312</v>
      </c>
      <c r="B1313" s="201" t="s">
        <v>427</v>
      </c>
      <c r="C1313" s="201" t="s">
        <v>2855</v>
      </c>
      <c r="D1313" s="201"/>
      <c r="E1313" s="201" t="s">
        <v>2755</v>
      </c>
      <c r="F1313" s="201"/>
      <c r="G1313" s="203" t="s">
        <v>6213</v>
      </c>
      <c r="H1313" s="391"/>
      <c r="I1313" s="201" t="s">
        <v>631</v>
      </c>
      <c r="J1313" s="201"/>
      <c r="K1313" s="201" t="s">
        <v>6211</v>
      </c>
      <c r="L1313" s="206">
        <v>45565</v>
      </c>
      <c r="M1313" s="207">
        <v>46290</v>
      </c>
      <c r="N1313" s="208" t="s">
        <v>421</v>
      </c>
      <c r="O1313" s="209">
        <f>M1313</f>
        <v>46290</v>
      </c>
      <c r="P1313" s="210">
        <v>24619</v>
      </c>
      <c r="Q1313" s="210">
        <v>2020</v>
      </c>
      <c r="R1313" s="211">
        <v>45560</v>
      </c>
      <c r="S1313" s="212" t="s">
        <v>2231</v>
      </c>
      <c r="T1313" s="212" t="s">
        <v>728</v>
      </c>
      <c r="U1313" s="377" t="s">
        <v>200</v>
      </c>
      <c r="V1313" s="377" t="s">
        <v>875</v>
      </c>
      <c r="W1313" s="213">
        <f>M1313</f>
        <v>46290</v>
      </c>
      <c r="X1313" s="208" t="s">
        <v>865</v>
      </c>
      <c r="Y1313" s="408">
        <v>4.95</v>
      </c>
      <c r="Z1313" s="214"/>
      <c r="AA1313" s="201">
        <v>92</v>
      </c>
      <c r="AB1313" s="201"/>
      <c r="AC1313" s="201">
        <v>114</v>
      </c>
      <c r="AD1313" s="201"/>
      <c r="AE1313" s="208" t="s">
        <v>423</v>
      </c>
      <c r="AF1313" s="208" t="s">
        <v>423</v>
      </c>
      <c r="AG1313" s="284" t="s">
        <v>423</v>
      </c>
      <c r="AH1313" s="284">
        <v>1</v>
      </c>
      <c r="AI1313" s="212"/>
      <c r="AJ1313" s="284"/>
      <c r="AK1313" s="284"/>
      <c r="AL1313" s="201"/>
      <c r="AM1313" s="237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  <c r="BI1313" s="212"/>
      <c r="BJ1313" s="212"/>
      <c r="BK1313" s="212"/>
      <c r="BL1313" s="212"/>
      <c r="BM1313" s="212"/>
      <c r="BN1313" s="212"/>
      <c r="BO1313" s="212"/>
      <c r="BP1313" s="212"/>
      <c r="BQ1313" s="212"/>
      <c r="BR1313" s="212"/>
      <c r="BS1313" s="212"/>
      <c r="BT1313" s="212"/>
      <c r="BU1313" s="212"/>
      <c r="BV1313" s="212"/>
      <c r="BW1313" s="212"/>
      <c r="BX1313" s="212"/>
      <c r="BY1313" s="212"/>
      <c r="BZ1313" s="212"/>
      <c r="CA1313" s="212"/>
      <c r="CB1313" s="212"/>
      <c r="CC1313" s="212"/>
      <c r="CD1313" s="212"/>
      <c r="CE1313" s="212"/>
      <c r="CF1313" s="212"/>
      <c r="CG1313" s="212"/>
      <c r="CH1313" s="212"/>
      <c r="CI1313" s="212"/>
      <c r="CJ1313" s="212"/>
      <c r="CK1313" s="212"/>
      <c r="CL1313" s="212"/>
      <c r="CM1313" s="215"/>
      <c r="CN1313" s="215"/>
      <c r="CO1313" s="215"/>
      <c r="CP1313" s="215"/>
      <c r="CQ1313" s="215"/>
      <c r="CR1313" s="215"/>
      <c r="CS1313" s="215"/>
      <c r="CT1313" s="215"/>
      <c r="CU1313" s="215"/>
      <c r="CV1313" s="215"/>
      <c r="CW1313" s="215"/>
      <c r="CX1313" s="215"/>
      <c r="CY1313" s="215"/>
      <c r="CZ1313" s="215"/>
      <c r="DA1313" s="215"/>
      <c r="DB1313" s="215"/>
      <c r="DC1313" s="215"/>
      <c r="DD1313" s="215"/>
      <c r="DE1313" s="215"/>
      <c r="DF1313" s="215"/>
      <c r="DG1313" s="215"/>
      <c r="DH1313" s="215"/>
      <c r="DI1313" s="215"/>
      <c r="DJ1313" s="215"/>
      <c r="DK1313" s="215"/>
      <c r="DL1313" s="215"/>
      <c r="DM1313" s="215"/>
      <c r="DN1313" s="215"/>
      <c r="DO1313" s="215"/>
      <c r="DP1313" s="215"/>
      <c r="DQ1313" s="215"/>
      <c r="DR1313" s="215"/>
      <c r="DS1313" s="215"/>
    </row>
    <row r="1314" spans="1:123" ht="12.75" customHeight="1" x14ac:dyDescent="0.2">
      <c r="A1314" s="121">
        <v>1313</v>
      </c>
      <c r="B1314" s="121" t="s">
        <v>427</v>
      </c>
      <c r="C1314" s="121" t="s">
        <v>1979</v>
      </c>
      <c r="D1314" s="121"/>
      <c r="E1314" s="121" t="s">
        <v>1980</v>
      </c>
      <c r="F1314" s="121"/>
      <c r="G1314" s="129" t="s">
        <v>1981</v>
      </c>
      <c r="H1314" s="390"/>
      <c r="I1314" s="121" t="s">
        <v>1982</v>
      </c>
      <c r="J1314" s="121"/>
      <c r="K1314" s="111" t="s">
        <v>48</v>
      </c>
      <c r="L1314" s="115">
        <v>42864</v>
      </c>
      <c r="M1314" s="87">
        <v>46460</v>
      </c>
      <c r="N1314" s="117" t="s">
        <v>421</v>
      </c>
      <c r="O1314" s="131">
        <f>M1314</f>
        <v>46460</v>
      </c>
      <c r="P1314" s="104">
        <v>17508</v>
      </c>
      <c r="Q1314" s="104">
        <v>2017</v>
      </c>
      <c r="R1314" s="119">
        <v>45730</v>
      </c>
      <c r="S1314" s="121" t="s">
        <v>2231</v>
      </c>
      <c r="T1314" s="121" t="s">
        <v>421</v>
      </c>
      <c r="U1314" s="244" t="s">
        <v>2621</v>
      </c>
      <c r="V1314" s="244" t="s">
        <v>4033</v>
      </c>
      <c r="W1314" s="135">
        <f t="shared" si="292"/>
        <v>46460</v>
      </c>
      <c r="X1314" s="162" t="s">
        <v>865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423</v>
      </c>
      <c r="AF1314" s="162">
        <v>39</v>
      </c>
      <c r="AG1314" s="162">
        <v>53</v>
      </c>
      <c r="AH1314" s="162">
        <v>1</v>
      </c>
      <c r="AI1314" s="156"/>
      <c r="AJ1314" s="365"/>
      <c r="AK1314" s="365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427</v>
      </c>
      <c r="C1315" s="121" t="s">
        <v>3949</v>
      </c>
      <c r="D1315" s="111"/>
      <c r="E1315" s="85" t="s">
        <v>1983</v>
      </c>
      <c r="F1315" s="113"/>
      <c r="G1315" s="112" t="s">
        <v>3950</v>
      </c>
      <c r="H1315" s="389"/>
      <c r="I1315" s="85" t="s">
        <v>1294</v>
      </c>
      <c r="J1315" s="111"/>
      <c r="K1315" s="121" t="s">
        <v>3951</v>
      </c>
      <c r="L1315" s="137">
        <v>44502</v>
      </c>
      <c r="M1315" s="138">
        <v>45976</v>
      </c>
      <c r="N1315" s="117" t="s">
        <v>421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379</v>
      </c>
      <c r="T1315" s="121" t="s">
        <v>421</v>
      </c>
      <c r="U1315" s="244" t="s">
        <v>229</v>
      </c>
      <c r="V1315" s="244" t="s">
        <v>229</v>
      </c>
      <c r="W1315" s="135">
        <f t="shared" si="292"/>
        <v>45976</v>
      </c>
      <c r="X1315" s="162" t="s">
        <v>21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3952</v>
      </c>
      <c r="AG1315" s="162" t="s">
        <v>3879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427</v>
      </c>
      <c r="C1316" s="144" t="s">
        <v>2008</v>
      </c>
      <c r="D1316" s="121"/>
      <c r="E1316" s="121" t="s">
        <v>2283</v>
      </c>
      <c r="F1316" s="121"/>
      <c r="G1316" s="129" t="s">
        <v>2284</v>
      </c>
      <c r="H1316" s="390"/>
      <c r="I1316" s="121" t="s">
        <v>174</v>
      </c>
      <c r="J1316" s="121"/>
      <c r="K1316" s="144" t="s">
        <v>3118</v>
      </c>
      <c r="L1316" s="165">
        <v>43175</v>
      </c>
      <c r="M1316" s="165">
        <v>46512</v>
      </c>
      <c r="N1316" s="117" t="s">
        <v>421</v>
      </c>
      <c r="O1316" s="131">
        <f t="shared" ref="O1316:O1317" si="298">M1316</f>
        <v>46512</v>
      </c>
      <c r="P1316" s="104">
        <v>18239</v>
      </c>
      <c r="Q1316" s="104">
        <v>2018</v>
      </c>
      <c r="R1316" s="119">
        <v>45782</v>
      </c>
      <c r="S1316" s="121" t="s">
        <v>102</v>
      </c>
      <c r="T1316" s="121" t="s">
        <v>421</v>
      </c>
      <c r="U1316" s="244" t="s">
        <v>318</v>
      </c>
      <c r="V1316" s="244" t="s">
        <v>1144</v>
      </c>
      <c r="W1316" s="135">
        <f t="shared" ref="W1316:W1317" si="299">M1316</f>
        <v>46512</v>
      </c>
      <c r="X1316" s="162" t="s">
        <v>583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3442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427</v>
      </c>
      <c r="C1317" s="121" t="s">
        <v>2434</v>
      </c>
      <c r="D1317" s="111"/>
      <c r="E1317" s="111" t="s">
        <v>2435</v>
      </c>
      <c r="F1317" s="111"/>
      <c r="G1317" s="112" t="s">
        <v>2436</v>
      </c>
      <c r="H1317" s="389"/>
      <c r="I1317" s="111" t="s">
        <v>2429</v>
      </c>
      <c r="J1317" s="121"/>
      <c r="K1317" s="111" t="s">
        <v>2178</v>
      </c>
      <c r="L1317" s="95">
        <v>43273</v>
      </c>
      <c r="M1317" s="87">
        <v>45526</v>
      </c>
      <c r="N1317" s="117" t="s">
        <v>421</v>
      </c>
      <c r="O1317" s="131">
        <f t="shared" si="298"/>
        <v>45526</v>
      </c>
      <c r="P1317" s="104">
        <v>18495</v>
      </c>
      <c r="Q1317" s="104">
        <v>2018</v>
      </c>
      <c r="R1317" s="119">
        <v>44795</v>
      </c>
      <c r="S1317" s="121" t="s">
        <v>2001</v>
      </c>
      <c r="T1317" s="121" t="s">
        <v>421</v>
      </c>
      <c r="U1317" s="244" t="s">
        <v>738</v>
      </c>
      <c r="V1317" s="244" t="s">
        <v>4262</v>
      </c>
      <c r="W1317" s="105">
        <f t="shared" si="299"/>
        <v>45526</v>
      </c>
      <c r="X1317" s="162" t="s">
        <v>865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428</v>
      </c>
      <c r="C1318" s="154" t="s">
        <v>2454</v>
      </c>
      <c r="D1318" s="121" t="s">
        <v>3463</v>
      </c>
      <c r="E1318" s="121" t="s">
        <v>2455</v>
      </c>
      <c r="F1318" s="121" t="s">
        <v>3464</v>
      </c>
      <c r="G1318" s="129" t="s">
        <v>2456</v>
      </c>
      <c r="H1318" s="390" t="s">
        <v>3465</v>
      </c>
      <c r="I1318" s="111" t="s">
        <v>625</v>
      </c>
      <c r="J1318" s="111" t="s">
        <v>3466</v>
      </c>
      <c r="K1318" s="111" t="s">
        <v>1240</v>
      </c>
      <c r="L1318" s="115">
        <v>43281</v>
      </c>
      <c r="M1318" s="116">
        <v>45576</v>
      </c>
      <c r="N1318" s="117" t="s">
        <v>421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837</v>
      </c>
      <c r="T1318" s="121" t="s">
        <v>1870</v>
      </c>
      <c r="U1318" s="376" t="s">
        <v>4625</v>
      </c>
      <c r="V1318" s="376" t="s">
        <v>4626</v>
      </c>
      <c r="W1318" s="145">
        <f>M1318</f>
        <v>45576</v>
      </c>
      <c r="X1318" s="357" t="s">
        <v>583</v>
      </c>
      <c r="Y1318" s="407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57">
        <v>37</v>
      </c>
      <c r="AG1318" s="357">
        <v>60</v>
      </c>
      <c r="AH1318" s="357">
        <v>1</v>
      </c>
      <c r="AI1318" s="119">
        <v>44116</v>
      </c>
      <c r="AJ1318" s="357">
        <v>2015</v>
      </c>
      <c r="AK1318" s="357" t="s">
        <v>421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427</v>
      </c>
      <c r="C1319" s="201" t="s">
        <v>5617</v>
      </c>
      <c r="D1319" s="201"/>
      <c r="E1319" s="201" t="s">
        <v>3511</v>
      </c>
      <c r="F1319" s="201"/>
      <c r="G1319" s="203" t="s">
        <v>5618</v>
      </c>
      <c r="H1319" s="391"/>
      <c r="I1319" s="202" t="s">
        <v>4187</v>
      </c>
      <c r="J1319" s="201"/>
      <c r="K1319" s="201" t="s">
        <v>5606</v>
      </c>
      <c r="L1319" s="206">
        <v>45357</v>
      </c>
      <c r="M1319" s="207">
        <v>46076</v>
      </c>
      <c r="N1319" s="220" t="s">
        <v>421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2001</v>
      </c>
      <c r="T1319" s="201" t="s">
        <v>728</v>
      </c>
      <c r="U1319" s="377" t="s">
        <v>200</v>
      </c>
      <c r="V1319" s="377" t="s">
        <v>875</v>
      </c>
      <c r="W1319" s="213">
        <f>M1319</f>
        <v>46076</v>
      </c>
      <c r="X1319" s="208" t="s">
        <v>865</v>
      </c>
      <c r="Y1319" s="408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423</v>
      </c>
      <c r="AF1319" s="208" t="s">
        <v>423</v>
      </c>
      <c r="AG1319" s="208" t="s">
        <v>423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427</v>
      </c>
      <c r="C1320" s="201" t="s">
        <v>5343</v>
      </c>
      <c r="D1320" s="201"/>
      <c r="E1320" s="201" t="s">
        <v>1997</v>
      </c>
      <c r="F1320" s="201"/>
      <c r="G1320" s="203" t="s">
        <v>5344</v>
      </c>
      <c r="H1320" s="391"/>
      <c r="I1320" s="201" t="s">
        <v>800</v>
      </c>
      <c r="J1320" s="201"/>
      <c r="K1320" s="202" t="s">
        <v>3490</v>
      </c>
      <c r="L1320" s="218">
        <v>45251</v>
      </c>
      <c r="M1320" s="219">
        <v>45975</v>
      </c>
      <c r="N1320" s="220" t="s">
        <v>421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2231</v>
      </c>
      <c r="T1320" s="201" t="s">
        <v>728</v>
      </c>
      <c r="U1320" s="377" t="s">
        <v>200</v>
      </c>
      <c r="V1320" s="377" t="s">
        <v>200</v>
      </c>
      <c r="W1320" s="213">
        <v>45975</v>
      </c>
      <c r="X1320" s="208" t="s">
        <v>201</v>
      </c>
      <c r="Y1320" s="408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423</v>
      </c>
      <c r="AF1320" s="208" t="s">
        <v>423</v>
      </c>
      <c r="AG1320" s="208" t="s">
        <v>423</v>
      </c>
      <c r="AH1320" s="208">
        <v>1</v>
      </c>
      <c r="AI1320" s="212"/>
      <c r="AJ1320" s="284"/>
      <c r="AK1320" s="284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427</v>
      </c>
      <c r="C1321" s="121" t="s">
        <v>4096</v>
      </c>
      <c r="D1321" s="121"/>
      <c r="E1321" s="121" t="s">
        <v>2460</v>
      </c>
      <c r="F1321" s="121"/>
      <c r="G1321" s="129" t="s">
        <v>4097</v>
      </c>
      <c r="H1321" s="390"/>
      <c r="I1321" s="111" t="s">
        <v>1228</v>
      </c>
      <c r="J1321" s="121"/>
      <c r="K1321" s="121" t="s">
        <v>4098</v>
      </c>
      <c r="L1321" s="137">
        <v>44620</v>
      </c>
      <c r="M1321" s="138">
        <v>46129</v>
      </c>
      <c r="N1321" s="162" t="s">
        <v>421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2231</v>
      </c>
      <c r="T1321" s="144" t="s">
        <v>421</v>
      </c>
      <c r="U1321" s="244" t="s">
        <v>313</v>
      </c>
      <c r="V1321" s="244" t="s">
        <v>313</v>
      </c>
      <c r="W1321" s="135">
        <f>M1321</f>
        <v>46129</v>
      </c>
      <c r="X1321" s="162" t="s">
        <v>865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423</v>
      </c>
      <c r="AG1321" s="175" t="s">
        <v>423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427</v>
      </c>
      <c r="C1322" s="121" t="s">
        <v>3285</v>
      </c>
      <c r="D1322" s="121"/>
      <c r="E1322" s="121" t="s">
        <v>2481</v>
      </c>
      <c r="F1322" s="121"/>
      <c r="G1322" s="129" t="s">
        <v>2482</v>
      </c>
      <c r="H1322" s="390"/>
      <c r="I1322" s="121" t="s">
        <v>255</v>
      </c>
      <c r="J1322" s="121"/>
      <c r="K1322" s="140" t="s">
        <v>6840</v>
      </c>
      <c r="L1322" s="137">
        <v>43318</v>
      </c>
      <c r="M1322" s="149">
        <v>45503</v>
      </c>
      <c r="N1322" s="117" t="s">
        <v>421</v>
      </c>
      <c r="O1322" s="130">
        <f t="shared" ref="O1322" si="300">M1322</f>
        <v>45503</v>
      </c>
      <c r="P1322" s="118">
        <v>22567</v>
      </c>
      <c r="Q1322" s="104">
        <v>2018</v>
      </c>
      <c r="R1322" s="119">
        <v>44772</v>
      </c>
      <c r="S1322" s="120" t="s">
        <v>379</v>
      </c>
      <c r="T1322" s="121" t="s">
        <v>421</v>
      </c>
      <c r="U1322" s="376" t="s">
        <v>760</v>
      </c>
      <c r="V1322" s="376" t="s">
        <v>4504</v>
      </c>
      <c r="W1322" s="145">
        <f t="shared" si="292"/>
        <v>45503</v>
      </c>
      <c r="X1322" s="357" t="s">
        <v>1718</v>
      </c>
      <c r="Y1322" s="407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423</v>
      </c>
      <c r="AF1322" s="357">
        <v>38</v>
      </c>
      <c r="AG1322" s="357">
        <v>52</v>
      </c>
      <c r="AH1322" s="357">
        <v>1</v>
      </c>
      <c r="AI1322" s="119"/>
      <c r="AJ1322" s="365"/>
      <c r="AK1322" s="365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427</v>
      </c>
      <c r="C1323" s="121" t="s">
        <v>193</v>
      </c>
      <c r="D1323" s="121"/>
      <c r="E1323" s="121" t="s">
        <v>2493</v>
      </c>
      <c r="F1323" s="121"/>
      <c r="G1323" s="129" t="s">
        <v>2494</v>
      </c>
      <c r="H1323" s="390"/>
      <c r="I1323" s="121" t="s">
        <v>666</v>
      </c>
      <c r="J1323" s="121"/>
      <c r="K1323" s="121" t="s">
        <v>2495</v>
      </c>
      <c r="L1323" s="137">
        <v>43338</v>
      </c>
      <c r="M1323" s="149">
        <v>46255</v>
      </c>
      <c r="N1323" s="162" t="s">
        <v>421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691</v>
      </c>
      <c r="T1323" s="144" t="s">
        <v>421</v>
      </c>
      <c r="U1323" s="376" t="s">
        <v>6149</v>
      </c>
      <c r="V1323" s="376" t="s">
        <v>6150</v>
      </c>
      <c r="W1323" s="145">
        <f t="shared" si="292"/>
        <v>46255</v>
      </c>
      <c r="X1323" s="357" t="s">
        <v>201</v>
      </c>
      <c r="Y1323" s="407">
        <v>5.3</v>
      </c>
      <c r="Z1323" s="136"/>
      <c r="AA1323" s="120">
        <v>90</v>
      </c>
      <c r="AB1323" s="120"/>
      <c r="AC1323" s="120">
        <v>115</v>
      </c>
      <c r="AD1323" s="120"/>
      <c r="AE1323" s="357" t="s">
        <v>423</v>
      </c>
      <c r="AF1323" s="357" t="s">
        <v>423</v>
      </c>
      <c r="AG1323" s="365" t="s">
        <v>423</v>
      </c>
      <c r="AH1323" s="365">
        <v>1</v>
      </c>
      <c r="AI1323" s="156"/>
      <c r="AJ1323" s="365"/>
      <c r="AK1323" s="365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427</v>
      </c>
      <c r="C1324" s="121" t="s">
        <v>4631</v>
      </c>
      <c r="D1324" s="121"/>
      <c r="E1324" s="121" t="s">
        <v>2424</v>
      </c>
      <c r="F1324" s="121"/>
      <c r="G1324" s="129" t="s">
        <v>4632</v>
      </c>
      <c r="H1324" s="390"/>
      <c r="I1324" s="121" t="s">
        <v>255</v>
      </c>
      <c r="J1324" s="121"/>
      <c r="K1324" s="121" t="s">
        <v>4633</v>
      </c>
      <c r="L1324" s="137">
        <v>44862</v>
      </c>
      <c r="M1324" s="138">
        <v>46316</v>
      </c>
      <c r="N1324" s="162" t="s">
        <v>421</v>
      </c>
      <c r="O1324" s="163">
        <f>M1324</f>
        <v>46316</v>
      </c>
      <c r="P1324" s="174">
        <v>22681</v>
      </c>
      <c r="Q1324" s="174">
        <v>2022</v>
      </c>
      <c r="R1324" s="105">
        <v>45586</v>
      </c>
      <c r="S1324" s="144" t="s">
        <v>691</v>
      </c>
      <c r="T1324" s="144" t="s">
        <v>421</v>
      </c>
      <c r="U1324" s="244" t="s">
        <v>5849</v>
      </c>
      <c r="V1324" s="244" t="s">
        <v>5849</v>
      </c>
      <c r="W1324" s="135">
        <f>M1324</f>
        <v>46316</v>
      </c>
      <c r="X1324" s="162" t="s">
        <v>865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423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427</v>
      </c>
      <c r="C1325" s="121" t="s">
        <v>2468</v>
      </c>
      <c r="D1325" s="121"/>
      <c r="E1325" s="121" t="s">
        <v>2469</v>
      </c>
      <c r="F1325" s="121"/>
      <c r="G1325" s="129" t="s">
        <v>2470</v>
      </c>
      <c r="H1325" s="390"/>
      <c r="I1325" s="121" t="s">
        <v>1071</v>
      </c>
      <c r="J1325" s="121"/>
      <c r="K1325" s="121" t="s">
        <v>331</v>
      </c>
      <c r="L1325" s="137">
        <v>43301</v>
      </c>
      <c r="M1325" s="149">
        <v>46375</v>
      </c>
      <c r="N1325" s="117" t="s">
        <v>421</v>
      </c>
      <c r="O1325" s="130">
        <f t="shared" ref="O1325:O1327" si="301">M1325</f>
        <v>46375</v>
      </c>
      <c r="P1325" s="118">
        <v>18541</v>
      </c>
      <c r="Q1325" s="118">
        <v>2018</v>
      </c>
      <c r="R1325" s="119">
        <v>45645</v>
      </c>
      <c r="S1325" s="120" t="s">
        <v>727</v>
      </c>
      <c r="T1325" s="121" t="s">
        <v>421</v>
      </c>
      <c r="U1325" s="376" t="s">
        <v>532</v>
      </c>
      <c r="V1325" s="376" t="s">
        <v>198</v>
      </c>
      <c r="W1325" s="145">
        <f t="shared" si="292"/>
        <v>46375</v>
      </c>
      <c r="X1325" s="357" t="s">
        <v>583</v>
      </c>
      <c r="Y1325" s="407">
        <v>5.7</v>
      </c>
      <c r="Z1325" s="136"/>
      <c r="AA1325" s="120">
        <v>95</v>
      </c>
      <c r="AB1325" s="120"/>
      <c r="AC1325" s="120">
        <v>118</v>
      </c>
      <c r="AD1325" s="120"/>
      <c r="AE1325" s="357">
        <v>22</v>
      </c>
      <c r="AF1325" s="357">
        <v>40</v>
      </c>
      <c r="AG1325" s="357">
        <v>60</v>
      </c>
      <c r="AH1325" s="357">
        <v>1</v>
      </c>
      <c r="AI1325" s="156"/>
      <c r="AJ1325" s="365"/>
      <c r="AK1325" s="365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428</v>
      </c>
      <c r="C1326" s="121" t="s">
        <v>4636</v>
      </c>
      <c r="D1326" s="121"/>
      <c r="E1326" s="121" t="s">
        <v>2586</v>
      </c>
      <c r="F1326" s="121"/>
      <c r="G1326" s="129" t="s">
        <v>4637</v>
      </c>
      <c r="H1326" s="390"/>
      <c r="I1326" s="121" t="s">
        <v>1228</v>
      </c>
      <c r="J1326" s="121"/>
      <c r="K1326" s="121" t="s">
        <v>3472</v>
      </c>
      <c r="L1326" s="137">
        <v>44868</v>
      </c>
      <c r="M1326" s="138">
        <v>46245</v>
      </c>
      <c r="N1326" s="162" t="s">
        <v>421</v>
      </c>
      <c r="O1326" s="163">
        <f t="shared" si="301"/>
        <v>46245</v>
      </c>
      <c r="P1326" s="174">
        <v>22686</v>
      </c>
      <c r="Q1326" s="174">
        <v>2017</v>
      </c>
      <c r="R1326" s="105">
        <v>45515</v>
      </c>
      <c r="S1326" s="144" t="s">
        <v>168</v>
      </c>
      <c r="T1326" s="144" t="s">
        <v>421</v>
      </c>
      <c r="U1326" s="244" t="s">
        <v>6116</v>
      </c>
      <c r="V1326" s="244" t="s">
        <v>6117</v>
      </c>
      <c r="W1326" s="135">
        <f>O1326</f>
        <v>46245</v>
      </c>
      <c r="X1326" s="162" t="s">
        <v>21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423</v>
      </c>
      <c r="AF1326" s="162" t="s">
        <v>423</v>
      </c>
      <c r="AG1326" s="175" t="s">
        <v>423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427</v>
      </c>
      <c r="C1327" s="121" t="s">
        <v>3191</v>
      </c>
      <c r="D1327" s="121"/>
      <c r="E1327" s="121" t="s">
        <v>2524</v>
      </c>
      <c r="F1327" s="121"/>
      <c r="G1327" s="129" t="s">
        <v>4692</v>
      </c>
      <c r="H1327" s="390"/>
      <c r="I1327" s="121" t="s">
        <v>1071</v>
      </c>
      <c r="J1327" s="121"/>
      <c r="K1327" s="121" t="s">
        <v>4693</v>
      </c>
      <c r="L1327" s="137">
        <v>44939</v>
      </c>
      <c r="M1327" s="138">
        <v>45604</v>
      </c>
      <c r="N1327" s="162" t="s">
        <v>421</v>
      </c>
      <c r="O1327" s="163">
        <f t="shared" si="301"/>
        <v>45604</v>
      </c>
      <c r="P1327" s="174">
        <v>23008</v>
      </c>
      <c r="Q1327" s="174">
        <v>2022</v>
      </c>
      <c r="R1327" s="105">
        <v>44873</v>
      </c>
      <c r="S1327" s="144" t="s">
        <v>727</v>
      </c>
      <c r="T1327" s="144" t="s">
        <v>728</v>
      </c>
      <c r="U1327" s="244" t="s">
        <v>200</v>
      </c>
      <c r="V1327" s="244" t="s">
        <v>491</v>
      </c>
      <c r="W1327" s="135">
        <f>O1327</f>
        <v>45604</v>
      </c>
      <c r="X1327" s="162" t="s">
        <v>201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423</v>
      </c>
      <c r="AF1327" s="162" t="s">
        <v>423</v>
      </c>
      <c r="AG1327" s="175" t="s">
        <v>423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428</v>
      </c>
      <c r="C1328" s="121" t="s">
        <v>160</v>
      </c>
      <c r="D1328" s="121" t="s">
        <v>2521</v>
      </c>
      <c r="E1328" s="121" t="s">
        <v>2512</v>
      </c>
      <c r="F1328" s="121" t="s">
        <v>2522</v>
      </c>
      <c r="G1328" s="129" t="s">
        <v>2513</v>
      </c>
      <c r="H1328" s="390" t="s">
        <v>2523</v>
      </c>
      <c r="I1328" s="121" t="s">
        <v>1071</v>
      </c>
      <c r="J1328" s="121" t="s">
        <v>1879</v>
      </c>
      <c r="K1328" s="121" t="s">
        <v>2514</v>
      </c>
      <c r="L1328" s="137">
        <v>43344</v>
      </c>
      <c r="M1328" s="149">
        <v>46254</v>
      </c>
      <c r="N1328" s="162" t="s">
        <v>421</v>
      </c>
      <c r="O1328" s="168">
        <f t="shared" ref="O1328:O1334" si="302">M1328</f>
        <v>46254</v>
      </c>
      <c r="P1328" s="169">
        <v>20655</v>
      </c>
      <c r="Q1328" s="169">
        <v>2010</v>
      </c>
      <c r="R1328" s="119">
        <v>45524</v>
      </c>
      <c r="S1328" s="156" t="s">
        <v>5287</v>
      </c>
      <c r="T1328" s="144" t="s">
        <v>1870</v>
      </c>
      <c r="U1328" s="376" t="s">
        <v>6123</v>
      </c>
      <c r="V1328" s="376" t="s">
        <v>6124</v>
      </c>
      <c r="W1328" s="145">
        <f t="shared" si="292"/>
        <v>46254</v>
      </c>
      <c r="X1328" s="357" t="s">
        <v>583</v>
      </c>
      <c r="Y1328" s="407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57">
        <v>22</v>
      </c>
      <c r="AF1328" s="357">
        <v>39</v>
      </c>
      <c r="AG1328" s="365">
        <v>56</v>
      </c>
      <c r="AH1328" s="365">
        <v>1</v>
      </c>
      <c r="AI1328" s="172">
        <v>43360</v>
      </c>
      <c r="AJ1328" s="365">
        <v>2009</v>
      </c>
      <c r="AK1328" s="365" t="s">
        <v>421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428</v>
      </c>
      <c r="C1329" s="121" t="s">
        <v>2771</v>
      </c>
      <c r="D1329" s="111" t="s">
        <v>569</v>
      </c>
      <c r="E1329" s="121" t="s">
        <v>2500</v>
      </c>
      <c r="F1329" s="121" t="s">
        <v>1168</v>
      </c>
      <c r="G1329" s="129" t="s">
        <v>2772</v>
      </c>
      <c r="H1329" s="389" t="s">
        <v>1169</v>
      </c>
      <c r="I1329" s="121" t="s">
        <v>625</v>
      </c>
      <c r="J1329" s="110" t="s">
        <v>663</v>
      </c>
      <c r="K1329" s="111" t="s">
        <v>1401</v>
      </c>
      <c r="L1329" s="115">
        <v>43573</v>
      </c>
      <c r="M1329" s="87">
        <v>45755</v>
      </c>
      <c r="N1329" s="117" t="s">
        <v>421</v>
      </c>
      <c r="O1329" s="131">
        <f t="shared" si="302"/>
        <v>45755</v>
      </c>
      <c r="P1329" s="104">
        <v>19193</v>
      </c>
      <c r="Q1329" s="104">
        <v>2018</v>
      </c>
      <c r="R1329" s="105">
        <v>45024</v>
      </c>
      <c r="S1329" s="121" t="s">
        <v>168</v>
      </c>
      <c r="T1329" s="121" t="s">
        <v>1870</v>
      </c>
      <c r="U1329" s="244" t="s">
        <v>4849</v>
      </c>
      <c r="V1329" s="244" t="s">
        <v>4850</v>
      </c>
      <c r="W1329" s="135">
        <f t="shared" si="292"/>
        <v>45755</v>
      </c>
      <c r="X1329" s="162" t="s">
        <v>2773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57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421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427</v>
      </c>
      <c r="C1330" s="121" t="s">
        <v>2501</v>
      </c>
      <c r="D1330" s="121"/>
      <c r="E1330" s="121" t="s">
        <v>2502</v>
      </c>
      <c r="F1330" s="121"/>
      <c r="G1330" s="129" t="s">
        <v>2503</v>
      </c>
      <c r="H1330" s="390"/>
      <c r="I1330" s="121" t="s">
        <v>1352</v>
      </c>
      <c r="J1330" s="111"/>
      <c r="K1330" s="111" t="s">
        <v>5177</v>
      </c>
      <c r="L1330" s="115">
        <v>43347</v>
      </c>
      <c r="M1330" s="87">
        <v>45726</v>
      </c>
      <c r="N1330" s="117" t="s">
        <v>421</v>
      </c>
      <c r="O1330" s="131">
        <f t="shared" si="302"/>
        <v>45726</v>
      </c>
      <c r="P1330" s="104">
        <v>23472</v>
      </c>
      <c r="Q1330" s="104">
        <v>2018</v>
      </c>
      <c r="R1330" s="105">
        <v>44995</v>
      </c>
      <c r="S1330" s="121" t="s">
        <v>2231</v>
      </c>
      <c r="T1330" s="121" t="s">
        <v>420</v>
      </c>
      <c r="U1330" s="244" t="s">
        <v>5179</v>
      </c>
      <c r="V1330" s="244" t="s">
        <v>5178</v>
      </c>
      <c r="W1330" s="135">
        <v>45726</v>
      </c>
      <c r="X1330" s="162" t="s">
        <v>865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427</v>
      </c>
      <c r="C1331" s="121" t="s">
        <v>1951</v>
      </c>
      <c r="D1331" s="111"/>
      <c r="E1331" s="111" t="s">
        <v>2677</v>
      </c>
      <c r="F1331" s="111"/>
      <c r="G1331" s="112" t="s">
        <v>2678</v>
      </c>
      <c r="H1331" s="389"/>
      <c r="I1331" s="111" t="s">
        <v>1071</v>
      </c>
      <c r="J1331" s="111"/>
      <c r="K1331" s="111" t="s">
        <v>2679</v>
      </c>
      <c r="L1331" s="115">
        <v>43529</v>
      </c>
      <c r="M1331" s="87">
        <v>46375</v>
      </c>
      <c r="N1331" s="117" t="s">
        <v>421</v>
      </c>
      <c r="O1331" s="131">
        <f t="shared" si="302"/>
        <v>46375</v>
      </c>
      <c r="P1331" s="104">
        <v>19089</v>
      </c>
      <c r="Q1331" s="104">
        <v>2019</v>
      </c>
      <c r="R1331" s="105">
        <v>45645</v>
      </c>
      <c r="S1331" s="121" t="s">
        <v>727</v>
      </c>
      <c r="T1331" s="121" t="s">
        <v>421</v>
      </c>
      <c r="U1331" s="244" t="s">
        <v>6335</v>
      </c>
      <c r="V1331" s="244" t="s">
        <v>6336</v>
      </c>
      <c r="W1331" s="135">
        <f>M1331</f>
        <v>46375</v>
      </c>
      <c r="X1331" s="162" t="s">
        <v>865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423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427</v>
      </c>
      <c r="C1332" s="121" t="s">
        <v>307</v>
      </c>
      <c r="D1332" s="111"/>
      <c r="E1332" s="85" t="s">
        <v>2504</v>
      </c>
      <c r="F1332" s="111"/>
      <c r="G1332" s="112" t="s">
        <v>634</v>
      </c>
      <c r="H1332" s="389"/>
      <c r="I1332" s="111" t="s">
        <v>1071</v>
      </c>
      <c r="J1332" s="111"/>
      <c r="K1332" s="144" t="s">
        <v>775</v>
      </c>
      <c r="L1332" s="165">
        <v>43348</v>
      </c>
      <c r="M1332" s="166">
        <v>46054</v>
      </c>
      <c r="N1332" s="175" t="s">
        <v>421</v>
      </c>
      <c r="O1332" s="163">
        <f t="shared" si="302"/>
        <v>46054</v>
      </c>
      <c r="P1332" s="144">
        <v>20077</v>
      </c>
      <c r="Q1332" s="144">
        <v>2009</v>
      </c>
      <c r="R1332" s="105">
        <v>45323</v>
      </c>
      <c r="S1332" s="144" t="s">
        <v>727</v>
      </c>
      <c r="T1332" s="144" t="s">
        <v>421</v>
      </c>
      <c r="U1332" s="178">
        <v>36</v>
      </c>
      <c r="V1332" s="178">
        <v>126</v>
      </c>
      <c r="W1332" s="195">
        <f>M1332</f>
        <v>46054</v>
      </c>
      <c r="X1332" s="175" t="s">
        <v>201</v>
      </c>
      <c r="Y1332" s="406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427</v>
      </c>
      <c r="C1333" s="121" t="s">
        <v>2223</v>
      </c>
      <c r="D1333" s="144"/>
      <c r="E1333" s="144" t="s">
        <v>2508</v>
      </c>
      <c r="F1333" s="144"/>
      <c r="G1333" s="164" t="s">
        <v>2509</v>
      </c>
      <c r="H1333" s="393"/>
      <c r="I1333" s="111" t="s">
        <v>1071</v>
      </c>
      <c r="J1333" s="111"/>
      <c r="K1333" s="144" t="s">
        <v>434</v>
      </c>
      <c r="L1333" s="165">
        <v>43337</v>
      </c>
      <c r="M1333" s="166">
        <v>45383</v>
      </c>
      <c r="N1333" s="117" t="s">
        <v>421</v>
      </c>
      <c r="O1333" s="131">
        <f t="shared" si="302"/>
        <v>45383</v>
      </c>
      <c r="P1333" s="104">
        <v>18591</v>
      </c>
      <c r="Q1333" s="104">
        <v>2012</v>
      </c>
      <c r="R1333" s="105">
        <v>44652</v>
      </c>
      <c r="S1333" s="121" t="s">
        <v>727</v>
      </c>
      <c r="T1333" s="121" t="s">
        <v>421</v>
      </c>
      <c r="U1333" s="244" t="s">
        <v>4188</v>
      </c>
      <c r="V1333" s="244" t="s">
        <v>4189</v>
      </c>
      <c r="W1333" s="135">
        <f>M1333</f>
        <v>45383</v>
      </c>
      <c r="X1333" s="162" t="s">
        <v>865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427</v>
      </c>
      <c r="C1334" s="121" t="s">
        <v>3301</v>
      </c>
      <c r="D1334" s="111"/>
      <c r="E1334" s="85" t="s">
        <v>3485</v>
      </c>
      <c r="F1334" s="111"/>
      <c r="G1334" s="112" t="s">
        <v>3486</v>
      </c>
      <c r="H1334" s="389"/>
      <c r="I1334" s="111" t="s">
        <v>174</v>
      </c>
      <c r="J1334" s="111"/>
      <c r="K1334" s="85" t="s">
        <v>1821</v>
      </c>
      <c r="L1334" s="115">
        <v>44153</v>
      </c>
      <c r="M1334" s="87">
        <v>46310</v>
      </c>
      <c r="N1334" s="117" t="s">
        <v>421</v>
      </c>
      <c r="O1334" s="131">
        <f t="shared" si="302"/>
        <v>46310</v>
      </c>
      <c r="P1334" s="104">
        <v>20736</v>
      </c>
      <c r="Q1334" s="104">
        <v>2020</v>
      </c>
      <c r="R1334" s="105">
        <v>45580</v>
      </c>
      <c r="S1334" s="121" t="s">
        <v>102</v>
      </c>
      <c r="T1334" s="121" t="s">
        <v>421</v>
      </c>
      <c r="U1334" s="244" t="s">
        <v>6255</v>
      </c>
      <c r="V1334" s="244" t="s">
        <v>6255</v>
      </c>
      <c r="W1334" s="135">
        <f>M1334</f>
        <v>46310</v>
      </c>
      <c r="X1334" s="162" t="s">
        <v>583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427</v>
      </c>
      <c r="C1335" s="201" t="s">
        <v>5319</v>
      </c>
      <c r="D1335" s="201"/>
      <c r="E1335" s="201" t="s">
        <v>2687</v>
      </c>
      <c r="F1335" s="201"/>
      <c r="G1335" s="203" t="s">
        <v>5320</v>
      </c>
      <c r="H1335" s="391"/>
      <c r="I1335" s="201" t="s">
        <v>734</v>
      </c>
      <c r="J1335" s="201"/>
      <c r="K1335" s="201" t="s">
        <v>4946</v>
      </c>
      <c r="L1335" s="206">
        <v>45229</v>
      </c>
      <c r="M1335" s="207">
        <v>45950</v>
      </c>
      <c r="N1335" s="220" t="s">
        <v>421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5321</v>
      </c>
      <c r="T1335" s="201" t="s">
        <v>728</v>
      </c>
      <c r="U1335" s="377" t="s">
        <v>200</v>
      </c>
      <c r="V1335" s="377" t="s">
        <v>760</v>
      </c>
      <c r="W1335" s="213">
        <v>45950</v>
      </c>
      <c r="X1335" s="208" t="s">
        <v>865</v>
      </c>
      <c r="Y1335" s="408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423</v>
      </c>
      <c r="AF1335" s="208" t="s">
        <v>423</v>
      </c>
      <c r="AG1335" s="208" t="s">
        <v>423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216" customFormat="1" ht="12.75" customHeight="1" x14ac:dyDescent="0.2">
      <c r="A1336" s="201">
        <v>1335</v>
      </c>
      <c r="B1336" s="201" t="s">
        <v>427</v>
      </c>
      <c r="C1336" s="201" t="s">
        <v>630</v>
      </c>
      <c r="D1336" s="202"/>
      <c r="E1336" s="228" t="s">
        <v>2690</v>
      </c>
      <c r="F1336" s="202"/>
      <c r="G1336" s="227" t="s">
        <v>6621</v>
      </c>
      <c r="H1336" s="392"/>
      <c r="I1336" s="202" t="s">
        <v>1071</v>
      </c>
      <c r="J1336" s="202"/>
      <c r="K1336" s="202" t="s">
        <v>6622</v>
      </c>
      <c r="L1336" s="218">
        <v>45790</v>
      </c>
      <c r="M1336" s="219">
        <v>46520</v>
      </c>
      <c r="N1336" s="220" t="s">
        <v>421</v>
      </c>
      <c r="O1336" s="221">
        <f>M1336</f>
        <v>46520</v>
      </c>
      <c r="P1336" s="222">
        <v>25251</v>
      </c>
      <c r="Q1336" s="222">
        <v>2011</v>
      </c>
      <c r="R1336" s="211">
        <v>45790</v>
      </c>
      <c r="S1336" s="201" t="s">
        <v>727</v>
      </c>
      <c r="T1336" s="201" t="s">
        <v>728</v>
      </c>
      <c r="U1336" s="377" t="s">
        <v>200</v>
      </c>
      <c r="V1336" s="377" t="s">
        <v>1420</v>
      </c>
      <c r="W1336" s="213">
        <v>46520</v>
      </c>
      <c r="X1336" s="208" t="s">
        <v>865</v>
      </c>
      <c r="Y1336" s="408">
        <v>6</v>
      </c>
      <c r="Z1336" s="214"/>
      <c r="AA1336" s="201">
        <v>95</v>
      </c>
      <c r="AB1336" s="201"/>
      <c r="AC1336" s="201">
        <v>125</v>
      </c>
      <c r="AD1336" s="201"/>
      <c r="AE1336" s="208">
        <v>22</v>
      </c>
      <c r="AF1336" s="208">
        <v>38</v>
      </c>
      <c r="AG1336" s="208">
        <v>54</v>
      </c>
      <c r="AH1336" s="208">
        <v>1</v>
      </c>
      <c r="AI1336" s="211"/>
      <c r="AJ1336" s="208"/>
      <c r="AK1336" s="208"/>
      <c r="AL1336" s="201"/>
      <c r="AM1336" s="237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  <c r="BI1336" s="212"/>
      <c r="BJ1336" s="212"/>
      <c r="BK1336" s="212"/>
      <c r="BL1336" s="212"/>
      <c r="BM1336" s="212"/>
      <c r="BN1336" s="212"/>
      <c r="BO1336" s="212"/>
      <c r="BP1336" s="212"/>
      <c r="BQ1336" s="212"/>
      <c r="BR1336" s="212"/>
      <c r="BS1336" s="212"/>
      <c r="BT1336" s="212"/>
      <c r="BU1336" s="212"/>
      <c r="BV1336" s="212"/>
      <c r="BW1336" s="212"/>
      <c r="BX1336" s="212"/>
      <c r="BY1336" s="212"/>
      <c r="BZ1336" s="212"/>
      <c r="CA1336" s="212"/>
      <c r="CB1336" s="212"/>
      <c r="CC1336" s="212"/>
      <c r="CD1336" s="212"/>
      <c r="CE1336" s="212"/>
      <c r="CF1336" s="212"/>
      <c r="CG1336" s="212"/>
      <c r="CH1336" s="212"/>
      <c r="CI1336" s="212"/>
      <c r="CJ1336" s="212"/>
      <c r="CK1336" s="212"/>
      <c r="CL1336" s="212"/>
      <c r="CM1336" s="215"/>
      <c r="CN1336" s="215"/>
      <c r="CO1336" s="215"/>
      <c r="CP1336" s="215"/>
      <c r="CQ1336" s="215"/>
      <c r="CR1336" s="215"/>
      <c r="CS1336" s="215"/>
      <c r="CT1336" s="215"/>
      <c r="CU1336" s="215"/>
      <c r="CV1336" s="215"/>
      <c r="CW1336" s="215"/>
      <c r="CX1336" s="215"/>
      <c r="CY1336" s="215"/>
      <c r="CZ1336" s="215"/>
      <c r="DA1336" s="215"/>
      <c r="DB1336" s="215"/>
      <c r="DC1336" s="215"/>
      <c r="DD1336" s="215"/>
      <c r="DE1336" s="215"/>
      <c r="DF1336" s="215"/>
      <c r="DG1336" s="215"/>
      <c r="DH1336" s="215"/>
      <c r="DI1336" s="215"/>
      <c r="DJ1336" s="215"/>
      <c r="DK1336" s="215"/>
      <c r="DL1336" s="215"/>
      <c r="DM1336" s="215"/>
      <c r="DN1336" s="215"/>
      <c r="DO1336" s="215"/>
      <c r="DP1336" s="215"/>
      <c r="DQ1336" s="215"/>
      <c r="DR1336" s="215"/>
      <c r="DS1336" s="215"/>
    </row>
    <row r="1337" spans="1:123" s="216" customFormat="1" ht="12.75" customHeight="1" x14ac:dyDescent="0.2">
      <c r="A1337" s="201">
        <v>1336</v>
      </c>
      <c r="B1337" s="201" t="s">
        <v>427</v>
      </c>
      <c r="C1337" s="201" t="s">
        <v>4645</v>
      </c>
      <c r="D1337" s="201"/>
      <c r="E1337" s="201" t="s">
        <v>2729</v>
      </c>
      <c r="F1337" s="201"/>
      <c r="G1337" s="203" t="s">
        <v>4646</v>
      </c>
      <c r="H1337" s="391"/>
      <c r="I1337" s="201" t="s">
        <v>3678</v>
      </c>
      <c r="J1337" s="201"/>
      <c r="K1337" s="212" t="s">
        <v>3897</v>
      </c>
      <c r="L1337" s="206">
        <v>44876</v>
      </c>
      <c r="M1337" s="207">
        <v>46331</v>
      </c>
      <c r="N1337" s="208" t="s">
        <v>421</v>
      </c>
      <c r="O1337" s="209">
        <f>M1337</f>
        <v>46331</v>
      </c>
      <c r="P1337" s="222">
        <v>22690</v>
      </c>
      <c r="Q1337" s="222">
        <v>2022</v>
      </c>
      <c r="R1337" s="211">
        <v>45601</v>
      </c>
      <c r="S1337" s="201" t="s">
        <v>727</v>
      </c>
      <c r="T1337" s="201" t="s">
        <v>6276</v>
      </c>
      <c r="U1337" s="377" t="s">
        <v>3801</v>
      </c>
      <c r="V1337" s="377" t="s">
        <v>6277</v>
      </c>
      <c r="W1337" s="213">
        <f>M1337</f>
        <v>46331</v>
      </c>
      <c r="X1337" s="208" t="s">
        <v>865</v>
      </c>
      <c r="Y1337" s="408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423</v>
      </c>
      <c r="AF1337" s="208" t="s">
        <v>423</v>
      </c>
      <c r="AG1337" s="208" t="s">
        <v>423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427</v>
      </c>
      <c r="C1338" s="121" t="s">
        <v>2798</v>
      </c>
      <c r="D1338" s="144"/>
      <c r="E1338" s="121" t="s">
        <v>2799</v>
      </c>
      <c r="F1338" s="121"/>
      <c r="G1338" s="129" t="s">
        <v>2800</v>
      </c>
      <c r="H1338" s="390"/>
      <c r="I1338" s="121" t="s">
        <v>1294</v>
      </c>
      <c r="J1338" s="121"/>
      <c r="K1338" s="121" t="s">
        <v>574</v>
      </c>
      <c r="L1338" s="137">
        <v>43582</v>
      </c>
      <c r="M1338" s="138">
        <v>46488</v>
      </c>
      <c r="N1338" s="139" t="s">
        <v>421</v>
      </c>
      <c r="O1338" s="131">
        <f>L1338</f>
        <v>43582</v>
      </c>
      <c r="P1338" s="104">
        <v>19223</v>
      </c>
      <c r="Q1338" s="104">
        <v>2019</v>
      </c>
      <c r="R1338" s="105">
        <v>45758</v>
      </c>
      <c r="S1338" s="121" t="s">
        <v>727</v>
      </c>
      <c r="T1338" s="121" t="s">
        <v>421</v>
      </c>
      <c r="U1338" s="244" t="s">
        <v>103</v>
      </c>
      <c r="V1338" s="244" t="s">
        <v>6578</v>
      </c>
      <c r="W1338" s="135">
        <f>M1338</f>
        <v>46488</v>
      </c>
      <c r="X1338" s="162" t="s">
        <v>865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423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427</v>
      </c>
      <c r="C1339" s="201" t="s">
        <v>4629</v>
      </c>
      <c r="D1339" s="201"/>
      <c r="E1339" s="201" t="s">
        <v>2836</v>
      </c>
      <c r="F1339" s="201"/>
      <c r="G1339" s="203" t="s">
        <v>5323</v>
      </c>
      <c r="H1339" s="391"/>
      <c r="I1339" s="200" t="s">
        <v>2398</v>
      </c>
      <c r="J1339" s="201"/>
      <c r="K1339" s="201" t="s">
        <v>5308</v>
      </c>
      <c r="L1339" s="206">
        <v>45232</v>
      </c>
      <c r="M1339" s="207">
        <v>45950</v>
      </c>
      <c r="N1339" s="220" t="s">
        <v>421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102</v>
      </c>
      <c r="T1339" s="201" t="s">
        <v>728</v>
      </c>
      <c r="U1339" s="377" t="s">
        <v>200</v>
      </c>
      <c r="V1339" s="377" t="s">
        <v>532</v>
      </c>
      <c r="W1339" s="213">
        <v>45950</v>
      </c>
      <c r="X1339" s="208" t="s">
        <v>201</v>
      </c>
      <c r="Y1339" s="408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423</v>
      </c>
      <c r="AF1339" s="208" t="s">
        <v>423</v>
      </c>
      <c r="AG1339" s="208" t="s">
        <v>423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427</v>
      </c>
      <c r="C1340" s="201" t="s">
        <v>2922</v>
      </c>
      <c r="D1340" s="201"/>
      <c r="E1340" s="201" t="s">
        <v>2837</v>
      </c>
      <c r="F1340" s="201"/>
      <c r="G1340" s="203" t="s">
        <v>5324</v>
      </c>
      <c r="H1340" s="391"/>
      <c r="I1340" s="201" t="s">
        <v>5277</v>
      </c>
      <c r="J1340" s="201"/>
      <c r="K1340" s="202" t="s">
        <v>3408</v>
      </c>
      <c r="L1340" s="218">
        <v>45232</v>
      </c>
      <c r="M1340" s="219">
        <v>45950</v>
      </c>
      <c r="N1340" s="220" t="s">
        <v>421</v>
      </c>
      <c r="O1340" s="431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727</v>
      </c>
      <c r="T1340" s="201" t="s">
        <v>420</v>
      </c>
      <c r="U1340" s="377" t="s">
        <v>200</v>
      </c>
      <c r="V1340" s="377" t="s">
        <v>491</v>
      </c>
      <c r="W1340" s="213">
        <v>45950</v>
      </c>
      <c r="X1340" s="208" t="s">
        <v>201</v>
      </c>
      <c r="Y1340" s="408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423</v>
      </c>
      <c r="AF1340" s="208" t="s">
        <v>423</v>
      </c>
      <c r="AG1340" s="208" t="s">
        <v>423</v>
      </c>
      <c r="AH1340" s="208">
        <v>1</v>
      </c>
      <c r="AI1340" s="223"/>
      <c r="AJ1340" s="284"/>
      <c r="AK1340" s="284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427</v>
      </c>
      <c r="C1341" s="121" t="s">
        <v>166</v>
      </c>
      <c r="D1341" s="110"/>
      <c r="E1341" s="110" t="s">
        <v>2515</v>
      </c>
      <c r="F1341" s="110"/>
      <c r="G1341" s="129" t="s">
        <v>2516</v>
      </c>
      <c r="H1341" s="390"/>
      <c r="I1341" s="110" t="s">
        <v>666</v>
      </c>
      <c r="J1341" s="111"/>
      <c r="K1341" s="110" t="s">
        <v>2517</v>
      </c>
      <c r="L1341" s="137">
        <v>43364</v>
      </c>
      <c r="M1341" s="138">
        <v>46296</v>
      </c>
      <c r="N1341" s="139" t="s">
        <v>421</v>
      </c>
      <c r="O1341" s="131">
        <f>M1341</f>
        <v>46296</v>
      </c>
      <c r="P1341" s="104">
        <v>18597</v>
      </c>
      <c r="Q1341" s="104">
        <v>2014</v>
      </c>
      <c r="R1341" s="105">
        <v>45566</v>
      </c>
      <c r="S1341" s="121" t="s">
        <v>727</v>
      </c>
      <c r="T1341" s="121" t="s">
        <v>421</v>
      </c>
      <c r="U1341" s="244" t="s">
        <v>387</v>
      </c>
      <c r="V1341" s="244" t="s">
        <v>6218</v>
      </c>
      <c r="W1341" s="135">
        <v>46296</v>
      </c>
      <c r="X1341" s="162" t="s">
        <v>865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423</v>
      </c>
      <c r="AF1341" s="162" t="s">
        <v>423</v>
      </c>
      <c r="AG1341" s="162" t="s">
        <v>423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216" customFormat="1" ht="12.75" customHeight="1" x14ac:dyDescent="0.2">
      <c r="A1342" s="201">
        <v>1341</v>
      </c>
      <c r="B1342" s="201" t="s">
        <v>427</v>
      </c>
      <c r="C1342" s="201" t="s">
        <v>6709</v>
      </c>
      <c r="D1342" s="202"/>
      <c r="E1342" s="202" t="s">
        <v>2520</v>
      </c>
      <c r="F1342" s="202"/>
      <c r="G1342" s="227" t="s">
        <v>6710</v>
      </c>
      <c r="H1342" s="392"/>
      <c r="I1342" s="202" t="s">
        <v>71</v>
      </c>
      <c r="J1342" s="201"/>
      <c r="K1342" s="202" t="s">
        <v>2902</v>
      </c>
      <c r="L1342" s="641">
        <v>45820</v>
      </c>
      <c r="M1342" s="219">
        <v>46536</v>
      </c>
      <c r="N1342" s="220" t="s">
        <v>421</v>
      </c>
      <c r="O1342" s="221">
        <f>M1342</f>
        <v>46536</v>
      </c>
      <c r="P1342" s="222">
        <v>25331</v>
      </c>
      <c r="Q1342" s="222">
        <v>2025</v>
      </c>
      <c r="R1342" s="211">
        <v>45806</v>
      </c>
      <c r="S1342" s="201" t="s">
        <v>102</v>
      </c>
      <c r="T1342" s="201" t="s">
        <v>728</v>
      </c>
      <c r="U1342" s="377" t="s">
        <v>200</v>
      </c>
      <c r="V1342" s="377" t="s">
        <v>200</v>
      </c>
      <c r="W1342" s="211">
        <v>46536</v>
      </c>
      <c r="X1342" s="208" t="s">
        <v>865</v>
      </c>
      <c r="Y1342" s="408">
        <v>4.5</v>
      </c>
      <c r="Z1342" s="214"/>
      <c r="AA1342" s="201">
        <v>75</v>
      </c>
      <c r="AB1342" s="201"/>
      <c r="AC1342" s="201">
        <v>95</v>
      </c>
      <c r="AD1342" s="201"/>
      <c r="AE1342" s="208" t="s">
        <v>423</v>
      </c>
      <c r="AF1342" s="208" t="s">
        <v>423</v>
      </c>
      <c r="AG1342" s="208" t="s">
        <v>423</v>
      </c>
      <c r="AH1342" s="208">
        <v>1</v>
      </c>
      <c r="AI1342" s="211"/>
      <c r="AJ1342" s="208"/>
      <c r="AK1342" s="208"/>
      <c r="AL1342" s="201"/>
      <c r="AM1342" s="237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  <c r="BI1342" s="212"/>
      <c r="BJ1342" s="212"/>
      <c r="BK1342" s="212"/>
      <c r="BL1342" s="212"/>
      <c r="BM1342" s="212"/>
      <c r="BN1342" s="212"/>
      <c r="BO1342" s="212"/>
      <c r="BP1342" s="212"/>
      <c r="BQ1342" s="212"/>
      <c r="BR1342" s="212"/>
      <c r="BS1342" s="212"/>
      <c r="BT1342" s="212"/>
      <c r="BU1342" s="212"/>
      <c r="BV1342" s="212"/>
      <c r="BW1342" s="212"/>
      <c r="BX1342" s="212"/>
      <c r="BY1342" s="212"/>
      <c r="BZ1342" s="212"/>
      <c r="CA1342" s="212"/>
      <c r="CB1342" s="212"/>
      <c r="CC1342" s="212"/>
      <c r="CD1342" s="212"/>
      <c r="CE1342" s="212"/>
      <c r="CF1342" s="212"/>
      <c r="CG1342" s="212"/>
      <c r="CH1342" s="212"/>
      <c r="CI1342" s="212"/>
      <c r="CJ1342" s="212"/>
      <c r="CK1342" s="212"/>
      <c r="CL1342" s="212"/>
      <c r="CM1342" s="215"/>
      <c r="CN1342" s="215"/>
      <c r="CO1342" s="215"/>
      <c r="CP1342" s="215"/>
      <c r="CQ1342" s="215"/>
      <c r="CR1342" s="215"/>
      <c r="CS1342" s="215"/>
      <c r="CT1342" s="215"/>
      <c r="CU1342" s="215"/>
      <c r="CV1342" s="215"/>
      <c r="CW1342" s="215"/>
      <c r="CX1342" s="215"/>
      <c r="CY1342" s="215"/>
      <c r="CZ1342" s="215"/>
      <c r="DA1342" s="215"/>
      <c r="DB1342" s="215"/>
      <c r="DC1342" s="215"/>
      <c r="DD1342" s="215"/>
      <c r="DE1342" s="215"/>
      <c r="DF1342" s="215"/>
      <c r="DG1342" s="215"/>
      <c r="DH1342" s="215"/>
      <c r="DI1342" s="215"/>
      <c r="DJ1342" s="215"/>
      <c r="DK1342" s="215"/>
      <c r="DL1342" s="215"/>
      <c r="DM1342" s="215"/>
      <c r="DN1342" s="215"/>
      <c r="DO1342" s="215"/>
      <c r="DP1342" s="215"/>
      <c r="DQ1342" s="215"/>
      <c r="DR1342" s="215"/>
      <c r="DS1342" s="215"/>
    </row>
    <row r="1343" spans="1:123" s="157" customFormat="1" ht="12.75" customHeight="1" x14ac:dyDescent="0.25">
      <c r="A1343" s="121">
        <v>1342</v>
      </c>
      <c r="B1343" s="144" t="s">
        <v>427</v>
      </c>
      <c r="C1343" s="144" t="s">
        <v>2125</v>
      </c>
      <c r="D1343" s="144"/>
      <c r="E1343" s="144" t="s">
        <v>3833</v>
      </c>
      <c r="F1343" s="144"/>
      <c r="G1343" s="144" t="s">
        <v>3834</v>
      </c>
      <c r="H1343" s="393"/>
      <c r="I1343" s="144" t="s">
        <v>174</v>
      </c>
      <c r="J1343" s="144"/>
      <c r="K1343" s="144" t="s">
        <v>3835</v>
      </c>
      <c r="L1343" s="161">
        <v>44414</v>
      </c>
      <c r="M1343" s="604">
        <v>45139</v>
      </c>
      <c r="N1343" s="175" t="s">
        <v>421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2231</v>
      </c>
      <c r="T1343" s="144" t="s">
        <v>728</v>
      </c>
      <c r="U1343" s="178">
        <v>0</v>
      </c>
      <c r="V1343" s="178">
        <v>196</v>
      </c>
      <c r="W1343" s="161">
        <f>M1343</f>
        <v>45139</v>
      </c>
      <c r="X1343" s="175" t="s">
        <v>583</v>
      </c>
      <c r="Y1343" s="406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423</v>
      </c>
      <c r="AG1343" s="175" t="s">
        <v>423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428</v>
      </c>
      <c r="C1344" s="121" t="s">
        <v>806</v>
      </c>
      <c r="D1344" s="121" t="s">
        <v>1145</v>
      </c>
      <c r="E1344" s="121" t="s">
        <v>2904</v>
      </c>
      <c r="F1344" s="121" t="s">
        <v>1146</v>
      </c>
      <c r="G1344" s="129" t="s">
        <v>3041</v>
      </c>
      <c r="H1344" s="390" t="s">
        <v>1147</v>
      </c>
      <c r="I1344" s="121" t="s">
        <v>1228</v>
      </c>
      <c r="J1344" s="121" t="s">
        <v>1148</v>
      </c>
      <c r="K1344" s="121" t="s">
        <v>1149</v>
      </c>
      <c r="L1344" s="137">
        <v>43880</v>
      </c>
      <c r="M1344" s="138">
        <v>46063</v>
      </c>
      <c r="N1344" s="162" t="s">
        <v>421</v>
      </c>
      <c r="O1344" s="165">
        <f t="shared" ref="O1344" si="303">M1344</f>
        <v>46063</v>
      </c>
      <c r="P1344" s="174">
        <v>20134</v>
      </c>
      <c r="Q1344" s="174">
        <v>2011</v>
      </c>
      <c r="R1344" s="119">
        <v>45332</v>
      </c>
      <c r="S1344" s="144" t="s">
        <v>168</v>
      </c>
      <c r="T1344" s="144" t="s">
        <v>113</v>
      </c>
      <c r="U1344" s="244" t="s">
        <v>5527</v>
      </c>
      <c r="V1344" s="244" t="s">
        <v>5528</v>
      </c>
      <c r="W1344" s="135">
        <f t="shared" ref="W1344" si="304">M1344</f>
        <v>46063</v>
      </c>
      <c r="X1344" s="162" t="s">
        <v>865</v>
      </c>
      <c r="Y1344" s="123">
        <v>5.6</v>
      </c>
      <c r="Z1344" s="124" t="s">
        <v>1150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423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612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427</v>
      </c>
      <c r="C1345" s="111" t="s">
        <v>4161</v>
      </c>
      <c r="D1345" s="111"/>
      <c r="E1345" s="85" t="s">
        <v>2903</v>
      </c>
      <c r="F1345" s="111"/>
      <c r="G1345" s="112" t="s">
        <v>4162</v>
      </c>
      <c r="H1345" s="389"/>
      <c r="I1345" s="111" t="s">
        <v>2398</v>
      </c>
      <c r="J1345" s="111"/>
      <c r="K1345" s="111" t="s">
        <v>4163</v>
      </c>
      <c r="L1345" s="115">
        <v>44638</v>
      </c>
      <c r="M1345" s="87">
        <v>45358</v>
      </c>
      <c r="N1345" s="117" t="s">
        <v>421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102</v>
      </c>
      <c r="T1345" s="121" t="s">
        <v>728</v>
      </c>
      <c r="U1345" s="244" t="s">
        <v>200</v>
      </c>
      <c r="V1345" s="244" t="s">
        <v>200</v>
      </c>
      <c r="W1345" s="145">
        <f t="shared" si="292"/>
        <v>45358</v>
      </c>
      <c r="X1345" s="162" t="s">
        <v>865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428</v>
      </c>
      <c r="C1346" s="201" t="s">
        <v>3422</v>
      </c>
      <c r="D1346" s="201"/>
      <c r="E1346" s="201" t="s">
        <v>2730</v>
      </c>
      <c r="F1346" s="201"/>
      <c r="G1346" s="203" t="s">
        <v>5337</v>
      </c>
      <c r="H1346" s="391"/>
      <c r="I1346" s="201" t="s">
        <v>255</v>
      </c>
      <c r="J1346" s="201"/>
      <c r="K1346" s="201" t="s">
        <v>5325</v>
      </c>
      <c r="L1346" s="206">
        <v>45250</v>
      </c>
      <c r="M1346" s="207">
        <v>45962</v>
      </c>
      <c r="N1346" s="208" t="s">
        <v>421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691</v>
      </c>
      <c r="T1346" s="212" t="s">
        <v>728</v>
      </c>
      <c r="U1346" s="377" t="s">
        <v>200</v>
      </c>
      <c r="V1346" s="377" t="s">
        <v>200</v>
      </c>
      <c r="W1346" s="213">
        <v>45962</v>
      </c>
      <c r="X1346" s="208" t="s">
        <v>5338</v>
      </c>
      <c r="Y1346" s="408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423</v>
      </c>
      <c r="AF1346" s="208">
        <v>38</v>
      </c>
      <c r="AG1346" s="284">
        <v>50</v>
      </c>
      <c r="AH1346" s="284">
        <v>1</v>
      </c>
      <c r="AI1346" s="223"/>
      <c r="AJ1346" s="284"/>
      <c r="AK1346" s="284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216" customFormat="1" ht="12.75" customHeight="1" x14ac:dyDescent="0.2">
      <c r="A1347" s="201">
        <v>1346</v>
      </c>
      <c r="B1347" s="201" t="s">
        <v>427</v>
      </c>
      <c r="C1347" s="201" t="s">
        <v>5064</v>
      </c>
      <c r="D1347" s="202"/>
      <c r="E1347" s="228" t="s">
        <v>2731</v>
      </c>
      <c r="F1347" s="202"/>
      <c r="G1347" s="227" t="s">
        <v>6660</v>
      </c>
      <c r="H1347" s="392"/>
      <c r="I1347" s="202" t="s">
        <v>174</v>
      </c>
      <c r="J1347" s="202"/>
      <c r="K1347" s="202" t="s">
        <v>6651</v>
      </c>
      <c r="L1347" s="218">
        <v>45798</v>
      </c>
      <c r="M1347" s="219">
        <v>46519</v>
      </c>
      <c r="N1347" s="220" t="s">
        <v>421</v>
      </c>
      <c r="O1347" s="221">
        <f>M1347</f>
        <v>46519</v>
      </c>
      <c r="P1347" s="222">
        <v>25288</v>
      </c>
      <c r="Q1347" s="222">
        <v>2023</v>
      </c>
      <c r="R1347" s="211">
        <v>45789</v>
      </c>
      <c r="S1347" s="201" t="s">
        <v>102</v>
      </c>
      <c r="T1347" s="201" t="s">
        <v>728</v>
      </c>
      <c r="U1347" s="377" t="s">
        <v>200</v>
      </c>
      <c r="V1347" s="377" t="s">
        <v>66</v>
      </c>
      <c r="W1347" s="213">
        <v>46519</v>
      </c>
      <c r="X1347" s="208" t="s">
        <v>583</v>
      </c>
      <c r="Y1347" s="408">
        <v>5.27</v>
      </c>
      <c r="Z1347" s="214"/>
      <c r="AA1347" s="201">
        <v>100</v>
      </c>
      <c r="AB1347" s="201"/>
      <c r="AC1347" s="201">
        <v>115</v>
      </c>
      <c r="AD1347" s="201"/>
      <c r="AE1347" s="208">
        <v>25</v>
      </c>
      <c r="AF1347" s="208">
        <v>40</v>
      </c>
      <c r="AG1347" s="208">
        <v>60</v>
      </c>
      <c r="AH1347" s="208">
        <v>1</v>
      </c>
      <c r="AI1347" s="211"/>
      <c r="AJ1347" s="208"/>
      <c r="AK1347" s="208"/>
      <c r="AL1347" s="201"/>
      <c r="AM1347" s="237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  <c r="BI1347" s="212"/>
      <c r="BJ1347" s="212"/>
      <c r="BK1347" s="212"/>
      <c r="BL1347" s="212"/>
      <c r="BM1347" s="212"/>
      <c r="BN1347" s="212"/>
      <c r="BO1347" s="212"/>
      <c r="BP1347" s="212"/>
      <c r="BQ1347" s="212"/>
      <c r="BR1347" s="212"/>
      <c r="BS1347" s="212"/>
      <c r="BT1347" s="212"/>
      <c r="BU1347" s="212"/>
      <c r="BV1347" s="212"/>
      <c r="BW1347" s="212"/>
      <c r="BX1347" s="212"/>
      <c r="BY1347" s="212"/>
      <c r="BZ1347" s="212"/>
      <c r="CA1347" s="212"/>
      <c r="CB1347" s="212"/>
      <c r="CC1347" s="212"/>
      <c r="CD1347" s="212"/>
      <c r="CE1347" s="212"/>
      <c r="CF1347" s="212"/>
      <c r="CG1347" s="212"/>
      <c r="CH1347" s="212"/>
      <c r="CI1347" s="212"/>
      <c r="CJ1347" s="212"/>
      <c r="CK1347" s="212"/>
      <c r="CL1347" s="212"/>
      <c r="CM1347" s="215"/>
      <c r="CN1347" s="215"/>
      <c r="CO1347" s="215"/>
      <c r="CP1347" s="215"/>
      <c r="CQ1347" s="215"/>
      <c r="CR1347" s="215"/>
      <c r="CS1347" s="215"/>
      <c r="CT1347" s="215"/>
      <c r="CU1347" s="215"/>
      <c r="CV1347" s="215"/>
      <c r="CW1347" s="215"/>
      <c r="CX1347" s="215"/>
      <c r="CY1347" s="215"/>
      <c r="CZ1347" s="215"/>
      <c r="DA1347" s="215"/>
      <c r="DB1347" s="215"/>
      <c r="DC1347" s="215"/>
      <c r="DD1347" s="215"/>
      <c r="DE1347" s="215"/>
      <c r="DF1347" s="215"/>
      <c r="DG1347" s="215"/>
      <c r="DH1347" s="215"/>
      <c r="DI1347" s="215"/>
      <c r="DJ1347" s="215"/>
      <c r="DK1347" s="215"/>
      <c r="DL1347" s="215"/>
      <c r="DM1347" s="215"/>
      <c r="DN1347" s="215"/>
      <c r="DO1347" s="215"/>
      <c r="DP1347" s="215"/>
      <c r="DQ1347" s="215"/>
      <c r="DR1347" s="215"/>
      <c r="DS1347" s="215"/>
    </row>
    <row r="1348" spans="1:123" s="157" customFormat="1" ht="12.75" customHeight="1" x14ac:dyDescent="0.2">
      <c r="A1348" s="121">
        <v>1347</v>
      </c>
      <c r="B1348" s="121" t="s">
        <v>427</v>
      </c>
      <c r="C1348" s="121" t="s">
        <v>2418</v>
      </c>
      <c r="D1348" s="111"/>
      <c r="E1348" s="111" t="s">
        <v>2732</v>
      </c>
      <c r="F1348" s="111"/>
      <c r="G1348" s="112" t="s">
        <v>2794</v>
      </c>
      <c r="H1348" s="389"/>
      <c r="I1348" s="111" t="s">
        <v>174</v>
      </c>
      <c r="J1348" s="111"/>
      <c r="K1348" s="111" t="s">
        <v>397</v>
      </c>
      <c r="L1348" s="115">
        <v>43570</v>
      </c>
      <c r="M1348" s="87">
        <v>46570</v>
      </c>
      <c r="N1348" s="117" t="s">
        <v>421</v>
      </c>
      <c r="O1348" s="131">
        <f t="shared" ref="O1348:O1351" si="305">M1348</f>
        <v>46570</v>
      </c>
      <c r="P1348" s="104">
        <v>19219</v>
      </c>
      <c r="Q1348" s="104">
        <v>2019</v>
      </c>
      <c r="R1348" s="105">
        <v>45840</v>
      </c>
      <c r="S1348" s="121" t="s">
        <v>2001</v>
      </c>
      <c r="T1348" s="121" t="s">
        <v>421</v>
      </c>
      <c r="U1348" s="244" t="s">
        <v>912</v>
      </c>
      <c r="V1348" s="244" t="s">
        <v>6798</v>
      </c>
      <c r="W1348" s="135">
        <v>46570</v>
      </c>
      <c r="X1348" s="162" t="s">
        <v>865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423</v>
      </c>
      <c r="AF1348" s="162" t="s">
        <v>423</v>
      </c>
      <c r="AG1348" s="162" t="s">
        <v>423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427</v>
      </c>
      <c r="C1349" s="201" t="s">
        <v>5887</v>
      </c>
      <c r="E1349" s="212" t="s">
        <v>2733</v>
      </c>
      <c r="G1349" s="284" t="s">
        <v>5888</v>
      </c>
      <c r="H1349" s="401"/>
      <c r="I1349" s="212" t="s">
        <v>71</v>
      </c>
      <c r="K1349" s="212" t="s">
        <v>5886</v>
      </c>
      <c r="L1349" s="282">
        <v>45440</v>
      </c>
      <c r="M1349" s="282">
        <v>46161</v>
      </c>
      <c r="N1349" s="284" t="s">
        <v>421</v>
      </c>
      <c r="O1349" s="282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14</v>
      </c>
      <c r="T1349" s="212" t="s">
        <v>728</v>
      </c>
      <c r="U1349" s="285">
        <v>0</v>
      </c>
      <c r="V1349" s="285">
        <v>30</v>
      </c>
      <c r="W1349" s="223">
        <f>O1349</f>
        <v>46161</v>
      </c>
      <c r="X1349" s="284" t="s">
        <v>201</v>
      </c>
      <c r="Y1349" s="413">
        <v>2.41</v>
      </c>
      <c r="AA1349" s="212">
        <v>65</v>
      </c>
      <c r="AC1349" s="212">
        <v>90</v>
      </c>
      <c r="AE1349" s="208" t="s">
        <v>423</v>
      </c>
      <c r="AF1349" s="284" t="s">
        <v>423</v>
      </c>
      <c r="AG1349" s="284" t="s">
        <v>423</v>
      </c>
      <c r="AH1349" s="284">
        <v>1</v>
      </c>
      <c r="AI1349" s="223"/>
      <c r="AJ1349" s="284"/>
      <c r="AK1349" s="284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427</v>
      </c>
      <c r="C1350" s="154" t="s">
        <v>1280</v>
      </c>
      <c r="D1350" s="121"/>
      <c r="E1350" s="121" t="s">
        <v>2734</v>
      </c>
      <c r="F1350" s="121"/>
      <c r="G1350" s="129" t="s">
        <v>2808</v>
      </c>
      <c r="H1350" s="390"/>
      <c r="I1350" s="111" t="s">
        <v>1071</v>
      </c>
      <c r="J1350" s="121"/>
      <c r="K1350" s="121" t="s">
        <v>2809</v>
      </c>
      <c r="L1350" s="137">
        <v>43587</v>
      </c>
      <c r="M1350" s="138">
        <v>45918</v>
      </c>
      <c r="N1350" s="117" t="s">
        <v>421</v>
      </c>
      <c r="O1350" s="131">
        <f t="shared" si="305"/>
        <v>45918</v>
      </c>
      <c r="P1350" s="104">
        <v>20713</v>
      </c>
      <c r="Q1350" s="104">
        <v>2019</v>
      </c>
      <c r="R1350" s="105">
        <v>45187</v>
      </c>
      <c r="S1350" s="121" t="s">
        <v>2001</v>
      </c>
      <c r="T1350" s="121" t="s">
        <v>421</v>
      </c>
      <c r="U1350" s="244" t="s">
        <v>5256</v>
      </c>
      <c r="V1350" s="244" t="s">
        <v>4682</v>
      </c>
      <c r="W1350" s="135">
        <f>M1350</f>
        <v>45918</v>
      </c>
      <c r="X1350" s="162" t="s">
        <v>865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427</v>
      </c>
      <c r="C1351" s="121" t="s">
        <v>1123</v>
      </c>
      <c r="D1351" s="121"/>
      <c r="E1351" s="121" t="s">
        <v>2735</v>
      </c>
      <c r="F1351" s="121"/>
      <c r="G1351" s="129" t="s">
        <v>3837</v>
      </c>
      <c r="H1351" s="390"/>
      <c r="I1351" s="110" t="s">
        <v>1071</v>
      </c>
      <c r="J1351" s="121"/>
      <c r="K1351" s="121" t="s">
        <v>3838</v>
      </c>
      <c r="L1351" s="137">
        <v>42527</v>
      </c>
      <c r="M1351" s="149">
        <v>45906</v>
      </c>
      <c r="N1351" s="117" t="s">
        <v>421</v>
      </c>
      <c r="O1351" s="130">
        <f t="shared" si="305"/>
        <v>45906</v>
      </c>
      <c r="P1351" s="118">
        <v>21492</v>
      </c>
      <c r="Q1351" s="118">
        <v>2013</v>
      </c>
      <c r="R1351" s="119">
        <v>45175</v>
      </c>
      <c r="S1351" s="120" t="s">
        <v>14</v>
      </c>
      <c r="T1351" s="121" t="s">
        <v>421</v>
      </c>
      <c r="U1351" s="244" t="s">
        <v>442</v>
      </c>
      <c r="V1351" s="244" t="s">
        <v>329</v>
      </c>
      <c r="W1351" s="145">
        <f t="shared" ref="W1351" si="306">M1351</f>
        <v>45906</v>
      </c>
      <c r="X1351" s="357" t="s">
        <v>583</v>
      </c>
      <c r="Y1351" s="407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57">
        <v>39</v>
      </c>
      <c r="AG1351" s="357">
        <v>57</v>
      </c>
      <c r="AH1351" s="357">
        <v>1</v>
      </c>
      <c r="AI1351" s="156"/>
      <c r="AJ1351" s="365"/>
      <c r="AK1351" s="365"/>
      <c r="AL1351" s="281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427</v>
      </c>
      <c r="C1352" s="111" t="s">
        <v>3378</v>
      </c>
      <c r="D1352" s="111"/>
      <c r="E1352" s="85" t="s">
        <v>2801</v>
      </c>
      <c r="F1352" s="111"/>
      <c r="G1352" s="112" t="s">
        <v>3782</v>
      </c>
      <c r="H1352" s="389"/>
      <c r="I1352" s="111" t="s">
        <v>255</v>
      </c>
      <c r="J1352" s="111"/>
      <c r="K1352" s="582" t="s">
        <v>6137</v>
      </c>
      <c r="L1352" s="115">
        <v>44396</v>
      </c>
      <c r="M1352" s="87">
        <v>45850</v>
      </c>
      <c r="N1352" s="117" t="s">
        <v>421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727</v>
      </c>
      <c r="T1352" s="121" t="s">
        <v>421</v>
      </c>
      <c r="U1352" s="244" t="s">
        <v>5094</v>
      </c>
      <c r="V1352" s="244" t="s">
        <v>5094</v>
      </c>
      <c r="W1352" s="135">
        <f>M1352</f>
        <v>45850</v>
      </c>
      <c r="X1352" s="162" t="s">
        <v>3779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57" t="s">
        <v>423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427</v>
      </c>
      <c r="C1353" s="121" t="s">
        <v>2774</v>
      </c>
      <c r="D1353" s="121"/>
      <c r="E1353" s="121" t="s">
        <v>2886</v>
      </c>
      <c r="F1353" s="121"/>
      <c r="G1353" s="129" t="s">
        <v>2887</v>
      </c>
      <c r="H1353" s="390"/>
      <c r="I1353" s="121" t="s">
        <v>255</v>
      </c>
      <c r="J1353" s="121"/>
      <c r="K1353" s="121" t="s">
        <v>2888</v>
      </c>
      <c r="L1353" s="137">
        <v>43678</v>
      </c>
      <c r="M1353" s="149">
        <v>45849</v>
      </c>
      <c r="N1353" s="162" t="s">
        <v>421</v>
      </c>
      <c r="O1353" s="168">
        <f t="shared" ref="O1353:O1361" si="307">M1353</f>
        <v>45849</v>
      </c>
      <c r="P1353" s="169">
        <v>19418</v>
      </c>
      <c r="Q1353" s="169">
        <v>2019</v>
      </c>
      <c r="R1353" s="119">
        <v>45118</v>
      </c>
      <c r="S1353" s="156" t="s">
        <v>3071</v>
      </c>
      <c r="T1353" s="144" t="s">
        <v>421</v>
      </c>
      <c r="U1353" s="376" t="s">
        <v>738</v>
      </c>
      <c r="V1353" s="376" t="s">
        <v>5100</v>
      </c>
      <c r="W1353" s="145">
        <f>M1353</f>
        <v>45849</v>
      </c>
      <c r="X1353" s="357" t="s">
        <v>2776</v>
      </c>
      <c r="Y1353" s="407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423</v>
      </c>
      <c r="AF1353" s="357">
        <v>38</v>
      </c>
      <c r="AG1353" s="365">
        <v>47</v>
      </c>
      <c r="AH1353" s="365">
        <v>1</v>
      </c>
      <c r="AI1353" s="156"/>
      <c r="AJ1353" s="365"/>
      <c r="AK1353" s="365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427</v>
      </c>
      <c r="C1354" s="201" t="s">
        <v>4463</v>
      </c>
      <c r="D1354" s="201"/>
      <c r="E1354" s="201" t="s">
        <v>2889</v>
      </c>
      <c r="F1354" s="201"/>
      <c r="G1354" s="203" t="s">
        <v>5339</v>
      </c>
      <c r="H1354" s="391"/>
      <c r="I1354" s="201" t="s">
        <v>255</v>
      </c>
      <c r="J1354" s="201"/>
      <c r="K1354" s="201" t="s">
        <v>5334</v>
      </c>
      <c r="L1354" s="206">
        <v>45250</v>
      </c>
      <c r="M1354" s="207">
        <v>45976</v>
      </c>
      <c r="N1354" s="208" t="s">
        <v>421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2231</v>
      </c>
      <c r="T1354" s="212" t="s">
        <v>728</v>
      </c>
      <c r="U1354" s="377" t="s">
        <v>200</v>
      </c>
      <c r="V1354" s="377" t="s">
        <v>532</v>
      </c>
      <c r="W1354" s="213">
        <v>45976</v>
      </c>
      <c r="X1354" s="208" t="s">
        <v>201</v>
      </c>
      <c r="Y1354" s="408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423</v>
      </c>
      <c r="AF1354" s="208" t="s">
        <v>423</v>
      </c>
      <c r="AG1354" s="284" t="s">
        <v>423</v>
      </c>
      <c r="AH1354" s="284">
        <v>1</v>
      </c>
      <c r="AI1354" s="212"/>
      <c r="AJ1354" s="284"/>
      <c r="AK1354" s="284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427</v>
      </c>
      <c r="C1355" s="201" t="s">
        <v>4463</v>
      </c>
      <c r="D1355" s="201"/>
      <c r="E1355" s="201" t="s">
        <v>2905</v>
      </c>
      <c r="F1355" s="201"/>
      <c r="G1355" s="203" t="s">
        <v>5340</v>
      </c>
      <c r="H1355" s="391"/>
      <c r="I1355" s="201" t="s">
        <v>255</v>
      </c>
      <c r="J1355" s="201"/>
      <c r="K1355" s="201" t="s">
        <v>5334</v>
      </c>
      <c r="L1355" s="206">
        <v>45250</v>
      </c>
      <c r="M1355" s="207">
        <v>45976</v>
      </c>
      <c r="N1355" s="208" t="s">
        <v>421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2231</v>
      </c>
      <c r="T1355" s="212" t="s">
        <v>420</v>
      </c>
      <c r="U1355" s="377" t="s">
        <v>200</v>
      </c>
      <c r="V1355" s="377" t="s">
        <v>532</v>
      </c>
      <c r="W1355" s="213">
        <v>45976</v>
      </c>
      <c r="X1355" s="208" t="s">
        <v>201</v>
      </c>
      <c r="Y1355" s="408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423</v>
      </c>
      <c r="AF1355" s="208" t="s">
        <v>423</v>
      </c>
      <c r="AG1355" s="284" t="s">
        <v>423</v>
      </c>
      <c r="AH1355" s="284">
        <v>1</v>
      </c>
      <c r="AI1355" s="212"/>
      <c r="AJ1355" s="284"/>
      <c r="AK1355" s="284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427</v>
      </c>
      <c r="C1356" s="201" t="s">
        <v>5356</v>
      </c>
      <c r="D1356" s="201"/>
      <c r="E1356" s="201" t="s">
        <v>2906</v>
      </c>
      <c r="F1356" s="201"/>
      <c r="G1356" s="203" t="s">
        <v>5357</v>
      </c>
      <c r="H1356" s="391"/>
      <c r="I1356" s="201" t="s">
        <v>174</v>
      </c>
      <c r="J1356" s="201"/>
      <c r="K1356" s="201" t="s">
        <v>4163</v>
      </c>
      <c r="L1356" s="206">
        <v>45257</v>
      </c>
      <c r="M1356" s="207">
        <v>45974</v>
      </c>
      <c r="N1356" s="208" t="s">
        <v>421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102</v>
      </c>
      <c r="T1356" s="212" t="s">
        <v>728</v>
      </c>
      <c r="U1356" s="377" t="s">
        <v>200</v>
      </c>
      <c r="V1356" s="377" t="s">
        <v>235</v>
      </c>
      <c r="W1356" s="213">
        <v>45974</v>
      </c>
      <c r="X1356" s="208" t="s">
        <v>865</v>
      </c>
      <c r="Y1356" s="408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423</v>
      </c>
      <c r="AF1356" s="208" t="s">
        <v>423</v>
      </c>
      <c r="AG1356" s="284" t="s">
        <v>423</v>
      </c>
      <c r="AH1356" s="284">
        <v>1</v>
      </c>
      <c r="AI1356" s="212"/>
      <c r="AJ1356" s="284"/>
      <c r="AK1356" s="284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427</v>
      </c>
      <c r="C1357" s="121" t="s">
        <v>1917</v>
      </c>
      <c r="D1357" s="121"/>
      <c r="E1357" s="121" t="s">
        <v>2907</v>
      </c>
      <c r="F1357" s="121"/>
      <c r="G1357" s="129" t="s">
        <v>2951</v>
      </c>
      <c r="H1357" s="390"/>
      <c r="I1357" s="121" t="s">
        <v>631</v>
      </c>
      <c r="J1357" s="121"/>
      <c r="K1357" s="121" t="s">
        <v>1936</v>
      </c>
      <c r="L1357" s="137">
        <v>43731</v>
      </c>
      <c r="M1357" s="149">
        <v>45540</v>
      </c>
      <c r="N1357" s="162" t="s">
        <v>421</v>
      </c>
      <c r="O1357" s="168">
        <f t="shared" si="307"/>
        <v>45540</v>
      </c>
      <c r="P1357" s="169">
        <v>19506</v>
      </c>
      <c r="Q1357" s="169">
        <v>2016</v>
      </c>
      <c r="R1357" s="119">
        <v>44809</v>
      </c>
      <c r="S1357" s="156" t="s">
        <v>2001</v>
      </c>
      <c r="T1357" s="144" t="s">
        <v>421</v>
      </c>
      <c r="U1357" s="376" t="s">
        <v>532</v>
      </c>
      <c r="V1357" s="376" t="s">
        <v>2186</v>
      </c>
      <c r="W1357" s="145">
        <f t="shared" ref="W1357:W1378" si="308">M1357</f>
        <v>45540</v>
      </c>
      <c r="X1357" s="357" t="s">
        <v>865</v>
      </c>
      <c r="Y1357" s="407">
        <v>4.95</v>
      </c>
      <c r="Z1357" s="136"/>
      <c r="AA1357" s="120">
        <v>105</v>
      </c>
      <c r="AB1357" s="120"/>
      <c r="AC1357" s="120">
        <v>120</v>
      </c>
      <c r="AD1357" s="120"/>
      <c r="AE1357" s="357">
        <v>22</v>
      </c>
      <c r="AF1357" s="357" t="s">
        <v>423</v>
      </c>
      <c r="AG1357" s="365" t="s">
        <v>423</v>
      </c>
      <c r="AH1357" s="365">
        <v>1</v>
      </c>
      <c r="AI1357" s="156"/>
      <c r="AJ1357" s="365"/>
      <c r="AK1357" s="365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216" customFormat="1" ht="12.75" customHeight="1" x14ac:dyDescent="0.2">
      <c r="A1358" s="201">
        <v>1357</v>
      </c>
      <c r="B1358" s="201" t="s">
        <v>427</v>
      </c>
      <c r="C1358" s="490" t="s">
        <v>6667</v>
      </c>
      <c r="D1358" s="201"/>
      <c r="E1358" s="201" t="s">
        <v>2908</v>
      </c>
      <c r="F1358" s="201"/>
      <c r="G1358" s="203" t="s">
        <v>6668</v>
      </c>
      <c r="H1358" s="391"/>
      <c r="I1358" s="201" t="s">
        <v>734</v>
      </c>
      <c r="J1358" s="201"/>
      <c r="K1358" s="201" t="s">
        <v>6630</v>
      </c>
      <c r="L1358" s="206">
        <v>45799</v>
      </c>
      <c r="M1358" s="207">
        <v>46489</v>
      </c>
      <c r="N1358" s="208" t="s">
        <v>421</v>
      </c>
      <c r="O1358" s="209">
        <f t="shared" si="307"/>
        <v>46489</v>
      </c>
      <c r="P1358" s="210">
        <v>25294</v>
      </c>
      <c r="Q1358" s="210">
        <v>2023</v>
      </c>
      <c r="R1358" s="211">
        <v>45759</v>
      </c>
      <c r="S1358" s="212" t="s">
        <v>3538</v>
      </c>
      <c r="T1358" s="212" t="s">
        <v>728</v>
      </c>
      <c r="U1358" s="377" t="s">
        <v>200</v>
      </c>
      <c r="V1358" s="377" t="s">
        <v>5630</v>
      </c>
      <c r="W1358" s="213">
        <v>46489</v>
      </c>
      <c r="X1358" s="208" t="s">
        <v>865</v>
      </c>
      <c r="Y1358" s="408">
        <v>3.3</v>
      </c>
      <c r="Z1358" s="214"/>
      <c r="AA1358" s="201">
        <v>75</v>
      </c>
      <c r="AB1358" s="201"/>
      <c r="AC1358" s="201">
        <v>100</v>
      </c>
      <c r="AD1358" s="201"/>
      <c r="AE1358" s="208">
        <v>24</v>
      </c>
      <c r="AF1358" s="208">
        <v>36</v>
      </c>
      <c r="AG1358" s="284">
        <v>52</v>
      </c>
      <c r="AH1358" s="284">
        <v>1</v>
      </c>
      <c r="AI1358" s="223"/>
      <c r="AJ1358" s="284"/>
      <c r="AK1358" s="284"/>
      <c r="AL1358" s="201"/>
      <c r="AM1358" s="237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  <c r="BI1358" s="212"/>
      <c r="BJ1358" s="212"/>
      <c r="BK1358" s="212"/>
      <c r="BL1358" s="212"/>
      <c r="BM1358" s="212"/>
      <c r="BN1358" s="212"/>
      <c r="BO1358" s="212"/>
      <c r="BP1358" s="212"/>
      <c r="BQ1358" s="212"/>
      <c r="BR1358" s="212"/>
      <c r="BS1358" s="212"/>
      <c r="BT1358" s="212"/>
      <c r="BU1358" s="212"/>
      <c r="BV1358" s="212"/>
      <c r="BW1358" s="212"/>
      <c r="BX1358" s="212"/>
      <c r="BY1358" s="212"/>
      <c r="BZ1358" s="212"/>
      <c r="CA1358" s="212"/>
      <c r="CB1358" s="212"/>
      <c r="CC1358" s="212"/>
      <c r="CD1358" s="212"/>
      <c r="CE1358" s="212"/>
      <c r="CF1358" s="212"/>
      <c r="CG1358" s="212"/>
      <c r="CH1358" s="212"/>
      <c r="CI1358" s="212"/>
      <c r="CJ1358" s="212"/>
      <c r="CK1358" s="212"/>
      <c r="CL1358" s="212"/>
      <c r="CM1358" s="215"/>
      <c r="CN1358" s="215"/>
      <c r="CO1358" s="215"/>
      <c r="CP1358" s="215"/>
      <c r="CQ1358" s="215"/>
      <c r="CR1358" s="215"/>
      <c r="CS1358" s="215"/>
      <c r="CT1358" s="215"/>
      <c r="CU1358" s="215"/>
      <c r="CV1358" s="215"/>
      <c r="CW1358" s="215"/>
      <c r="CX1358" s="215"/>
      <c r="CY1358" s="215"/>
      <c r="CZ1358" s="215"/>
      <c r="DA1358" s="215"/>
      <c r="DB1358" s="215"/>
      <c r="DC1358" s="215"/>
      <c r="DD1358" s="215"/>
      <c r="DE1358" s="215"/>
      <c r="DF1358" s="215"/>
      <c r="DG1358" s="215"/>
      <c r="DH1358" s="215"/>
      <c r="DI1358" s="215"/>
      <c r="DJ1358" s="215"/>
      <c r="DK1358" s="215"/>
      <c r="DL1358" s="215"/>
      <c r="DM1358" s="215"/>
      <c r="DN1358" s="215"/>
      <c r="DO1358" s="215"/>
      <c r="DP1358" s="215"/>
      <c r="DQ1358" s="215"/>
      <c r="DR1358" s="215"/>
      <c r="DS1358" s="215"/>
    </row>
    <row r="1359" spans="1:123" s="510" customFormat="1" ht="12.75" customHeight="1" x14ac:dyDescent="0.2">
      <c r="A1359" s="492">
        <v>1358</v>
      </c>
      <c r="B1359" s="492"/>
      <c r="C1359" s="492"/>
      <c r="D1359" s="492"/>
      <c r="E1359" s="492" t="s">
        <v>2909</v>
      </c>
      <c r="F1359" s="492"/>
      <c r="G1359" s="493"/>
      <c r="H1359" s="494"/>
      <c r="I1359" s="492"/>
      <c r="J1359" s="492"/>
      <c r="K1359" s="492" t="s">
        <v>6869</v>
      </c>
      <c r="L1359" s="495"/>
      <c r="M1359" s="496"/>
      <c r="N1359" s="497"/>
      <c r="O1359" s="498"/>
      <c r="P1359" s="499"/>
      <c r="Q1359" s="499"/>
      <c r="R1359" s="500"/>
      <c r="S1359" s="501"/>
      <c r="T1359" s="501"/>
      <c r="U1359" s="502"/>
      <c r="V1359" s="502"/>
      <c r="W1359" s="503"/>
      <c r="X1359" s="497"/>
      <c r="Y1359" s="504"/>
      <c r="Z1359" s="505"/>
      <c r="AA1359" s="492"/>
      <c r="AB1359" s="492"/>
      <c r="AC1359" s="492"/>
      <c r="AD1359" s="492"/>
      <c r="AE1359" s="497"/>
      <c r="AF1359" s="497"/>
      <c r="AG1359" s="506"/>
      <c r="AH1359" s="506"/>
      <c r="AI1359" s="501"/>
      <c r="AJ1359" s="506"/>
      <c r="AK1359" s="506"/>
      <c r="AL1359" s="492"/>
      <c r="AM1359" s="508"/>
      <c r="AN1359" s="501"/>
      <c r="AO1359" s="501"/>
      <c r="AP1359" s="501"/>
      <c r="AQ1359" s="501"/>
      <c r="AR1359" s="501"/>
      <c r="AS1359" s="501"/>
      <c r="AT1359" s="501"/>
      <c r="AU1359" s="501"/>
      <c r="AV1359" s="501"/>
      <c r="AW1359" s="501"/>
      <c r="AX1359" s="501"/>
      <c r="AY1359" s="501"/>
      <c r="AZ1359" s="501"/>
      <c r="BA1359" s="501"/>
      <c r="BB1359" s="501"/>
      <c r="BC1359" s="501"/>
      <c r="BD1359" s="501"/>
      <c r="BE1359" s="501"/>
      <c r="BF1359" s="501"/>
      <c r="BG1359" s="501"/>
      <c r="BH1359" s="501"/>
      <c r="BI1359" s="501"/>
      <c r="BJ1359" s="501"/>
      <c r="BK1359" s="501"/>
      <c r="BL1359" s="501"/>
      <c r="BM1359" s="501"/>
      <c r="BN1359" s="501"/>
      <c r="BO1359" s="501"/>
      <c r="BP1359" s="501"/>
      <c r="BQ1359" s="501"/>
      <c r="BR1359" s="501"/>
      <c r="BS1359" s="501"/>
      <c r="BT1359" s="501"/>
      <c r="BU1359" s="501"/>
      <c r="BV1359" s="501"/>
      <c r="BW1359" s="501"/>
      <c r="BX1359" s="501"/>
      <c r="BY1359" s="501"/>
      <c r="BZ1359" s="501"/>
      <c r="CA1359" s="501"/>
      <c r="CB1359" s="501"/>
      <c r="CC1359" s="501"/>
      <c r="CD1359" s="501"/>
      <c r="CE1359" s="501"/>
      <c r="CF1359" s="501"/>
      <c r="CG1359" s="501"/>
      <c r="CH1359" s="501"/>
      <c r="CI1359" s="501"/>
      <c r="CJ1359" s="501"/>
      <c r="CK1359" s="501"/>
      <c r="CL1359" s="501"/>
      <c r="CM1359" s="509"/>
      <c r="CN1359" s="509"/>
      <c r="CO1359" s="509"/>
      <c r="CP1359" s="509"/>
      <c r="CQ1359" s="509"/>
      <c r="CR1359" s="509"/>
      <c r="CS1359" s="509"/>
      <c r="CT1359" s="509"/>
      <c r="CU1359" s="509"/>
      <c r="CV1359" s="509"/>
      <c r="CW1359" s="509"/>
      <c r="CX1359" s="509"/>
      <c r="CY1359" s="509"/>
      <c r="CZ1359" s="509"/>
      <c r="DA1359" s="509"/>
      <c r="DB1359" s="509"/>
      <c r="DC1359" s="509"/>
      <c r="DD1359" s="509"/>
      <c r="DE1359" s="509"/>
      <c r="DF1359" s="509"/>
      <c r="DG1359" s="509"/>
      <c r="DH1359" s="509"/>
      <c r="DI1359" s="509"/>
      <c r="DJ1359" s="509"/>
      <c r="DK1359" s="509"/>
      <c r="DL1359" s="509"/>
      <c r="DM1359" s="509"/>
      <c r="DN1359" s="509"/>
      <c r="DO1359" s="509"/>
      <c r="DP1359" s="509"/>
      <c r="DQ1359" s="509"/>
      <c r="DR1359" s="509"/>
      <c r="DS1359" s="509"/>
    </row>
    <row r="1360" spans="1:123" ht="12.75" customHeight="1" x14ac:dyDescent="0.2">
      <c r="A1360" s="121">
        <v>1359</v>
      </c>
      <c r="B1360" s="121" t="s">
        <v>427</v>
      </c>
      <c r="C1360" s="121" t="s">
        <v>1162</v>
      </c>
      <c r="D1360" s="121"/>
      <c r="E1360" s="121" t="s">
        <v>2910</v>
      </c>
      <c r="F1360" s="121"/>
      <c r="G1360" s="129" t="s">
        <v>3017</v>
      </c>
      <c r="H1360" s="390"/>
      <c r="I1360" s="121" t="s">
        <v>265</v>
      </c>
      <c r="J1360" s="121"/>
      <c r="K1360" s="121" t="s">
        <v>2499</v>
      </c>
      <c r="L1360" s="137">
        <v>43872</v>
      </c>
      <c r="M1360" s="149">
        <v>46033</v>
      </c>
      <c r="N1360" s="162" t="s">
        <v>421</v>
      </c>
      <c r="O1360" s="168">
        <f t="shared" si="307"/>
        <v>46033</v>
      </c>
      <c r="P1360" s="169">
        <v>20069</v>
      </c>
      <c r="Q1360" s="169">
        <v>2017</v>
      </c>
      <c r="R1360" s="119">
        <v>45302</v>
      </c>
      <c r="S1360" s="156" t="s">
        <v>2001</v>
      </c>
      <c r="T1360" s="144" t="s">
        <v>421</v>
      </c>
      <c r="U1360" s="376" t="s">
        <v>49</v>
      </c>
      <c r="V1360" s="376" t="s">
        <v>3139</v>
      </c>
      <c r="W1360" s="145">
        <f t="shared" si="308"/>
        <v>46033</v>
      </c>
      <c r="X1360" s="357" t="s">
        <v>865</v>
      </c>
      <c r="Y1360" s="407">
        <v>5.9</v>
      </c>
      <c r="Z1360" s="136"/>
      <c r="AA1360" s="120">
        <v>100</v>
      </c>
      <c r="AB1360" s="120"/>
      <c r="AC1360" s="120">
        <v>130</v>
      </c>
      <c r="AD1360" s="120"/>
      <c r="AE1360" s="357">
        <v>24</v>
      </c>
      <c r="AF1360" s="357" t="s">
        <v>423</v>
      </c>
      <c r="AG1360" s="365" t="s">
        <v>423</v>
      </c>
      <c r="AH1360" s="365">
        <v>1</v>
      </c>
      <c r="AI1360" s="156"/>
      <c r="AJ1360" s="365"/>
      <c r="AK1360" s="365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427</v>
      </c>
      <c r="C1361" s="121" t="s">
        <v>2468</v>
      </c>
      <c r="D1361" s="121"/>
      <c r="E1361" s="121" t="s">
        <v>2911</v>
      </c>
      <c r="F1361" s="121"/>
      <c r="G1361" s="129" t="s">
        <v>3056</v>
      </c>
      <c r="H1361" s="390"/>
      <c r="I1361" s="121" t="s">
        <v>1071</v>
      </c>
      <c r="J1361" s="121"/>
      <c r="K1361" s="121" t="s">
        <v>805</v>
      </c>
      <c r="L1361" s="137">
        <v>43882</v>
      </c>
      <c r="M1361" s="149">
        <v>46067</v>
      </c>
      <c r="N1361" s="162" t="s">
        <v>421</v>
      </c>
      <c r="O1361" s="168">
        <f t="shared" si="307"/>
        <v>46067</v>
      </c>
      <c r="P1361" s="169">
        <v>20160</v>
      </c>
      <c r="Q1361" s="169">
        <v>2020</v>
      </c>
      <c r="R1361" s="119">
        <v>45336</v>
      </c>
      <c r="S1361" s="156" t="s">
        <v>5004</v>
      </c>
      <c r="T1361" s="144" t="s">
        <v>421</v>
      </c>
      <c r="U1361" s="376" t="s">
        <v>632</v>
      </c>
      <c r="V1361" s="376" t="s">
        <v>4655</v>
      </c>
      <c r="W1361" s="145">
        <f t="shared" si="308"/>
        <v>46067</v>
      </c>
      <c r="X1361" s="357" t="s">
        <v>583</v>
      </c>
      <c r="Y1361" s="407">
        <v>4.9000000000000004</v>
      </c>
      <c r="Z1361" s="136"/>
      <c r="AA1361" s="120">
        <v>95</v>
      </c>
      <c r="AB1361" s="120"/>
      <c r="AC1361" s="120">
        <v>117</v>
      </c>
      <c r="AD1361" s="120"/>
      <c r="AE1361" s="357" t="s">
        <v>423</v>
      </c>
      <c r="AF1361" s="357" t="s">
        <v>423</v>
      </c>
      <c r="AG1361" s="365" t="s">
        <v>423</v>
      </c>
      <c r="AH1361" s="365">
        <v>1</v>
      </c>
      <c r="AI1361" s="156"/>
      <c r="AJ1361" s="365"/>
      <c r="AK1361" s="365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428</v>
      </c>
      <c r="C1362" s="201" t="s">
        <v>2912</v>
      </c>
      <c r="D1362" s="201" t="s">
        <v>2913</v>
      </c>
      <c r="E1362" s="201" t="s">
        <v>2914</v>
      </c>
      <c r="F1362" s="201" t="s">
        <v>2915</v>
      </c>
      <c r="G1362" s="203" t="s">
        <v>2916</v>
      </c>
      <c r="H1362" s="391" t="s">
        <v>2917</v>
      </c>
      <c r="I1362" s="201" t="s">
        <v>625</v>
      </c>
      <c r="J1362" s="201" t="s">
        <v>2918</v>
      </c>
      <c r="K1362" s="201" t="s">
        <v>538</v>
      </c>
      <c r="L1362" s="206">
        <v>43731</v>
      </c>
      <c r="M1362" s="207">
        <v>45864</v>
      </c>
      <c r="N1362" s="208" t="s">
        <v>421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168</v>
      </c>
      <c r="T1362" s="212" t="s">
        <v>113</v>
      </c>
      <c r="U1362" s="377" t="s">
        <v>5132</v>
      </c>
      <c r="V1362" s="377" t="s">
        <v>5133</v>
      </c>
      <c r="W1362" s="213">
        <f t="shared" si="308"/>
        <v>45864</v>
      </c>
      <c r="X1362" s="208" t="s">
        <v>21</v>
      </c>
      <c r="Y1362" s="408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423</v>
      </c>
      <c r="AF1362" s="208">
        <v>46</v>
      </c>
      <c r="AG1362" s="284">
        <v>59</v>
      </c>
      <c r="AH1362" s="284">
        <v>2</v>
      </c>
      <c r="AI1362" s="223">
        <v>43731</v>
      </c>
      <c r="AJ1362" s="284">
        <v>2019</v>
      </c>
      <c r="AK1362" s="284" t="s">
        <v>420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427</v>
      </c>
      <c r="C1363" s="121" t="s">
        <v>4158</v>
      </c>
      <c r="D1363" s="121"/>
      <c r="E1363" s="121" t="s">
        <v>3145</v>
      </c>
      <c r="F1363" s="121"/>
      <c r="G1363" s="129" t="s">
        <v>4159</v>
      </c>
      <c r="H1363" s="390"/>
      <c r="I1363" s="121" t="s">
        <v>2398</v>
      </c>
      <c r="J1363" s="121"/>
      <c r="K1363" s="121" t="s">
        <v>4160</v>
      </c>
      <c r="L1363" s="137">
        <v>44638</v>
      </c>
      <c r="M1363" s="149">
        <v>45358</v>
      </c>
      <c r="N1363" s="139" t="s">
        <v>421</v>
      </c>
      <c r="O1363" s="130">
        <f t="shared" ref="O1363:O1365" si="309">M1363</f>
        <v>45358</v>
      </c>
      <c r="P1363" s="118">
        <v>22226</v>
      </c>
      <c r="Q1363" s="118">
        <v>2021</v>
      </c>
      <c r="R1363" s="119">
        <v>44627</v>
      </c>
      <c r="S1363" s="120" t="s">
        <v>102</v>
      </c>
      <c r="T1363" s="121" t="s">
        <v>728</v>
      </c>
      <c r="U1363" s="376" t="s">
        <v>5132</v>
      </c>
      <c r="V1363" s="376" t="s">
        <v>200</v>
      </c>
      <c r="W1363" s="145">
        <f>M1363</f>
        <v>45358</v>
      </c>
      <c r="X1363" s="357" t="s">
        <v>865</v>
      </c>
      <c r="Y1363" s="407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57">
        <v>36</v>
      </c>
      <c r="AG1363" s="357">
        <v>52</v>
      </c>
      <c r="AH1363" s="357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s="216" customFormat="1" ht="12.75" customHeight="1" x14ac:dyDescent="0.2">
      <c r="A1364" s="201">
        <v>1363</v>
      </c>
      <c r="B1364" s="201" t="s">
        <v>427</v>
      </c>
      <c r="C1364" s="201" t="s">
        <v>6612</v>
      </c>
      <c r="D1364" s="201"/>
      <c r="E1364" s="201" t="s">
        <v>3500</v>
      </c>
      <c r="F1364" s="201"/>
      <c r="G1364" s="203" t="s">
        <v>6613</v>
      </c>
      <c r="H1364" s="391"/>
      <c r="I1364" s="201" t="s">
        <v>631</v>
      </c>
      <c r="J1364" s="201"/>
      <c r="K1364" s="201" t="s">
        <v>6611</v>
      </c>
      <c r="L1364" s="206">
        <v>45782</v>
      </c>
      <c r="M1364" s="207">
        <v>46508</v>
      </c>
      <c r="N1364" s="208" t="s">
        <v>421</v>
      </c>
      <c r="O1364" s="209">
        <f>M1364</f>
        <v>46508</v>
      </c>
      <c r="P1364" s="210">
        <v>25244</v>
      </c>
      <c r="Q1364" s="210">
        <v>2024</v>
      </c>
      <c r="R1364" s="223">
        <v>45778</v>
      </c>
      <c r="S1364" s="212" t="s">
        <v>5066</v>
      </c>
      <c r="T1364" s="212" t="s">
        <v>728</v>
      </c>
      <c r="U1364" s="377" t="s">
        <v>200</v>
      </c>
      <c r="V1364" s="377" t="s">
        <v>200</v>
      </c>
      <c r="W1364" s="213">
        <f>M1364</f>
        <v>46508</v>
      </c>
      <c r="X1364" s="208" t="s">
        <v>865</v>
      </c>
      <c r="Y1364" s="408">
        <v>3.9</v>
      </c>
      <c r="Z1364" s="214"/>
      <c r="AA1364" s="201">
        <v>67</v>
      </c>
      <c r="AB1364" s="201"/>
      <c r="AC1364" s="201">
        <v>90</v>
      </c>
      <c r="AD1364" s="201"/>
      <c r="AE1364" s="208" t="s">
        <v>423</v>
      </c>
      <c r="AF1364" s="208" t="s">
        <v>423</v>
      </c>
      <c r="AG1364" s="284" t="s">
        <v>423</v>
      </c>
      <c r="AH1364" s="284">
        <v>1</v>
      </c>
      <c r="AI1364" s="212"/>
      <c r="AJ1364" s="284"/>
      <c r="AK1364" s="284"/>
      <c r="AL1364" s="201"/>
      <c r="AM1364" s="237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  <c r="BI1364" s="212"/>
      <c r="BJ1364" s="212"/>
      <c r="BK1364" s="212"/>
      <c r="BL1364" s="212"/>
      <c r="BM1364" s="212"/>
      <c r="BN1364" s="212"/>
      <c r="BO1364" s="212"/>
      <c r="BP1364" s="212"/>
      <c r="BQ1364" s="212"/>
      <c r="BR1364" s="212"/>
      <c r="BS1364" s="212"/>
      <c r="BT1364" s="212"/>
      <c r="BU1364" s="212"/>
      <c r="BV1364" s="212"/>
      <c r="BW1364" s="212"/>
      <c r="BX1364" s="212"/>
      <c r="BY1364" s="212"/>
      <c r="BZ1364" s="212"/>
      <c r="CA1364" s="212"/>
      <c r="CB1364" s="212"/>
      <c r="CC1364" s="212"/>
      <c r="CD1364" s="212"/>
      <c r="CE1364" s="212"/>
      <c r="CF1364" s="212"/>
      <c r="CG1364" s="212"/>
      <c r="CH1364" s="212"/>
      <c r="CI1364" s="212"/>
      <c r="CJ1364" s="212"/>
      <c r="CK1364" s="212"/>
      <c r="CL1364" s="212"/>
      <c r="CM1364" s="215"/>
      <c r="CN1364" s="215"/>
      <c r="CO1364" s="215"/>
      <c r="CP1364" s="215"/>
      <c r="CQ1364" s="215"/>
      <c r="CR1364" s="215"/>
      <c r="CS1364" s="215"/>
      <c r="CT1364" s="215"/>
      <c r="CU1364" s="215"/>
      <c r="CV1364" s="215"/>
      <c r="CW1364" s="215"/>
      <c r="CX1364" s="215"/>
      <c r="CY1364" s="215"/>
      <c r="CZ1364" s="215"/>
      <c r="DA1364" s="215"/>
      <c r="DB1364" s="215"/>
      <c r="DC1364" s="215"/>
      <c r="DD1364" s="215"/>
      <c r="DE1364" s="215"/>
      <c r="DF1364" s="215"/>
      <c r="DG1364" s="215"/>
      <c r="DH1364" s="215"/>
      <c r="DI1364" s="215"/>
      <c r="DJ1364" s="215"/>
      <c r="DK1364" s="215"/>
      <c r="DL1364" s="215"/>
      <c r="DM1364" s="215"/>
      <c r="DN1364" s="215"/>
      <c r="DO1364" s="215"/>
      <c r="DP1364" s="215"/>
      <c r="DQ1364" s="215"/>
      <c r="DR1364" s="215"/>
      <c r="DS1364" s="215"/>
    </row>
    <row r="1365" spans="1:123" ht="12.75" customHeight="1" x14ac:dyDescent="0.2">
      <c r="A1365" s="121">
        <v>1364</v>
      </c>
      <c r="B1365" s="121" t="s">
        <v>427</v>
      </c>
      <c r="C1365" s="121" t="s">
        <v>3504</v>
      </c>
      <c r="D1365" s="121"/>
      <c r="E1365" s="121" t="s">
        <v>3505</v>
      </c>
      <c r="F1365" s="121"/>
      <c r="G1365" s="129" t="s">
        <v>3506</v>
      </c>
      <c r="H1365" s="390"/>
      <c r="I1365" s="121" t="s">
        <v>265</v>
      </c>
      <c r="J1365" s="121"/>
      <c r="K1365" s="121" t="s">
        <v>3507</v>
      </c>
      <c r="L1365" s="137">
        <v>44174</v>
      </c>
      <c r="M1365" s="149">
        <v>45735</v>
      </c>
      <c r="N1365" s="162" t="s">
        <v>421</v>
      </c>
      <c r="O1365" s="168">
        <f t="shared" si="309"/>
        <v>45735</v>
      </c>
      <c r="P1365" s="169">
        <v>20759</v>
      </c>
      <c r="Q1365" s="169">
        <v>2020</v>
      </c>
      <c r="R1365" s="119">
        <v>45004</v>
      </c>
      <c r="S1365" s="156" t="s">
        <v>102</v>
      </c>
      <c r="T1365" s="144" t="s">
        <v>421</v>
      </c>
      <c r="U1365" s="376" t="s">
        <v>49</v>
      </c>
      <c r="V1365" s="376" t="s">
        <v>49</v>
      </c>
      <c r="W1365" s="145">
        <f t="shared" si="308"/>
        <v>45735</v>
      </c>
      <c r="X1365" s="357" t="s">
        <v>201</v>
      </c>
      <c r="Y1365" s="407">
        <v>4.75</v>
      </c>
      <c r="Z1365" s="136"/>
      <c r="AA1365" s="120">
        <v>80</v>
      </c>
      <c r="AB1365" s="120"/>
      <c r="AC1365" s="120">
        <v>100</v>
      </c>
      <c r="AD1365" s="120"/>
      <c r="AE1365" s="357">
        <v>22</v>
      </c>
      <c r="AF1365" s="357">
        <v>39</v>
      </c>
      <c r="AG1365" s="365">
        <v>53</v>
      </c>
      <c r="AH1365" s="365">
        <v>1</v>
      </c>
      <c r="AI1365" s="156"/>
      <c r="AJ1365" s="365"/>
      <c r="AK1365" s="365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428</v>
      </c>
      <c r="C1366" s="121" t="s">
        <v>3646</v>
      </c>
      <c r="D1366" s="121"/>
      <c r="E1366" s="121" t="s">
        <v>3508</v>
      </c>
      <c r="F1366" s="121" t="s">
        <v>3503</v>
      </c>
      <c r="G1366" s="129" t="s">
        <v>4502</v>
      </c>
      <c r="H1366" s="390"/>
      <c r="I1366" s="121" t="s">
        <v>1294</v>
      </c>
      <c r="J1366" s="121"/>
      <c r="K1366" s="121" t="s">
        <v>4498</v>
      </c>
      <c r="L1366" s="137">
        <v>44795</v>
      </c>
      <c r="M1366" s="138">
        <v>45519</v>
      </c>
      <c r="N1366" s="162" t="s">
        <v>421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379</v>
      </c>
      <c r="T1366" s="144" t="s">
        <v>728</v>
      </c>
      <c r="U1366" s="244" t="s">
        <v>200</v>
      </c>
      <c r="V1366" s="244" t="s">
        <v>200</v>
      </c>
      <c r="W1366" s="135">
        <f>M1366</f>
        <v>45519</v>
      </c>
      <c r="X1366" s="162" t="s">
        <v>21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3630</v>
      </c>
      <c r="AF1366" s="162" t="s">
        <v>4503</v>
      </c>
      <c r="AG1366" s="175" t="s">
        <v>3632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427</v>
      </c>
      <c r="C1367" s="121" t="s">
        <v>1280</v>
      </c>
      <c r="D1367" s="121"/>
      <c r="E1367" s="121" t="s">
        <v>3509</v>
      </c>
      <c r="F1367" s="121"/>
      <c r="G1367" s="129" t="s">
        <v>3510</v>
      </c>
      <c r="H1367" s="390"/>
      <c r="I1367" s="121" t="s">
        <v>1071</v>
      </c>
      <c r="J1367" s="121"/>
      <c r="K1367" s="121" t="s">
        <v>3218</v>
      </c>
      <c r="L1367" s="137">
        <v>44175</v>
      </c>
      <c r="M1367" s="149">
        <v>46443</v>
      </c>
      <c r="N1367" s="162" t="s">
        <v>421</v>
      </c>
      <c r="O1367" s="168">
        <f t="shared" ref="O1367:O1378" si="310">M1367</f>
        <v>46443</v>
      </c>
      <c r="P1367" s="169">
        <v>20762</v>
      </c>
      <c r="Q1367" s="169">
        <v>2020</v>
      </c>
      <c r="R1367" s="119">
        <v>45713</v>
      </c>
      <c r="S1367" s="156" t="s">
        <v>2616</v>
      </c>
      <c r="T1367" s="144" t="s">
        <v>421</v>
      </c>
      <c r="U1367" s="376" t="s">
        <v>615</v>
      </c>
      <c r="V1367" s="376" t="s">
        <v>6481</v>
      </c>
      <c r="W1367" s="145">
        <f t="shared" si="308"/>
        <v>46443</v>
      </c>
      <c r="X1367" s="357" t="s">
        <v>865</v>
      </c>
      <c r="Y1367" s="407">
        <v>4.5</v>
      </c>
      <c r="Z1367" s="136"/>
      <c r="AA1367" s="120">
        <v>90</v>
      </c>
      <c r="AB1367" s="120">
        <v>90</v>
      </c>
      <c r="AC1367" s="120">
        <v>115</v>
      </c>
      <c r="AD1367" s="120">
        <v>153</v>
      </c>
      <c r="AE1367" s="357">
        <v>23</v>
      </c>
      <c r="AF1367" s="357">
        <v>36</v>
      </c>
      <c r="AG1367" s="365">
        <v>54</v>
      </c>
      <c r="AH1367" s="365">
        <v>1</v>
      </c>
      <c r="AI1367" s="156"/>
      <c r="AJ1367" s="365"/>
      <c r="AK1367" s="365"/>
      <c r="AL1367" s="120" t="s">
        <v>6572</v>
      </c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s="216" customFormat="1" ht="12.75" customHeight="1" x14ac:dyDescent="0.2">
      <c r="A1368" s="201">
        <v>1367</v>
      </c>
      <c r="B1368" s="201" t="s">
        <v>427</v>
      </c>
      <c r="C1368" s="201" t="s">
        <v>6707</v>
      </c>
      <c r="D1368" s="201"/>
      <c r="E1368" s="201" t="s">
        <v>3519</v>
      </c>
      <c r="F1368" s="201"/>
      <c r="G1368" s="203" t="s">
        <v>6708</v>
      </c>
      <c r="H1368" s="391"/>
      <c r="I1368" s="201" t="s">
        <v>734</v>
      </c>
      <c r="J1368" s="201"/>
      <c r="K1368" s="201" t="s">
        <v>5925</v>
      </c>
      <c r="L1368" s="206">
        <v>45820</v>
      </c>
      <c r="M1368" s="207">
        <v>46516</v>
      </c>
      <c r="N1368" s="208" t="s">
        <v>421</v>
      </c>
      <c r="O1368" s="209">
        <f t="shared" si="310"/>
        <v>46516</v>
      </c>
      <c r="P1368" s="210">
        <v>25328</v>
      </c>
      <c r="Q1368" s="210">
        <v>2021</v>
      </c>
      <c r="R1368" s="211">
        <v>45786</v>
      </c>
      <c r="S1368" s="212" t="s">
        <v>5961</v>
      </c>
      <c r="T1368" s="212" t="s">
        <v>728</v>
      </c>
      <c r="U1368" s="377" t="s">
        <v>200</v>
      </c>
      <c r="V1368" s="377" t="s">
        <v>8</v>
      </c>
      <c r="W1368" s="213">
        <f t="shared" si="308"/>
        <v>46516</v>
      </c>
      <c r="X1368" s="208" t="s">
        <v>865</v>
      </c>
      <c r="Y1368" s="408">
        <v>3.3</v>
      </c>
      <c r="Z1368" s="214"/>
      <c r="AA1368" s="201">
        <v>75</v>
      </c>
      <c r="AB1368" s="201"/>
      <c r="AC1368" s="201">
        <v>100</v>
      </c>
      <c r="AD1368" s="201"/>
      <c r="AE1368" s="208" t="s">
        <v>423</v>
      </c>
      <c r="AF1368" s="208" t="s">
        <v>423</v>
      </c>
      <c r="AG1368" s="284" t="s">
        <v>423</v>
      </c>
      <c r="AH1368" s="284">
        <v>1</v>
      </c>
      <c r="AI1368" s="212"/>
      <c r="AJ1368" s="284"/>
      <c r="AK1368" s="284"/>
      <c r="AL1368" s="201"/>
      <c r="AM1368" s="237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  <c r="BI1368" s="212"/>
      <c r="BJ1368" s="212"/>
      <c r="BK1368" s="212"/>
      <c r="BL1368" s="212"/>
      <c r="BM1368" s="212"/>
      <c r="BN1368" s="212"/>
      <c r="BO1368" s="212"/>
      <c r="BP1368" s="212"/>
      <c r="BQ1368" s="212"/>
      <c r="BR1368" s="212"/>
      <c r="BS1368" s="212"/>
      <c r="BT1368" s="212"/>
      <c r="BU1368" s="212"/>
      <c r="BV1368" s="212"/>
      <c r="BW1368" s="212"/>
      <c r="BX1368" s="212"/>
      <c r="BY1368" s="212"/>
      <c r="BZ1368" s="212"/>
      <c r="CA1368" s="212"/>
      <c r="CB1368" s="212"/>
      <c r="CC1368" s="212"/>
      <c r="CD1368" s="212"/>
      <c r="CE1368" s="212"/>
      <c r="CF1368" s="212"/>
      <c r="CG1368" s="212"/>
      <c r="CH1368" s="212"/>
      <c r="CI1368" s="212"/>
      <c r="CJ1368" s="212"/>
      <c r="CK1368" s="212"/>
      <c r="CL1368" s="212"/>
      <c r="CM1368" s="215"/>
      <c r="CN1368" s="215"/>
      <c r="CO1368" s="215"/>
      <c r="CP1368" s="215"/>
      <c r="CQ1368" s="215"/>
      <c r="CR1368" s="215"/>
      <c r="CS1368" s="215"/>
      <c r="CT1368" s="215"/>
      <c r="CU1368" s="215"/>
      <c r="CV1368" s="215"/>
      <c r="CW1368" s="215"/>
      <c r="CX1368" s="215"/>
      <c r="CY1368" s="215"/>
      <c r="CZ1368" s="215"/>
      <c r="DA1368" s="215"/>
      <c r="DB1368" s="215"/>
      <c r="DC1368" s="215"/>
      <c r="DD1368" s="215"/>
      <c r="DE1368" s="215"/>
      <c r="DF1368" s="215"/>
      <c r="DG1368" s="215"/>
      <c r="DH1368" s="215"/>
      <c r="DI1368" s="215"/>
      <c r="DJ1368" s="215"/>
      <c r="DK1368" s="215"/>
      <c r="DL1368" s="215"/>
      <c r="DM1368" s="215"/>
      <c r="DN1368" s="215"/>
      <c r="DO1368" s="215"/>
      <c r="DP1368" s="215"/>
      <c r="DQ1368" s="215"/>
      <c r="DR1368" s="215"/>
      <c r="DS1368" s="215"/>
    </row>
    <row r="1369" spans="1:123" s="216" customFormat="1" ht="12.75" customHeight="1" x14ac:dyDescent="0.2">
      <c r="A1369" s="201">
        <v>1368</v>
      </c>
      <c r="B1369" s="201" t="s">
        <v>427</v>
      </c>
      <c r="C1369" s="201" t="s">
        <v>4952</v>
      </c>
      <c r="D1369" s="201"/>
      <c r="E1369" s="201" t="s">
        <v>5620</v>
      </c>
      <c r="F1369" s="201"/>
      <c r="G1369" s="203" t="s">
        <v>5696</v>
      </c>
      <c r="H1369" s="391"/>
      <c r="I1369" s="201" t="s">
        <v>174</v>
      </c>
      <c r="J1369" s="201"/>
      <c r="K1369" s="201" t="s">
        <v>3006</v>
      </c>
      <c r="L1369" s="206">
        <v>45384</v>
      </c>
      <c r="M1369" s="207">
        <v>46085</v>
      </c>
      <c r="N1369" s="208" t="s">
        <v>421</v>
      </c>
      <c r="O1369" s="209">
        <f t="shared" si="310"/>
        <v>46085</v>
      </c>
      <c r="P1369" s="210">
        <v>24241</v>
      </c>
      <c r="Q1369" s="210">
        <v>2024</v>
      </c>
      <c r="R1369" s="211">
        <v>45355</v>
      </c>
      <c r="S1369" s="212" t="s">
        <v>5004</v>
      </c>
      <c r="T1369" s="212" t="s">
        <v>728</v>
      </c>
      <c r="U1369" s="377" t="s">
        <v>200</v>
      </c>
      <c r="V1369" s="377" t="s">
        <v>200</v>
      </c>
      <c r="W1369" s="213">
        <f>M1369</f>
        <v>46085</v>
      </c>
      <c r="X1369" s="208" t="s">
        <v>5697</v>
      </c>
      <c r="Y1369" s="408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423</v>
      </c>
      <c r="AF1369" s="208" t="s">
        <v>423</v>
      </c>
      <c r="AG1369" s="284" t="s">
        <v>423</v>
      </c>
      <c r="AH1369" s="284">
        <v>1</v>
      </c>
      <c r="AI1369" s="212"/>
      <c r="AJ1369" s="284"/>
      <c r="AK1369" s="284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427</v>
      </c>
      <c r="C1370" s="201" t="s">
        <v>5643</v>
      </c>
      <c r="D1370" s="201"/>
      <c r="E1370" s="201" t="s">
        <v>5621</v>
      </c>
      <c r="F1370" s="201"/>
      <c r="G1370" s="203" t="s">
        <v>5644</v>
      </c>
      <c r="H1370" s="391"/>
      <c r="I1370" s="201" t="s">
        <v>1071</v>
      </c>
      <c r="J1370" s="201"/>
      <c r="K1370" s="201" t="s">
        <v>4558</v>
      </c>
      <c r="L1370" s="206">
        <v>45365</v>
      </c>
      <c r="M1370" s="207">
        <v>46086</v>
      </c>
      <c r="N1370" s="208" t="s">
        <v>421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168</v>
      </c>
      <c r="T1370" s="212" t="s">
        <v>728</v>
      </c>
      <c r="U1370" s="377" t="s">
        <v>200</v>
      </c>
      <c r="V1370" s="377" t="s">
        <v>532</v>
      </c>
      <c r="W1370" s="213">
        <f>O1370</f>
        <v>46086</v>
      </c>
      <c r="X1370" s="208" t="s">
        <v>201</v>
      </c>
      <c r="Y1370" s="408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423</v>
      </c>
      <c r="AF1370" s="208" t="s">
        <v>423</v>
      </c>
      <c r="AG1370" s="284" t="s">
        <v>423</v>
      </c>
      <c r="AH1370" s="284">
        <v>1</v>
      </c>
      <c r="AI1370" s="212"/>
      <c r="AJ1370" s="284"/>
      <c r="AK1370" s="284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306" customFormat="1" ht="12.75" customHeight="1" x14ac:dyDescent="0.2">
      <c r="A1371" s="301">
        <v>1370</v>
      </c>
      <c r="B1371" s="301" t="s">
        <v>6724</v>
      </c>
      <c r="C1371" s="301"/>
      <c r="D1371" s="301"/>
      <c r="E1371" s="301" t="s">
        <v>3520</v>
      </c>
      <c r="F1371" s="301"/>
      <c r="G1371" s="308"/>
      <c r="H1371" s="397"/>
      <c r="I1371" s="301"/>
      <c r="J1371" s="301"/>
      <c r="K1371" s="301"/>
      <c r="L1371" s="309"/>
      <c r="M1371" s="310"/>
      <c r="N1371" s="338"/>
      <c r="O1371" s="459"/>
      <c r="P1371" s="460"/>
      <c r="Q1371" s="460"/>
      <c r="R1371" s="300"/>
      <c r="S1371" s="305"/>
      <c r="T1371" s="305"/>
      <c r="U1371" s="378"/>
      <c r="V1371" s="378"/>
      <c r="W1371" s="302"/>
      <c r="X1371" s="338"/>
      <c r="Y1371" s="416"/>
      <c r="Z1371" s="303"/>
      <c r="AA1371" s="301"/>
      <c r="AB1371" s="301"/>
      <c r="AC1371" s="301"/>
      <c r="AD1371" s="301"/>
      <c r="AE1371" s="338"/>
      <c r="AF1371" s="338"/>
      <c r="AG1371" s="368"/>
      <c r="AH1371" s="368"/>
      <c r="AI1371" s="305"/>
      <c r="AJ1371" s="368"/>
      <c r="AK1371" s="368"/>
      <c r="AL1371" s="301"/>
      <c r="AM1371" s="304"/>
      <c r="AN1371" s="305"/>
      <c r="AO1371" s="305"/>
      <c r="AP1371" s="305"/>
      <c r="AQ1371" s="305"/>
      <c r="AR1371" s="305"/>
      <c r="AS1371" s="305"/>
      <c r="AT1371" s="305"/>
      <c r="AU1371" s="305"/>
      <c r="AV1371" s="305"/>
      <c r="AW1371" s="305"/>
      <c r="AX1371" s="305"/>
      <c r="AY1371" s="305"/>
      <c r="AZ1371" s="305"/>
      <c r="BA1371" s="305"/>
      <c r="BB1371" s="305"/>
      <c r="BC1371" s="305"/>
      <c r="BD1371" s="305"/>
      <c r="BE1371" s="305"/>
      <c r="BF1371" s="305"/>
      <c r="BG1371" s="305"/>
      <c r="BH1371" s="305"/>
      <c r="BI1371" s="305"/>
      <c r="BJ1371" s="305"/>
      <c r="BK1371" s="305"/>
      <c r="BL1371" s="305"/>
      <c r="BM1371" s="305"/>
      <c r="BN1371" s="305"/>
      <c r="BO1371" s="305"/>
      <c r="BP1371" s="305"/>
      <c r="BQ1371" s="305"/>
      <c r="BR1371" s="305"/>
      <c r="BS1371" s="305"/>
      <c r="BT1371" s="305"/>
      <c r="BU1371" s="305"/>
      <c r="BV1371" s="305"/>
      <c r="BW1371" s="305"/>
      <c r="BX1371" s="305"/>
      <c r="BY1371" s="305"/>
      <c r="BZ1371" s="305"/>
      <c r="CA1371" s="305"/>
      <c r="CB1371" s="305"/>
      <c r="CC1371" s="305"/>
      <c r="CD1371" s="305"/>
      <c r="CE1371" s="305"/>
      <c r="CF1371" s="305"/>
      <c r="CG1371" s="305"/>
      <c r="CH1371" s="305"/>
      <c r="CI1371" s="305"/>
      <c r="CJ1371" s="305"/>
      <c r="CK1371" s="305"/>
      <c r="CL1371" s="305"/>
      <c r="CM1371" s="339"/>
      <c r="CN1371" s="339"/>
      <c r="CO1371" s="339"/>
      <c r="CP1371" s="339"/>
      <c r="CQ1371" s="339"/>
      <c r="CR1371" s="339"/>
      <c r="CS1371" s="339"/>
      <c r="CT1371" s="339"/>
      <c r="CU1371" s="339"/>
      <c r="CV1371" s="339"/>
      <c r="CW1371" s="339"/>
      <c r="CX1371" s="339"/>
      <c r="CY1371" s="339"/>
      <c r="CZ1371" s="339"/>
      <c r="DA1371" s="339"/>
      <c r="DB1371" s="339"/>
      <c r="DC1371" s="339"/>
      <c r="DD1371" s="339"/>
      <c r="DE1371" s="339"/>
      <c r="DF1371" s="339"/>
      <c r="DG1371" s="339"/>
      <c r="DH1371" s="339"/>
      <c r="DI1371" s="339"/>
      <c r="DJ1371" s="339"/>
      <c r="DK1371" s="339"/>
      <c r="DL1371" s="339"/>
      <c r="DM1371" s="339"/>
      <c r="DN1371" s="339"/>
      <c r="DO1371" s="339"/>
      <c r="DP1371" s="339"/>
      <c r="DQ1371" s="339"/>
      <c r="DR1371" s="339"/>
      <c r="DS1371" s="339"/>
    </row>
    <row r="1372" spans="1:123" s="216" customFormat="1" ht="12.75" customHeight="1" x14ac:dyDescent="0.2">
      <c r="A1372" s="201">
        <v>1371</v>
      </c>
      <c r="B1372" s="201" t="s">
        <v>427</v>
      </c>
      <c r="C1372" s="201" t="s">
        <v>6628</v>
      </c>
      <c r="D1372" s="201"/>
      <c r="E1372" s="201" t="s">
        <v>3521</v>
      </c>
      <c r="F1372" s="201"/>
      <c r="G1372" s="203" t="s">
        <v>6629</v>
      </c>
      <c r="H1372" s="391"/>
      <c r="I1372" s="201" t="s">
        <v>1294</v>
      </c>
      <c r="J1372" s="201"/>
      <c r="K1372" s="201" t="s">
        <v>3242</v>
      </c>
      <c r="L1372" s="206">
        <v>45791</v>
      </c>
      <c r="M1372" s="207">
        <v>46135</v>
      </c>
      <c r="N1372" s="208" t="s">
        <v>421</v>
      </c>
      <c r="O1372" s="209">
        <f>M1372</f>
        <v>46135</v>
      </c>
      <c r="P1372" s="210">
        <v>25262</v>
      </c>
      <c r="Q1372" s="210">
        <v>2008</v>
      </c>
      <c r="R1372" s="211">
        <v>45770</v>
      </c>
      <c r="S1372" s="212" t="s">
        <v>2001</v>
      </c>
      <c r="T1372" s="212" t="s">
        <v>728</v>
      </c>
      <c r="U1372" s="377" t="s">
        <v>200</v>
      </c>
      <c r="V1372" s="377" t="s">
        <v>568</v>
      </c>
      <c r="W1372" s="213">
        <v>46135</v>
      </c>
      <c r="X1372" s="208" t="s">
        <v>2296</v>
      </c>
      <c r="Y1372" s="408">
        <v>6</v>
      </c>
      <c r="Z1372" s="214"/>
      <c r="AA1372" s="201">
        <v>73</v>
      </c>
      <c r="AB1372" s="201">
        <v>97</v>
      </c>
      <c r="AC1372" s="201">
        <v>93</v>
      </c>
      <c r="AD1372" s="201">
        <v>124</v>
      </c>
      <c r="AE1372" s="208">
        <v>24</v>
      </c>
      <c r="AF1372" s="208">
        <v>37</v>
      </c>
      <c r="AG1372" s="284">
        <v>52</v>
      </c>
      <c r="AH1372" s="284">
        <v>1</v>
      </c>
      <c r="AI1372" s="212"/>
      <c r="AJ1372" s="284"/>
      <c r="AK1372" s="284"/>
      <c r="AL1372" s="201"/>
      <c r="AM1372" s="237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  <c r="BI1372" s="212"/>
      <c r="BJ1372" s="212"/>
      <c r="BK1372" s="212"/>
      <c r="BL1372" s="212"/>
      <c r="BM1372" s="212"/>
      <c r="BN1372" s="212"/>
      <c r="BO1372" s="212"/>
      <c r="BP1372" s="212"/>
      <c r="BQ1372" s="212"/>
      <c r="BR1372" s="212"/>
      <c r="BS1372" s="212"/>
      <c r="BT1372" s="212"/>
      <c r="BU1372" s="212"/>
      <c r="BV1372" s="212"/>
      <c r="BW1372" s="212"/>
      <c r="BX1372" s="212"/>
      <c r="BY1372" s="212"/>
      <c r="BZ1372" s="212"/>
      <c r="CA1372" s="212"/>
      <c r="CB1372" s="212"/>
      <c r="CC1372" s="212"/>
      <c r="CD1372" s="212"/>
      <c r="CE1372" s="212"/>
      <c r="CF1372" s="212"/>
      <c r="CG1372" s="212"/>
      <c r="CH1372" s="212"/>
      <c r="CI1372" s="212"/>
      <c r="CJ1372" s="212"/>
      <c r="CK1372" s="212"/>
      <c r="CL1372" s="212"/>
      <c r="CM1372" s="215"/>
      <c r="CN1372" s="215"/>
      <c r="CO1372" s="215"/>
      <c r="CP1372" s="215"/>
      <c r="CQ1372" s="215"/>
      <c r="CR1372" s="215"/>
      <c r="CS1372" s="215"/>
      <c r="CT1372" s="215"/>
      <c r="CU1372" s="215"/>
      <c r="CV1372" s="215"/>
      <c r="CW1372" s="215"/>
      <c r="CX1372" s="215"/>
      <c r="CY1372" s="215"/>
      <c r="CZ1372" s="215"/>
      <c r="DA1372" s="215"/>
      <c r="DB1372" s="215"/>
      <c r="DC1372" s="215"/>
      <c r="DD1372" s="215"/>
      <c r="DE1372" s="215"/>
      <c r="DF1372" s="215"/>
      <c r="DG1372" s="215"/>
      <c r="DH1372" s="215"/>
      <c r="DI1372" s="215"/>
      <c r="DJ1372" s="215"/>
      <c r="DK1372" s="215"/>
      <c r="DL1372" s="215"/>
      <c r="DM1372" s="215"/>
      <c r="DN1372" s="215"/>
      <c r="DO1372" s="215"/>
      <c r="DP1372" s="215"/>
      <c r="DQ1372" s="215"/>
      <c r="DR1372" s="215"/>
      <c r="DS1372" s="215"/>
    </row>
    <row r="1373" spans="1:123" s="216" customFormat="1" ht="12.75" customHeight="1" x14ac:dyDescent="0.2">
      <c r="A1373" s="201">
        <v>1372</v>
      </c>
      <c r="B1373" s="201" t="s">
        <v>427</v>
      </c>
      <c r="C1373" s="201" t="s">
        <v>3977</v>
      </c>
      <c r="D1373" s="201"/>
      <c r="E1373" s="201" t="s">
        <v>3522</v>
      </c>
      <c r="F1373" s="201"/>
      <c r="G1373" s="203" t="s">
        <v>6669</v>
      </c>
      <c r="H1373" s="391"/>
      <c r="I1373" s="201" t="s">
        <v>1294</v>
      </c>
      <c r="J1373" s="201"/>
      <c r="K1373" s="201" t="s">
        <v>3814</v>
      </c>
      <c r="L1373" s="206">
        <v>45799</v>
      </c>
      <c r="M1373" s="207">
        <v>46519</v>
      </c>
      <c r="N1373" s="208" t="s">
        <v>421</v>
      </c>
      <c r="O1373" s="209">
        <f>M1373</f>
        <v>46519</v>
      </c>
      <c r="P1373" s="210">
        <v>25295</v>
      </c>
      <c r="Q1373" s="210">
        <v>2025</v>
      </c>
      <c r="R1373" s="211">
        <v>45789</v>
      </c>
      <c r="S1373" s="212" t="s">
        <v>379</v>
      </c>
      <c r="T1373" s="212" t="s">
        <v>728</v>
      </c>
      <c r="U1373" s="377" t="s">
        <v>200</v>
      </c>
      <c r="V1373" s="377" t="s">
        <v>200</v>
      </c>
      <c r="W1373" s="213">
        <v>46519</v>
      </c>
      <c r="X1373" s="208" t="s">
        <v>21</v>
      </c>
      <c r="Y1373" s="408">
        <v>5.5</v>
      </c>
      <c r="Z1373" s="214"/>
      <c r="AA1373" s="201">
        <v>102</v>
      </c>
      <c r="AB1373" s="201">
        <v>102</v>
      </c>
      <c r="AC1373" s="201">
        <v>125</v>
      </c>
      <c r="AD1373" s="201">
        <v>140</v>
      </c>
      <c r="AE1373" s="208" t="s">
        <v>3630</v>
      </c>
      <c r="AF1373" s="208" t="s">
        <v>3645</v>
      </c>
      <c r="AG1373" s="284" t="s">
        <v>4395</v>
      </c>
      <c r="AH1373" s="284">
        <v>1</v>
      </c>
      <c r="AI1373" s="212"/>
      <c r="AJ1373" s="284"/>
      <c r="AK1373" s="284"/>
      <c r="AL1373" s="201"/>
      <c r="AM1373" s="237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  <c r="BI1373" s="212"/>
      <c r="BJ1373" s="212"/>
      <c r="BK1373" s="212"/>
      <c r="BL1373" s="212"/>
      <c r="BM1373" s="212"/>
      <c r="BN1373" s="212"/>
      <c r="BO1373" s="212"/>
      <c r="BP1373" s="212"/>
      <c r="BQ1373" s="212"/>
      <c r="BR1373" s="212"/>
      <c r="BS1373" s="212"/>
      <c r="BT1373" s="212"/>
      <c r="BU1373" s="212"/>
      <c r="BV1373" s="212"/>
      <c r="BW1373" s="212"/>
      <c r="BX1373" s="212"/>
      <c r="BY1373" s="212"/>
      <c r="BZ1373" s="212"/>
      <c r="CA1373" s="212"/>
      <c r="CB1373" s="212"/>
      <c r="CC1373" s="212"/>
      <c r="CD1373" s="212"/>
      <c r="CE1373" s="212"/>
      <c r="CF1373" s="212"/>
      <c r="CG1373" s="212"/>
      <c r="CH1373" s="212"/>
      <c r="CI1373" s="212"/>
      <c r="CJ1373" s="212"/>
      <c r="CK1373" s="212"/>
      <c r="CL1373" s="212"/>
      <c r="CM1373" s="215"/>
      <c r="CN1373" s="215"/>
      <c r="CO1373" s="215"/>
      <c r="CP1373" s="215"/>
      <c r="CQ1373" s="215"/>
      <c r="CR1373" s="215"/>
      <c r="CS1373" s="215"/>
      <c r="CT1373" s="215"/>
      <c r="CU1373" s="215"/>
      <c r="CV1373" s="215"/>
      <c r="CW1373" s="215"/>
      <c r="CX1373" s="215"/>
      <c r="CY1373" s="215"/>
      <c r="CZ1373" s="215"/>
      <c r="DA1373" s="215"/>
      <c r="DB1373" s="215"/>
      <c r="DC1373" s="215"/>
      <c r="DD1373" s="215"/>
      <c r="DE1373" s="215"/>
      <c r="DF1373" s="215"/>
      <c r="DG1373" s="215"/>
      <c r="DH1373" s="215"/>
      <c r="DI1373" s="215"/>
      <c r="DJ1373" s="215"/>
      <c r="DK1373" s="215"/>
      <c r="DL1373" s="215"/>
      <c r="DM1373" s="215"/>
      <c r="DN1373" s="215"/>
      <c r="DO1373" s="215"/>
      <c r="DP1373" s="215"/>
      <c r="DQ1373" s="215"/>
      <c r="DR1373" s="215"/>
      <c r="DS1373" s="215"/>
    </row>
    <row r="1374" spans="1:123" s="306" customFormat="1" ht="12.75" customHeight="1" x14ac:dyDescent="0.2">
      <c r="A1374" s="301">
        <v>1373</v>
      </c>
      <c r="B1374" s="301" t="s">
        <v>6805</v>
      </c>
      <c r="C1374" s="301"/>
      <c r="D1374" s="301"/>
      <c r="E1374" s="301" t="s">
        <v>3824</v>
      </c>
      <c r="F1374" s="301"/>
      <c r="G1374" s="308"/>
      <c r="H1374" s="397"/>
      <c r="I1374" s="301"/>
      <c r="J1374" s="301"/>
      <c r="K1374" s="301"/>
      <c r="L1374" s="309"/>
      <c r="M1374" s="310"/>
      <c r="N1374" s="338"/>
      <c r="O1374" s="459"/>
      <c r="P1374" s="460"/>
      <c r="Q1374" s="460"/>
      <c r="R1374" s="300"/>
      <c r="S1374" s="305"/>
      <c r="T1374" s="305"/>
      <c r="U1374" s="378"/>
      <c r="V1374" s="378"/>
      <c r="W1374" s="302"/>
      <c r="X1374" s="338"/>
      <c r="Y1374" s="416"/>
      <c r="Z1374" s="303"/>
      <c r="AA1374" s="301"/>
      <c r="AB1374" s="301"/>
      <c r="AC1374" s="301"/>
      <c r="AD1374" s="301"/>
      <c r="AE1374" s="338"/>
      <c r="AF1374" s="338"/>
      <c r="AG1374" s="368"/>
      <c r="AH1374" s="368"/>
      <c r="AI1374" s="305"/>
      <c r="AJ1374" s="368"/>
      <c r="AK1374" s="368"/>
      <c r="AL1374" s="301"/>
      <c r="AM1374" s="304"/>
      <c r="AN1374" s="305"/>
      <c r="AO1374" s="305"/>
      <c r="AP1374" s="305"/>
      <c r="AQ1374" s="305"/>
      <c r="AR1374" s="305"/>
      <c r="AS1374" s="305"/>
      <c r="AT1374" s="305"/>
      <c r="AU1374" s="305"/>
      <c r="AV1374" s="305"/>
      <c r="AW1374" s="305"/>
      <c r="AX1374" s="305"/>
      <c r="AY1374" s="305"/>
      <c r="AZ1374" s="305"/>
      <c r="BA1374" s="305"/>
      <c r="BB1374" s="305"/>
      <c r="BC1374" s="305"/>
      <c r="BD1374" s="305"/>
      <c r="BE1374" s="305"/>
      <c r="BF1374" s="305"/>
      <c r="BG1374" s="305"/>
      <c r="BH1374" s="305"/>
      <c r="BI1374" s="305"/>
      <c r="BJ1374" s="305"/>
      <c r="BK1374" s="305"/>
      <c r="BL1374" s="305"/>
      <c r="BM1374" s="305"/>
      <c r="BN1374" s="305"/>
      <c r="BO1374" s="305"/>
      <c r="BP1374" s="305"/>
      <c r="BQ1374" s="305"/>
      <c r="BR1374" s="305"/>
      <c r="BS1374" s="305"/>
      <c r="BT1374" s="305"/>
      <c r="BU1374" s="305"/>
      <c r="BV1374" s="305"/>
      <c r="BW1374" s="305"/>
      <c r="BX1374" s="305"/>
      <c r="BY1374" s="305"/>
      <c r="BZ1374" s="305"/>
      <c r="CA1374" s="305"/>
      <c r="CB1374" s="305"/>
      <c r="CC1374" s="305"/>
      <c r="CD1374" s="305"/>
      <c r="CE1374" s="305"/>
      <c r="CF1374" s="305"/>
      <c r="CG1374" s="305"/>
      <c r="CH1374" s="305"/>
      <c r="CI1374" s="305"/>
      <c r="CJ1374" s="305"/>
      <c r="CK1374" s="305"/>
      <c r="CL1374" s="305"/>
      <c r="CM1374" s="339"/>
      <c r="CN1374" s="339"/>
      <c r="CO1374" s="339"/>
      <c r="CP1374" s="339"/>
      <c r="CQ1374" s="339"/>
      <c r="CR1374" s="339"/>
      <c r="CS1374" s="339"/>
      <c r="CT1374" s="339"/>
      <c r="CU1374" s="339"/>
      <c r="CV1374" s="339"/>
      <c r="CW1374" s="339"/>
      <c r="CX1374" s="339"/>
      <c r="CY1374" s="339"/>
      <c r="CZ1374" s="339"/>
      <c r="DA1374" s="339"/>
      <c r="DB1374" s="339"/>
      <c r="DC1374" s="339"/>
      <c r="DD1374" s="339"/>
      <c r="DE1374" s="339"/>
      <c r="DF1374" s="339"/>
      <c r="DG1374" s="339"/>
      <c r="DH1374" s="339"/>
      <c r="DI1374" s="339"/>
      <c r="DJ1374" s="339"/>
      <c r="DK1374" s="339"/>
      <c r="DL1374" s="339"/>
      <c r="DM1374" s="339"/>
      <c r="DN1374" s="339"/>
      <c r="DO1374" s="339"/>
      <c r="DP1374" s="339"/>
      <c r="DQ1374" s="339"/>
      <c r="DR1374" s="339"/>
      <c r="DS1374" s="339"/>
    </row>
    <row r="1375" spans="1:123" ht="12.75" customHeight="1" x14ac:dyDescent="0.2">
      <c r="A1375" s="121">
        <v>1374</v>
      </c>
      <c r="B1375" s="121" t="s">
        <v>427</v>
      </c>
      <c r="C1375" s="121" t="s">
        <v>3473</v>
      </c>
      <c r="D1375" s="121"/>
      <c r="E1375" s="121" t="s">
        <v>3825</v>
      </c>
      <c r="F1375" s="121"/>
      <c r="G1375" s="129" t="s">
        <v>3826</v>
      </c>
      <c r="H1375" s="390"/>
      <c r="I1375" s="121" t="s">
        <v>1982</v>
      </c>
      <c r="J1375" s="121"/>
      <c r="K1375" s="121" t="s">
        <v>2133</v>
      </c>
      <c r="L1375" s="137">
        <v>44412</v>
      </c>
      <c r="M1375" s="149">
        <v>45852</v>
      </c>
      <c r="N1375" s="162" t="s">
        <v>421</v>
      </c>
      <c r="O1375" s="168">
        <f t="shared" si="310"/>
        <v>45852</v>
      </c>
      <c r="P1375" s="169">
        <v>21446</v>
      </c>
      <c r="Q1375" s="169">
        <v>2021</v>
      </c>
      <c r="R1375" s="119">
        <v>45121</v>
      </c>
      <c r="S1375" s="156" t="s">
        <v>2001</v>
      </c>
      <c r="T1375" s="144" t="s">
        <v>421</v>
      </c>
      <c r="U1375" s="376" t="s">
        <v>629</v>
      </c>
      <c r="V1375" s="376" t="s">
        <v>1655</v>
      </c>
      <c r="W1375" s="145">
        <f t="shared" si="308"/>
        <v>45852</v>
      </c>
      <c r="X1375" s="357" t="s">
        <v>865</v>
      </c>
      <c r="Y1375" s="407">
        <v>5.0999999999999996</v>
      </c>
      <c r="Z1375" s="136"/>
      <c r="AA1375" s="120">
        <v>90</v>
      </c>
      <c r="AB1375" s="120"/>
      <c r="AC1375" s="120">
        <v>105</v>
      </c>
      <c r="AD1375" s="120"/>
      <c r="AE1375" s="357" t="s">
        <v>423</v>
      </c>
      <c r="AF1375" s="357" t="s">
        <v>423</v>
      </c>
      <c r="AG1375" s="365" t="s">
        <v>423</v>
      </c>
      <c r="AH1375" s="365">
        <v>1</v>
      </c>
      <c r="AI1375" s="156"/>
      <c r="AJ1375" s="365"/>
      <c r="AK1375" s="365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427</v>
      </c>
      <c r="C1376" s="110" t="s">
        <v>3493</v>
      </c>
      <c r="D1376" s="111"/>
      <c r="E1376" s="111" t="s">
        <v>3827</v>
      </c>
      <c r="F1376" s="108"/>
      <c r="G1376" s="112" t="s">
        <v>3829</v>
      </c>
      <c r="H1376" s="389"/>
      <c r="I1376" s="111" t="s">
        <v>666</v>
      </c>
      <c r="J1376" s="111"/>
      <c r="K1376" s="111" t="s">
        <v>3830</v>
      </c>
      <c r="L1376" s="115">
        <v>41841</v>
      </c>
      <c r="M1376" s="87">
        <v>46547</v>
      </c>
      <c r="N1376" s="117" t="s">
        <v>421</v>
      </c>
      <c r="O1376" s="131">
        <f t="shared" si="310"/>
        <v>46547</v>
      </c>
      <c r="P1376" s="104">
        <v>21448</v>
      </c>
      <c r="Q1376" s="104">
        <v>2014</v>
      </c>
      <c r="R1376" s="119">
        <v>45786</v>
      </c>
      <c r="S1376" s="121" t="s">
        <v>3071</v>
      </c>
      <c r="T1376" s="121" t="s">
        <v>421</v>
      </c>
      <c r="U1376" s="244" t="s">
        <v>5179</v>
      </c>
      <c r="V1376" s="244" t="s">
        <v>6752</v>
      </c>
      <c r="W1376" s="135">
        <f>M1376</f>
        <v>46547</v>
      </c>
      <c r="X1376" s="162" t="s">
        <v>865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57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427</v>
      </c>
      <c r="C1377" s="121" t="s">
        <v>3301</v>
      </c>
      <c r="D1377" s="121"/>
      <c r="E1377" s="121" t="s">
        <v>3828</v>
      </c>
      <c r="F1377" s="121"/>
      <c r="G1377" s="129" t="s">
        <v>3831</v>
      </c>
      <c r="H1377" s="390"/>
      <c r="I1377" s="121" t="s">
        <v>174</v>
      </c>
      <c r="J1377" s="121"/>
      <c r="K1377" s="121" t="s">
        <v>3832</v>
      </c>
      <c r="L1377" s="137">
        <v>44413</v>
      </c>
      <c r="M1377" s="149">
        <v>45865</v>
      </c>
      <c r="N1377" s="162" t="s">
        <v>421</v>
      </c>
      <c r="O1377" s="168">
        <f t="shared" si="310"/>
        <v>45865</v>
      </c>
      <c r="P1377" s="169">
        <v>21449</v>
      </c>
      <c r="Q1377" s="169">
        <v>2020</v>
      </c>
      <c r="R1377" s="119">
        <v>45134</v>
      </c>
      <c r="S1377" s="156" t="s">
        <v>3071</v>
      </c>
      <c r="T1377" s="144" t="s">
        <v>421</v>
      </c>
      <c r="U1377" s="376" t="s">
        <v>877</v>
      </c>
      <c r="V1377" s="376" t="s">
        <v>956</v>
      </c>
      <c r="W1377" s="145">
        <f t="shared" si="308"/>
        <v>45865</v>
      </c>
      <c r="X1377" s="357" t="s">
        <v>583</v>
      </c>
      <c r="Y1377" s="407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57">
        <v>39</v>
      </c>
      <c r="AG1377" s="365">
        <v>55</v>
      </c>
      <c r="AH1377" s="365">
        <v>1</v>
      </c>
      <c r="AI1377" s="156"/>
      <c r="AJ1377" s="365"/>
      <c r="AK1377" s="365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3" t="s">
        <v>427</v>
      </c>
      <c r="C1378" s="278" t="s">
        <v>4641</v>
      </c>
      <c r="D1378" s="432"/>
      <c r="E1378" s="432" t="s">
        <v>4642</v>
      </c>
      <c r="F1378" s="432"/>
      <c r="G1378" s="274" t="s">
        <v>4643</v>
      </c>
      <c r="H1378" s="394"/>
      <c r="I1378" s="432" t="s">
        <v>174</v>
      </c>
      <c r="J1378" s="432"/>
      <c r="K1378" s="278" t="s">
        <v>4644</v>
      </c>
      <c r="L1378" s="433">
        <v>44875</v>
      </c>
      <c r="M1378" s="434">
        <v>45597</v>
      </c>
      <c r="N1378" s="275" t="s">
        <v>421</v>
      </c>
      <c r="O1378" s="276">
        <f t="shared" si="310"/>
        <v>45597</v>
      </c>
      <c r="P1378" s="277">
        <v>22689</v>
      </c>
      <c r="Q1378" s="277">
        <v>2018</v>
      </c>
      <c r="R1378" s="280">
        <v>44866</v>
      </c>
      <c r="S1378" s="278" t="s">
        <v>2231</v>
      </c>
      <c r="T1378" s="278" t="s">
        <v>728</v>
      </c>
      <c r="U1378" s="384" t="s">
        <v>200</v>
      </c>
      <c r="V1378" s="384" t="s">
        <v>760</v>
      </c>
      <c r="W1378" s="279">
        <f t="shared" si="308"/>
        <v>45597</v>
      </c>
      <c r="X1378" s="362" t="s">
        <v>201</v>
      </c>
      <c r="Y1378" s="418">
        <v>2.19</v>
      </c>
      <c r="Z1378" s="435"/>
      <c r="AA1378" s="278">
        <v>55</v>
      </c>
      <c r="AB1378" s="278"/>
      <c r="AC1378" s="278">
        <v>95</v>
      </c>
      <c r="AD1378" s="278"/>
      <c r="AE1378" s="362" t="s">
        <v>423</v>
      </c>
      <c r="AF1378" s="362" t="s">
        <v>423</v>
      </c>
      <c r="AG1378" s="362" t="s">
        <v>423</v>
      </c>
      <c r="AH1378" s="362">
        <v>1</v>
      </c>
      <c r="AI1378" s="280"/>
      <c r="AJ1378" s="362"/>
      <c r="AK1378" s="362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427</v>
      </c>
      <c r="C1379" s="121" t="s">
        <v>989</v>
      </c>
      <c r="D1379" s="111"/>
      <c r="E1379" s="121" t="s">
        <v>4797</v>
      </c>
      <c r="F1379" s="121"/>
      <c r="G1379" s="129" t="s">
        <v>4795</v>
      </c>
      <c r="H1379" s="259"/>
      <c r="I1379" s="111" t="s">
        <v>1071</v>
      </c>
      <c r="J1379" s="110"/>
      <c r="K1379" s="121" t="s">
        <v>4796</v>
      </c>
      <c r="L1379" s="137">
        <v>43313</v>
      </c>
      <c r="M1379" s="149">
        <v>45750</v>
      </c>
      <c r="N1379" s="117" t="s">
        <v>421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810</v>
      </c>
      <c r="T1379" s="121" t="s">
        <v>421</v>
      </c>
      <c r="U1379" s="122" t="s">
        <v>637</v>
      </c>
      <c r="V1379" s="122" t="s">
        <v>3527</v>
      </c>
      <c r="W1379" s="135">
        <f>M1379</f>
        <v>45750</v>
      </c>
      <c r="X1379" s="357" t="s">
        <v>865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423</v>
      </c>
      <c r="AF1379" s="120">
        <v>37</v>
      </c>
      <c r="AG1379" s="120">
        <v>57</v>
      </c>
      <c r="AH1379" s="357">
        <v>1</v>
      </c>
      <c r="AI1379" s="105"/>
      <c r="AJ1379" s="121"/>
      <c r="AK1379" s="121"/>
      <c r="AL1379" s="281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427</v>
      </c>
      <c r="C1380" s="121" t="s">
        <v>4799</v>
      </c>
      <c r="D1380" s="111"/>
      <c r="E1380" s="85" t="s">
        <v>4800</v>
      </c>
      <c r="F1380" s="111"/>
      <c r="G1380" s="112" t="s">
        <v>4798</v>
      </c>
      <c r="H1380" s="452"/>
      <c r="I1380" s="121" t="s">
        <v>77</v>
      </c>
      <c r="J1380" s="121"/>
      <c r="K1380" s="121" t="s">
        <v>3863</v>
      </c>
      <c r="L1380" s="137">
        <v>43160</v>
      </c>
      <c r="M1380" s="138">
        <v>46478</v>
      </c>
      <c r="N1380" s="117" t="s">
        <v>421</v>
      </c>
      <c r="O1380" s="131">
        <f t="shared" ref="O1380" si="311">M1380</f>
        <v>46478</v>
      </c>
      <c r="P1380" s="104">
        <v>23163</v>
      </c>
      <c r="Q1380" s="104">
        <v>2018</v>
      </c>
      <c r="R1380" s="105">
        <v>45748</v>
      </c>
      <c r="S1380" s="121" t="s">
        <v>810</v>
      </c>
      <c r="T1380" s="121" t="s">
        <v>692</v>
      </c>
      <c r="U1380" s="244" t="s">
        <v>763</v>
      </c>
      <c r="V1380" s="244" t="s">
        <v>6544</v>
      </c>
      <c r="W1380" s="135">
        <f t="shared" ref="W1380" si="312">M1380</f>
        <v>46478</v>
      </c>
      <c r="X1380" s="162" t="s">
        <v>865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423</v>
      </c>
      <c r="AF1380" s="162" t="s">
        <v>423</v>
      </c>
      <c r="AG1380" s="162" t="s">
        <v>423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428</v>
      </c>
      <c r="C1381" s="121" t="s">
        <v>3977</v>
      </c>
      <c r="D1381" s="121" t="s">
        <v>4803</v>
      </c>
      <c r="E1381" s="121" t="s">
        <v>4801</v>
      </c>
      <c r="F1381" s="121" t="s">
        <v>4808</v>
      </c>
      <c r="G1381" s="129" t="s">
        <v>4802</v>
      </c>
      <c r="H1381" s="390" t="s">
        <v>4804</v>
      </c>
      <c r="I1381" s="121" t="s">
        <v>1294</v>
      </c>
      <c r="J1381" s="121" t="s">
        <v>4805</v>
      </c>
      <c r="K1381" s="121" t="s">
        <v>4806</v>
      </c>
      <c r="L1381" s="137">
        <v>45021</v>
      </c>
      <c r="M1381" s="149">
        <v>46476</v>
      </c>
      <c r="N1381" s="162" t="s">
        <v>421</v>
      </c>
      <c r="O1381" s="168">
        <f>M1381</f>
        <v>46476</v>
      </c>
      <c r="P1381" s="169">
        <v>23164</v>
      </c>
      <c r="Q1381" s="169">
        <v>2023</v>
      </c>
      <c r="R1381" s="172">
        <v>45746</v>
      </c>
      <c r="S1381" s="156" t="s">
        <v>14</v>
      </c>
      <c r="T1381" s="144" t="s">
        <v>1870</v>
      </c>
      <c r="U1381" s="376" t="s">
        <v>6559</v>
      </c>
      <c r="V1381" s="376" t="s">
        <v>6560</v>
      </c>
      <c r="W1381" s="145">
        <f>M1381</f>
        <v>46476</v>
      </c>
      <c r="X1381" s="357" t="s">
        <v>21</v>
      </c>
      <c r="Y1381" s="407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57" t="s">
        <v>3630</v>
      </c>
      <c r="AF1381" s="357" t="s">
        <v>3631</v>
      </c>
      <c r="AG1381" s="365" t="s">
        <v>3632</v>
      </c>
      <c r="AH1381" s="365">
        <v>1</v>
      </c>
      <c r="AI1381" s="172">
        <v>45021</v>
      </c>
      <c r="AJ1381" s="365">
        <v>2022</v>
      </c>
      <c r="AK1381" s="365" t="s">
        <v>421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s="216" customFormat="1" ht="12.75" customHeight="1" x14ac:dyDescent="0.2">
      <c r="A1382" s="201">
        <v>1381</v>
      </c>
      <c r="B1382" s="201" t="s">
        <v>427</v>
      </c>
      <c r="C1382" s="201" t="s">
        <v>2922</v>
      </c>
      <c r="D1382" s="201"/>
      <c r="E1382" s="201" t="s">
        <v>4815</v>
      </c>
      <c r="F1382" s="201"/>
      <c r="G1382" s="203" t="s">
        <v>6672</v>
      </c>
      <c r="H1382" s="391"/>
      <c r="I1382" s="201" t="s">
        <v>1071</v>
      </c>
      <c r="J1382" s="201"/>
      <c r="K1382" s="201" t="s">
        <v>6654</v>
      </c>
      <c r="L1382" s="206">
        <v>45799</v>
      </c>
      <c r="M1382" s="207">
        <v>46489</v>
      </c>
      <c r="N1382" s="220" t="s">
        <v>421</v>
      </c>
      <c r="O1382" s="221">
        <f>M1382</f>
        <v>46489</v>
      </c>
      <c r="P1382" s="222">
        <v>25297</v>
      </c>
      <c r="Q1382" s="222">
        <v>2019</v>
      </c>
      <c r="R1382" s="211">
        <v>45759</v>
      </c>
      <c r="S1382" s="201" t="s">
        <v>727</v>
      </c>
      <c r="T1382" s="201" t="s">
        <v>728</v>
      </c>
      <c r="U1382" s="377" t="s">
        <v>200</v>
      </c>
      <c r="V1382" s="377" t="s">
        <v>334</v>
      </c>
      <c r="W1382" s="213">
        <f>M1382</f>
        <v>46489</v>
      </c>
      <c r="X1382" s="208" t="s">
        <v>201</v>
      </c>
      <c r="Y1382" s="408">
        <v>4.2</v>
      </c>
      <c r="Z1382" s="214"/>
      <c r="AA1382" s="201">
        <v>75</v>
      </c>
      <c r="AB1382" s="201"/>
      <c r="AC1382" s="201">
        <v>100</v>
      </c>
      <c r="AD1382" s="201"/>
      <c r="AE1382" s="208" t="s">
        <v>423</v>
      </c>
      <c r="AF1382" s="208" t="s">
        <v>423</v>
      </c>
      <c r="AG1382" s="208" t="s">
        <v>423</v>
      </c>
      <c r="AH1382" s="208">
        <v>1</v>
      </c>
      <c r="AI1382" s="211"/>
      <c r="AJ1382" s="208"/>
      <c r="AK1382" s="208"/>
      <c r="AL1382" s="201"/>
      <c r="AM1382" s="201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  <c r="BI1382" s="212"/>
      <c r="BJ1382" s="212"/>
      <c r="BK1382" s="212"/>
      <c r="BL1382" s="212"/>
      <c r="BM1382" s="212"/>
      <c r="BN1382" s="212"/>
      <c r="BO1382" s="212"/>
      <c r="BP1382" s="212"/>
      <c r="BQ1382" s="212"/>
      <c r="BR1382" s="212"/>
      <c r="BS1382" s="212"/>
      <c r="BT1382" s="212"/>
      <c r="BU1382" s="212"/>
      <c r="BV1382" s="212"/>
      <c r="BW1382" s="212"/>
      <c r="BX1382" s="212"/>
      <c r="BY1382" s="212"/>
      <c r="BZ1382" s="212"/>
      <c r="CA1382" s="212"/>
      <c r="CB1382" s="212"/>
      <c r="CC1382" s="212"/>
      <c r="CD1382" s="212"/>
      <c r="CE1382" s="212"/>
      <c r="CF1382" s="212"/>
      <c r="CG1382" s="212"/>
      <c r="CH1382" s="212"/>
      <c r="CI1382" s="212"/>
      <c r="CJ1382" s="212"/>
      <c r="CK1382" s="212"/>
      <c r="CL1382" s="212"/>
      <c r="CM1382" s="215"/>
      <c r="CN1382" s="215"/>
      <c r="CO1382" s="215"/>
      <c r="CP1382" s="215"/>
      <c r="CQ1382" s="215"/>
      <c r="CR1382" s="215"/>
      <c r="CS1382" s="215"/>
      <c r="CT1382" s="215"/>
      <c r="CU1382" s="215"/>
      <c r="CV1382" s="215"/>
      <c r="CW1382" s="215"/>
      <c r="CX1382" s="215"/>
      <c r="CY1382" s="215"/>
      <c r="CZ1382" s="215"/>
      <c r="DA1382" s="215"/>
      <c r="DB1382" s="215"/>
      <c r="DC1382" s="215"/>
      <c r="DD1382" s="215"/>
      <c r="DE1382" s="215"/>
      <c r="DF1382" s="215"/>
      <c r="DG1382" s="215"/>
      <c r="DH1382" s="215"/>
      <c r="DI1382" s="215"/>
      <c r="DJ1382" s="215"/>
      <c r="DK1382" s="215"/>
      <c r="DL1382" s="215"/>
      <c r="DM1382" s="215"/>
      <c r="DN1382" s="215"/>
      <c r="DO1382" s="215"/>
      <c r="DP1382" s="215"/>
      <c r="DQ1382" s="215"/>
      <c r="DR1382" s="215"/>
      <c r="DS1382" s="215"/>
    </row>
    <row r="1383" spans="1:123" ht="12.75" customHeight="1" x14ac:dyDescent="0.2">
      <c r="A1383" s="121">
        <v>1382</v>
      </c>
      <c r="B1383" s="121" t="s">
        <v>427</v>
      </c>
      <c r="C1383" s="121" t="s">
        <v>4817</v>
      </c>
      <c r="D1383" s="121"/>
      <c r="E1383" s="121" t="s">
        <v>4818</v>
      </c>
      <c r="F1383" s="121"/>
      <c r="G1383" s="129" t="s">
        <v>4820</v>
      </c>
      <c r="H1383" s="390"/>
      <c r="I1383" s="121" t="s">
        <v>1352</v>
      </c>
      <c r="J1383" s="121"/>
      <c r="K1383" s="121" t="s">
        <v>2980</v>
      </c>
      <c r="L1383" s="137">
        <v>45021</v>
      </c>
      <c r="M1383" s="149">
        <v>46462</v>
      </c>
      <c r="N1383" s="162" t="s">
        <v>421</v>
      </c>
      <c r="O1383" s="168">
        <f>M1383</f>
        <v>46462</v>
      </c>
      <c r="P1383" s="169">
        <v>23171</v>
      </c>
      <c r="Q1383" s="169">
        <v>2022</v>
      </c>
      <c r="R1383" s="172">
        <v>45732</v>
      </c>
      <c r="S1383" s="156" t="s">
        <v>2069</v>
      </c>
      <c r="T1383" s="144" t="s">
        <v>421</v>
      </c>
      <c r="U1383" s="376" t="s">
        <v>6501</v>
      </c>
      <c r="V1383" s="376" t="s">
        <v>6501</v>
      </c>
      <c r="W1383" s="145">
        <f>M1383</f>
        <v>46462</v>
      </c>
      <c r="X1383" s="357" t="s">
        <v>865</v>
      </c>
      <c r="Y1383" s="407">
        <v>5.7</v>
      </c>
      <c r="Z1383" s="136"/>
      <c r="AA1383" s="120">
        <v>100</v>
      </c>
      <c r="AB1383" s="120"/>
      <c r="AC1383" s="120">
        <v>125</v>
      </c>
      <c r="AD1383" s="120"/>
      <c r="AE1383" s="357" t="s">
        <v>423</v>
      </c>
      <c r="AF1383" s="357">
        <v>39</v>
      </c>
      <c r="AG1383" s="365">
        <v>55</v>
      </c>
      <c r="AH1383" s="365">
        <v>1</v>
      </c>
      <c r="AI1383" s="156"/>
      <c r="AJ1383" s="365"/>
      <c r="AK1383" s="365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427</v>
      </c>
      <c r="C1384" s="121" t="s">
        <v>4821</v>
      </c>
      <c r="D1384" s="121"/>
      <c r="E1384" s="121" t="s">
        <v>4819</v>
      </c>
      <c r="F1384" s="121"/>
      <c r="G1384" s="129" t="s">
        <v>4822</v>
      </c>
      <c r="H1384" s="390"/>
      <c r="I1384" s="121" t="s">
        <v>1071</v>
      </c>
      <c r="J1384" s="121"/>
      <c r="K1384" s="121" t="s">
        <v>5408</v>
      </c>
      <c r="L1384" s="137">
        <v>45021</v>
      </c>
      <c r="M1384" s="149">
        <v>46026</v>
      </c>
      <c r="N1384" s="162" t="s">
        <v>421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727</v>
      </c>
      <c r="T1384" s="144" t="s">
        <v>692</v>
      </c>
      <c r="U1384" s="376" t="s">
        <v>5510</v>
      </c>
      <c r="V1384" s="376" t="s">
        <v>533</v>
      </c>
      <c r="W1384" s="145">
        <f>M1384</f>
        <v>46026</v>
      </c>
      <c r="X1384" s="357" t="s">
        <v>423</v>
      </c>
      <c r="Y1384" s="407" t="s">
        <v>423</v>
      </c>
      <c r="Z1384" s="136"/>
      <c r="AA1384" s="120">
        <v>75</v>
      </c>
      <c r="AB1384" s="120"/>
      <c r="AC1384" s="120">
        <v>92</v>
      </c>
      <c r="AD1384" s="120"/>
      <c r="AE1384" s="357" t="s">
        <v>423</v>
      </c>
      <c r="AF1384" s="357" t="s">
        <v>423</v>
      </c>
      <c r="AG1384" s="365">
        <v>60</v>
      </c>
      <c r="AH1384" s="365">
        <v>1</v>
      </c>
      <c r="AI1384" s="156"/>
      <c r="AJ1384" s="365"/>
      <c r="AK1384" s="365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427</v>
      </c>
      <c r="C1385" s="121" t="s">
        <v>4826</v>
      </c>
      <c r="D1385" s="121"/>
      <c r="E1385" s="121" t="s">
        <v>4827</v>
      </c>
      <c r="F1385" s="121"/>
      <c r="G1385" s="129" t="s">
        <v>4828</v>
      </c>
      <c r="H1385" s="390"/>
      <c r="I1385" s="121" t="s">
        <v>1294</v>
      </c>
      <c r="J1385" s="121"/>
      <c r="K1385" s="121" t="s">
        <v>65</v>
      </c>
      <c r="L1385" s="137">
        <v>45030</v>
      </c>
      <c r="M1385" s="149">
        <v>46478</v>
      </c>
      <c r="N1385" s="162" t="s">
        <v>421</v>
      </c>
      <c r="O1385" s="168">
        <f>M1385</f>
        <v>46478</v>
      </c>
      <c r="P1385" s="169">
        <v>23180</v>
      </c>
      <c r="Q1385" s="169">
        <v>2023</v>
      </c>
      <c r="R1385" s="172">
        <v>45748</v>
      </c>
      <c r="S1385" s="156" t="s">
        <v>379</v>
      </c>
      <c r="T1385" s="144" t="s">
        <v>421</v>
      </c>
      <c r="U1385" s="376" t="s">
        <v>548</v>
      </c>
      <c r="V1385" s="376" t="s">
        <v>548</v>
      </c>
      <c r="W1385" s="145">
        <f>M1385</f>
        <v>46478</v>
      </c>
      <c r="X1385" s="357" t="s">
        <v>201</v>
      </c>
      <c r="Y1385" s="407">
        <v>4.3499999999999996</v>
      </c>
      <c r="Z1385" s="136"/>
      <c r="AA1385" s="120">
        <v>55</v>
      </c>
      <c r="AB1385" s="120"/>
      <c r="AC1385" s="120">
        <v>75</v>
      </c>
      <c r="AD1385" s="120"/>
      <c r="AE1385" s="357" t="s">
        <v>3487</v>
      </c>
      <c r="AF1385" s="357" t="s">
        <v>3488</v>
      </c>
      <c r="AG1385" s="365" t="s">
        <v>3891</v>
      </c>
      <c r="AH1385" s="365">
        <v>1</v>
      </c>
      <c r="AI1385" s="156"/>
      <c r="AJ1385" s="365"/>
      <c r="AK1385" s="365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427</v>
      </c>
      <c r="C1386" s="110" t="s">
        <v>4830</v>
      </c>
      <c r="D1386" s="111"/>
      <c r="E1386" s="111" t="s">
        <v>4833</v>
      </c>
      <c r="F1386" s="111"/>
      <c r="G1386" s="112" t="s">
        <v>4831</v>
      </c>
      <c r="H1386" s="113"/>
      <c r="I1386" s="121" t="s">
        <v>666</v>
      </c>
      <c r="J1386" s="111"/>
      <c r="K1386" s="111" t="s">
        <v>4832</v>
      </c>
      <c r="L1386" s="115">
        <v>42132</v>
      </c>
      <c r="M1386" s="87">
        <v>45750</v>
      </c>
      <c r="N1386" s="117" t="s">
        <v>421</v>
      </c>
      <c r="O1386" s="131">
        <f t="shared" ref="O1386:O1388" si="313">M1386</f>
        <v>45750</v>
      </c>
      <c r="P1386" s="104">
        <v>23182</v>
      </c>
      <c r="Q1386" s="104">
        <v>2015</v>
      </c>
      <c r="R1386" s="105">
        <v>45019</v>
      </c>
      <c r="S1386" s="121" t="s">
        <v>837</v>
      </c>
      <c r="T1386" s="121" t="s">
        <v>421</v>
      </c>
      <c r="U1386" s="101" t="s">
        <v>547</v>
      </c>
      <c r="V1386" s="101" t="s">
        <v>877</v>
      </c>
      <c r="W1386" s="135">
        <f t="shared" ref="W1386" si="314">M1386</f>
        <v>45750</v>
      </c>
      <c r="X1386" s="162" t="s">
        <v>583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423</v>
      </c>
      <c r="AF1386" s="121" t="s">
        <v>423</v>
      </c>
      <c r="AG1386" s="121" t="s">
        <v>423</v>
      </c>
      <c r="AH1386" s="162">
        <v>1</v>
      </c>
      <c r="AI1386" s="105"/>
      <c r="AJ1386" s="121"/>
      <c r="AK1386" s="121"/>
      <c r="AL1386" s="281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427</v>
      </c>
      <c r="C1387" s="121" t="s">
        <v>4835</v>
      </c>
      <c r="D1387" s="121"/>
      <c r="E1387" s="121" t="s">
        <v>4836</v>
      </c>
      <c r="F1387" s="121"/>
      <c r="G1387" s="129" t="s">
        <v>6577</v>
      </c>
      <c r="H1387" s="390"/>
      <c r="I1387" s="121" t="s">
        <v>174</v>
      </c>
      <c r="J1387" s="121"/>
      <c r="K1387" s="121" t="s">
        <v>4837</v>
      </c>
      <c r="L1387" s="137">
        <v>45034</v>
      </c>
      <c r="M1387" s="149">
        <v>46497</v>
      </c>
      <c r="N1387" s="162" t="s">
        <v>421</v>
      </c>
      <c r="O1387" s="168">
        <f t="shared" si="313"/>
        <v>46497</v>
      </c>
      <c r="P1387" s="169">
        <v>23196</v>
      </c>
      <c r="Q1387" s="169">
        <v>2023</v>
      </c>
      <c r="R1387" s="172">
        <v>45767</v>
      </c>
      <c r="S1387" s="156" t="s">
        <v>102</v>
      </c>
      <c r="T1387" s="144" t="s">
        <v>421</v>
      </c>
      <c r="U1387" s="376" t="s">
        <v>908</v>
      </c>
      <c r="V1387" s="376" t="s">
        <v>908</v>
      </c>
      <c r="W1387" s="145">
        <f>M1387</f>
        <v>46497</v>
      </c>
      <c r="X1387" s="357" t="s">
        <v>201</v>
      </c>
      <c r="Y1387" s="407">
        <v>5.8</v>
      </c>
      <c r="Z1387" s="136"/>
      <c r="AA1387" s="120">
        <v>110</v>
      </c>
      <c r="AB1387" s="120"/>
      <c r="AC1387" s="120">
        <v>130</v>
      </c>
      <c r="AD1387" s="120"/>
      <c r="AE1387" s="357" t="s">
        <v>423</v>
      </c>
      <c r="AF1387" s="357" t="s">
        <v>423</v>
      </c>
      <c r="AG1387" s="365" t="s">
        <v>423</v>
      </c>
      <c r="AH1387" s="365">
        <v>1</v>
      </c>
      <c r="AI1387" s="156"/>
      <c r="AJ1387" s="365"/>
      <c r="AK1387" s="365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428</v>
      </c>
      <c r="C1388" s="121" t="s">
        <v>4521</v>
      </c>
      <c r="D1388" s="121"/>
      <c r="E1388" s="121" t="s">
        <v>4839</v>
      </c>
      <c r="F1388" s="121"/>
      <c r="G1388" s="129" t="s">
        <v>4840</v>
      </c>
      <c r="H1388" s="390"/>
      <c r="I1388" s="121" t="s">
        <v>625</v>
      </c>
      <c r="J1388" s="121"/>
      <c r="K1388" s="121" t="s">
        <v>6764</v>
      </c>
      <c r="L1388" s="137">
        <v>45035</v>
      </c>
      <c r="M1388" s="149">
        <v>46562</v>
      </c>
      <c r="N1388" s="162" t="s">
        <v>421</v>
      </c>
      <c r="O1388" s="168">
        <f t="shared" si="313"/>
        <v>46562</v>
      </c>
      <c r="P1388" s="169">
        <v>23202</v>
      </c>
      <c r="Q1388" s="169">
        <v>2020</v>
      </c>
      <c r="R1388" s="172">
        <v>45832</v>
      </c>
      <c r="S1388" s="156" t="s">
        <v>14</v>
      </c>
      <c r="T1388" s="144" t="s">
        <v>5224</v>
      </c>
      <c r="U1388" s="376" t="s">
        <v>229</v>
      </c>
      <c r="V1388" s="376" t="s">
        <v>1790</v>
      </c>
      <c r="W1388" s="145">
        <v>46562</v>
      </c>
      <c r="X1388" s="357" t="s">
        <v>4841</v>
      </c>
      <c r="Y1388" s="407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57">
        <v>29</v>
      </c>
      <c r="AF1388" s="357" t="s">
        <v>4075</v>
      </c>
      <c r="AG1388" s="365">
        <v>71</v>
      </c>
      <c r="AH1388" s="365">
        <v>1</v>
      </c>
      <c r="AI1388" s="156"/>
      <c r="AJ1388" s="365"/>
      <c r="AK1388" s="365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427</v>
      </c>
      <c r="C1389" s="144" t="s">
        <v>4842</v>
      </c>
      <c r="D1389" s="144"/>
      <c r="E1389" s="144" t="s">
        <v>4843</v>
      </c>
      <c r="F1389" s="144"/>
      <c r="G1389" s="175" t="s">
        <v>4844</v>
      </c>
      <c r="H1389" s="144"/>
      <c r="I1389" s="144" t="s">
        <v>666</v>
      </c>
      <c r="J1389" s="144"/>
      <c r="K1389" s="144" t="s">
        <v>4845</v>
      </c>
      <c r="L1389" s="137">
        <v>45035</v>
      </c>
      <c r="M1389" s="165">
        <v>46163</v>
      </c>
      <c r="N1389" s="175" t="s">
        <v>421</v>
      </c>
      <c r="O1389" s="165">
        <f>M1389</f>
        <v>46163</v>
      </c>
      <c r="P1389" s="144">
        <v>23203</v>
      </c>
      <c r="Q1389" s="144">
        <v>2009</v>
      </c>
      <c r="R1389" s="161">
        <v>45798</v>
      </c>
      <c r="S1389" s="144" t="s">
        <v>2001</v>
      </c>
      <c r="T1389" s="144" t="s">
        <v>421</v>
      </c>
      <c r="U1389" s="178">
        <v>14</v>
      </c>
      <c r="V1389" s="178">
        <v>134</v>
      </c>
      <c r="W1389" s="161">
        <v>46163</v>
      </c>
      <c r="X1389" s="175" t="s">
        <v>583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423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427</v>
      </c>
      <c r="C1390" s="144" t="s">
        <v>4846</v>
      </c>
      <c r="D1390" s="144"/>
      <c r="E1390" s="144" t="s">
        <v>4847</v>
      </c>
      <c r="F1390" s="144"/>
      <c r="G1390" s="175" t="s">
        <v>4848</v>
      </c>
      <c r="H1390" s="144"/>
      <c r="I1390" s="144" t="s">
        <v>1294</v>
      </c>
      <c r="J1390" s="144"/>
      <c r="K1390" s="144" t="s">
        <v>3648</v>
      </c>
      <c r="L1390" s="165">
        <v>45036</v>
      </c>
      <c r="M1390" s="165">
        <v>46530</v>
      </c>
      <c r="N1390" s="175" t="s">
        <v>421</v>
      </c>
      <c r="O1390" s="165">
        <f>M1390</f>
        <v>46530</v>
      </c>
      <c r="P1390" s="144">
        <v>23206</v>
      </c>
      <c r="Q1390" s="144">
        <v>2023</v>
      </c>
      <c r="R1390" s="161">
        <v>45741</v>
      </c>
      <c r="S1390" s="144" t="s">
        <v>379</v>
      </c>
      <c r="T1390" s="144" t="s">
        <v>421</v>
      </c>
      <c r="U1390" s="515">
        <v>6.1</v>
      </c>
      <c r="V1390" s="515">
        <v>6.1</v>
      </c>
      <c r="W1390" s="161">
        <v>46471</v>
      </c>
      <c r="X1390" s="175" t="s">
        <v>865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3487</v>
      </c>
      <c r="AF1390" s="144" t="s">
        <v>3488</v>
      </c>
      <c r="AG1390" s="144" t="s">
        <v>4340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427</v>
      </c>
      <c r="C1391" s="121" t="s">
        <v>4855</v>
      </c>
      <c r="D1391" s="121"/>
      <c r="E1391" s="121" t="s">
        <v>4856</v>
      </c>
      <c r="F1391" s="121"/>
      <c r="G1391" s="129" t="s">
        <v>4857</v>
      </c>
      <c r="H1391" s="390"/>
      <c r="I1391" s="121" t="s">
        <v>1352</v>
      </c>
      <c r="J1391" s="121"/>
      <c r="K1391" s="121" t="s">
        <v>4858</v>
      </c>
      <c r="L1391" s="137">
        <v>45041</v>
      </c>
      <c r="M1391" s="149">
        <v>45763</v>
      </c>
      <c r="N1391" s="162" t="s">
        <v>421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14</v>
      </c>
      <c r="T1391" s="144" t="s">
        <v>728</v>
      </c>
      <c r="U1391" s="376" t="s">
        <v>200</v>
      </c>
      <c r="V1391" s="376" t="s">
        <v>1</v>
      </c>
      <c r="W1391" s="145">
        <f>M1391</f>
        <v>45763</v>
      </c>
      <c r="X1391" s="357" t="s">
        <v>865</v>
      </c>
      <c r="Y1391" s="407">
        <v>5</v>
      </c>
      <c r="Z1391" s="136"/>
      <c r="AA1391" s="120">
        <v>75</v>
      </c>
      <c r="AB1391" s="120"/>
      <c r="AC1391" s="120">
        <v>95</v>
      </c>
      <c r="AD1391" s="120"/>
      <c r="AE1391" s="357" t="s">
        <v>423</v>
      </c>
      <c r="AF1391" s="357">
        <v>39</v>
      </c>
      <c r="AG1391" s="365">
        <v>55</v>
      </c>
      <c r="AH1391" s="365">
        <v>1</v>
      </c>
      <c r="AI1391" s="156"/>
      <c r="AJ1391" s="365"/>
      <c r="AK1391" s="365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427</v>
      </c>
      <c r="C1392" s="121" t="s">
        <v>4859</v>
      </c>
      <c r="D1392" s="121"/>
      <c r="E1392" s="121" t="s">
        <v>4860</v>
      </c>
      <c r="F1392" s="121"/>
      <c r="G1392" s="129" t="s">
        <v>4861</v>
      </c>
      <c r="H1392" s="390"/>
      <c r="I1392" s="121" t="s">
        <v>4461</v>
      </c>
      <c r="J1392" s="121"/>
      <c r="K1392" s="121" t="s">
        <v>4862</v>
      </c>
      <c r="L1392" s="137">
        <v>45041</v>
      </c>
      <c r="M1392" s="149">
        <v>46467</v>
      </c>
      <c r="N1392" s="162" t="s">
        <v>421</v>
      </c>
      <c r="O1392" s="168">
        <f>M1392</f>
        <v>46467</v>
      </c>
      <c r="P1392" s="169">
        <v>23214</v>
      </c>
      <c r="Q1392" s="169">
        <v>2022</v>
      </c>
      <c r="R1392" s="172">
        <v>45737</v>
      </c>
      <c r="S1392" s="156" t="s">
        <v>2001</v>
      </c>
      <c r="T1392" s="144" t="s">
        <v>421</v>
      </c>
      <c r="U1392" s="376" t="s">
        <v>411</v>
      </c>
      <c r="V1392" s="376" t="s">
        <v>411</v>
      </c>
      <c r="W1392" s="145">
        <v>46467</v>
      </c>
      <c r="X1392" s="357" t="s">
        <v>201</v>
      </c>
      <c r="Y1392" s="407">
        <v>5.4</v>
      </c>
      <c r="Z1392" s="136"/>
      <c r="AA1392" s="120">
        <v>70</v>
      </c>
      <c r="AB1392" s="120"/>
      <c r="AC1392" s="120">
        <v>95</v>
      </c>
      <c r="AD1392" s="120"/>
      <c r="AE1392" s="357" t="s">
        <v>423</v>
      </c>
      <c r="AF1392" s="357" t="s">
        <v>423</v>
      </c>
      <c r="AG1392" s="365" t="s">
        <v>423</v>
      </c>
      <c r="AH1392" s="365">
        <v>1</v>
      </c>
      <c r="AI1392" s="156"/>
      <c r="AJ1392" s="365"/>
      <c r="AK1392" s="365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428</v>
      </c>
      <c r="C1393" s="121" t="s">
        <v>4863</v>
      </c>
      <c r="D1393" s="121"/>
      <c r="E1393" s="121" t="s">
        <v>4864</v>
      </c>
      <c r="F1393" s="121" t="s">
        <v>2823</v>
      </c>
      <c r="G1393" s="129" t="s">
        <v>4865</v>
      </c>
      <c r="H1393" s="390"/>
      <c r="I1393" s="121" t="s">
        <v>12</v>
      </c>
      <c r="J1393" s="121"/>
      <c r="K1393" s="121" t="s">
        <v>2826</v>
      </c>
      <c r="L1393" s="137">
        <v>45041</v>
      </c>
      <c r="M1393" s="149">
        <v>46446</v>
      </c>
      <c r="N1393" s="162" t="s">
        <v>421</v>
      </c>
      <c r="O1393" s="168">
        <f>M1393</f>
        <v>46446</v>
      </c>
      <c r="P1393" s="169">
        <v>23215</v>
      </c>
      <c r="Q1393" s="169">
        <v>2022</v>
      </c>
      <c r="R1393" s="172">
        <v>45716</v>
      </c>
      <c r="S1393" s="156" t="s">
        <v>2069</v>
      </c>
      <c r="T1393" s="144" t="s">
        <v>421</v>
      </c>
      <c r="U1393" s="376" t="s">
        <v>1018</v>
      </c>
      <c r="V1393" s="376" t="s">
        <v>6451</v>
      </c>
      <c r="W1393" s="145">
        <v>45764</v>
      </c>
      <c r="X1393" s="357" t="s">
        <v>583</v>
      </c>
      <c r="Y1393" s="407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57">
        <v>23</v>
      </c>
      <c r="AF1393" s="357">
        <v>42</v>
      </c>
      <c r="AG1393" s="365">
        <v>68</v>
      </c>
      <c r="AH1393" s="365">
        <v>1</v>
      </c>
      <c r="AI1393" s="156"/>
      <c r="AJ1393" s="365"/>
      <c r="AK1393" s="365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427</v>
      </c>
      <c r="C1394" s="111" t="s">
        <v>4866</v>
      </c>
      <c r="D1394" s="111"/>
      <c r="E1394" s="85" t="s">
        <v>4868</v>
      </c>
      <c r="F1394" s="111"/>
      <c r="G1394" s="112" t="s">
        <v>4867</v>
      </c>
      <c r="H1394" s="458"/>
      <c r="I1394" s="111" t="s">
        <v>502</v>
      </c>
      <c r="J1394" s="111"/>
      <c r="K1394" s="111" t="s">
        <v>4869</v>
      </c>
      <c r="L1394" s="115">
        <v>40905</v>
      </c>
      <c r="M1394" s="116">
        <v>45770</v>
      </c>
      <c r="N1394" s="117" t="s">
        <v>421</v>
      </c>
      <c r="O1394" s="130">
        <f t="shared" ref="O1394:O1398" si="315">M1394</f>
        <v>45770</v>
      </c>
      <c r="P1394" s="118">
        <v>23217</v>
      </c>
      <c r="Q1394" s="118">
        <v>2010</v>
      </c>
      <c r="R1394" s="119">
        <v>45039</v>
      </c>
      <c r="S1394" s="120" t="s">
        <v>14</v>
      </c>
      <c r="T1394" s="121" t="s">
        <v>84</v>
      </c>
      <c r="U1394" s="101" t="s">
        <v>200</v>
      </c>
      <c r="V1394" s="101" t="s">
        <v>3744</v>
      </c>
      <c r="W1394" s="145">
        <f t="shared" ref="W1394:W1401" si="316">M1394</f>
        <v>45770</v>
      </c>
      <c r="X1394" s="357" t="s">
        <v>583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57">
        <v>1</v>
      </c>
      <c r="AI1394" s="120"/>
      <c r="AJ1394" s="120"/>
      <c r="AK1394" s="120"/>
      <c r="AL1394" s="281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427</v>
      </c>
      <c r="C1395" s="121" t="s">
        <v>4010</v>
      </c>
      <c r="D1395" s="121"/>
      <c r="E1395" s="121" t="s">
        <v>4870</v>
      </c>
      <c r="F1395" s="121"/>
      <c r="G1395" s="129" t="s">
        <v>4871</v>
      </c>
      <c r="H1395" s="390"/>
      <c r="I1395" s="121" t="s">
        <v>174</v>
      </c>
      <c r="J1395" s="121"/>
      <c r="K1395" s="121" t="s">
        <v>4872</v>
      </c>
      <c r="L1395" s="137">
        <v>45042</v>
      </c>
      <c r="M1395" s="373">
        <v>45764</v>
      </c>
      <c r="N1395" s="162" t="s">
        <v>421</v>
      </c>
      <c r="O1395" s="168">
        <f t="shared" si="315"/>
        <v>45764</v>
      </c>
      <c r="P1395" s="169">
        <v>23218</v>
      </c>
      <c r="Q1395" s="169">
        <v>2023</v>
      </c>
      <c r="R1395" s="172">
        <v>45033</v>
      </c>
      <c r="S1395" s="156" t="s">
        <v>102</v>
      </c>
      <c r="T1395" s="144" t="s">
        <v>728</v>
      </c>
      <c r="U1395" s="376" t="s">
        <v>200</v>
      </c>
      <c r="V1395" s="376" t="s">
        <v>200</v>
      </c>
      <c r="W1395" s="145">
        <f t="shared" si="316"/>
        <v>45764</v>
      </c>
      <c r="X1395" s="357" t="s">
        <v>865</v>
      </c>
      <c r="Y1395" s="407">
        <v>5.14</v>
      </c>
      <c r="Z1395" s="136"/>
      <c r="AA1395" s="120">
        <v>85</v>
      </c>
      <c r="AB1395" s="120"/>
      <c r="AC1395" s="120">
        <v>105</v>
      </c>
      <c r="AD1395" s="120"/>
      <c r="AE1395" s="357">
        <v>24</v>
      </c>
      <c r="AF1395" s="357">
        <v>39</v>
      </c>
      <c r="AG1395" s="365">
        <v>57</v>
      </c>
      <c r="AH1395" s="365">
        <v>1</v>
      </c>
      <c r="AI1395" s="156"/>
      <c r="AJ1395" s="365"/>
      <c r="AK1395" s="365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427</v>
      </c>
      <c r="C1396" s="110" t="s">
        <v>3651</v>
      </c>
      <c r="D1396" s="121"/>
      <c r="E1396" s="111" t="s">
        <v>4873</v>
      </c>
      <c r="F1396" s="111"/>
      <c r="G1396" s="112" t="s">
        <v>4874</v>
      </c>
      <c r="H1396" s="390"/>
      <c r="I1396" s="121" t="s">
        <v>71</v>
      </c>
      <c r="J1396" s="121"/>
      <c r="K1396" s="121" t="s">
        <v>836</v>
      </c>
      <c r="L1396" s="115">
        <v>45049</v>
      </c>
      <c r="M1396" s="87">
        <v>46525</v>
      </c>
      <c r="N1396" s="117" t="s">
        <v>421</v>
      </c>
      <c r="O1396" s="131">
        <f t="shared" si="315"/>
        <v>46525</v>
      </c>
      <c r="P1396" s="104">
        <v>23221</v>
      </c>
      <c r="Q1396" s="104">
        <v>2022</v>
      </c>
      <c r="R1396" s="119">
        <v>45795</v>
      </c>
      <c r="S1396" s="121" t="s">
        <v>837</v>
      </c>
      <c r="T1396" s="121" t="s">
        <v>5224</v>
      </c>
      <c r="U1396" s="244" t="s">
        <v>657</v>
      </c>
      <c r="V1396" s="244" t="s">
        <v>3197</v>
      </c>
      <c r="W1396" s="135">
        <f t="shared" si="316"/>
        <v>46525</v>
      </c>
      <c r="X1396" s="162" t="s">
        <v>583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57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427</v>
      </c>
      <c r="C1397" s="110" t="s">
        <v>4880</v>
      </c>
      <c r="D1397" s="121"/>
      <c r="E1397" s="121" t="s">
        <v>4875</v>
      </c>
      <c r="F1397" s="121"/>
      <c r="G1397" s="129" t="s">
        <v>4876</v>
      </c>
      <c r="H1397" s="390"/>
      <c r="I1397" s="121" t="s">
        <v>255</v>
      </c>
      <c r="J1397" s="121"/>
      <c r="K1397" s="121" t="s">
        <v>4877</v>
      </c>
      <c r="L1397" s="137">
        <v>45049</v>
      </c>
      <c r="M1397" s="138">
        <v>45774</v>
      </c>
      <c r="N1397" s="162" t="s">
        <v>421</v>
      </c>
      <c r="O1397" s="163">
        <f t="shared" si="315"/>
        <v>45774</v>
      </c>
      <c r="P1397" s="174">
        <v>23222</v>
      </c>
      <c r="Q1397" s="174">
        <v>2022</v>
      </c>
      <c r="R1397" s="105">
        <v>45043</v>
      </c>
      <c r="S1397" s="144" t="s">
        <v>691</v>
      </c>
      <c r="T1397" s="144" t="s">
        <v>728</v>
      </c>
      <c r="U1397" s="244" t="s">
        <v>200</v>
      </c>
      <c r="V1397" s="244" t="s">
        <v>200</v>
      </c>
      <c r="W1397" s="135">
        <f t="shared" si="316"/>
        <v>45774</v>
      </c>
      <c r="X1397" s="162" t="s">
        <v>1346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423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427</v>
      </c>
      <c r="C1398" s="121" t="s">
        <v>3011</v>
      </c>
      <c r="D1398" s="121"/>
      <c r="E1398" s="121" t="s">
        <v>4878</v>
      </c>
      <c r="F1398" s="121"/>
      <c r="G1398" s="129" t="s">
        <v>4879</v>
      </c>
      <c r="H1398" s="390"/>
      <c r="I1398" s="121" t="s">
        <v>174</v>
      </c>
      <c r="J1398" s="121"/>
      <c r="K1398" s="121" t="s">
        <v>1069</v>
      </c>
      <c r="L1398" s="137">
        <v>45050</v>
      </c>
      <c r="M1398" s="138">
        <v>45732</v>
      </c>
      <c r="N1398" s="162" t="s">
        <v>421</v>
      </c>
      <c r="O1398" s="163">
        <f t="shared" si="315"/>
        <v>45732</v>
      </c>
      <c r="P1398" s="174">
        <v>23223</v>
      </c>
      <c r="Q1398" s="174">
        <v>2022</v>
      </c>
      <c r="R1398" s="105">
        <v>45001</v>
      </c>
      <c r="S1398" s="144" t="s">
        <v>102</v>
      </c>
      <c r="T1398" s="144" t="s">
        <v>728</v>
      </c>
      <c r="U1398" s="244" t="s">
        <v>200</v>
      </c>
      <c r="V1398" s="244" t="s">
        <v>200</v>
      </c>
      <c r="W1398" s="135">
        <f t="shared" si="316"/>
        <v>45732</v>
      </c>
      <c r="X1398" s="162" t="s">
        <v>865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427</v>
      </c>
      <c r="C1399" s="121" t="s">
        <v>4486</v>
      </c>
      <c r="D1399" s="121"/>
      <c r="E1399" s="121" t="s">
        <v>4881</v>
      </c>
      <c r="F1399" s="121"/>
      <c r="G1399" s="129" t="s">
        <v>4884</v>
      </c>
      <c r="H1399" s="390"/>
      <c r="I1399" s="121" t="s">
        <v>174</v>
      </c>
      <c r="J1399" s="121"/>
      <c r="K1399" s="121" t="s">
        <v>1076</v>
      </c>
      <c r="L1399" s="137">
        <v>45051</v>
      </c>
      <c r="M1399" s="138">
        <v>46484</v>
      </c>
      <c r="N1399" s="162" t="s">
        <v>421</v>
      </c>
      <c r="O1399" s="163">
        <f t="shared" ref="O1399:O1405" si="317">M1399</f>
        <v>46484</v>
      </c>
      <c r="P1399" s="174">
        <v>23225</v>
      </c>
      <c r="Q1399" s="174">
        <v>2022</v>
      </c>
      <c r="R1399" s="105">
        <v>45754</v>
      </c>
      <c r="S1399" s="144" t="s">
        <v>102</v>
      </c>
      <c r="T1399" s="144" t="s">
        <v>421</v>
      </c>
      <c r="U1399" s="244" t="s">
        <v>6574</v>
      </c>
      <c r="V1399" s="244" t="s">
        <v>6574</v>
      </c>
      <c r="W1399" s="135">
        <f t="shared" si="316"/>
        <v>46484</v>
      </c>
      <c r="X1399" s="162" t="s">
        <v>655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427</v>
      </c>
      <c r="C1400" s="110" t="s">
        <v>4880</v>
      </c>
      <c r="D1400" s="121"/>
      <c r="E1400" s="121" t="s">
        <v>4882</v>
      </c>
      <c r="F1400" s="121"/>
      <c r="G1400" s="129" t="s">
        <v>4885</v>
      </c>
      <c r="H1400" s="390"/>
      <c r="I1400" s="111" t="s">
        <v>255</v>
      </c>
      <c r="J1400" s="121"/>
      <c r="K1400" s="111" t="s">
        <v>4886</v>
      </c>
      <c r="L1400" s="115">
        <v>45051</v>
      </c>
      <c r="M1400" s="87">
        <v>45774</v>
      </c>
      <c r="N1400" s="117" t="s">
        <v>421</v>
      </c>
      <c r="O1400" s="131">
        <f t="shared" si="317"/>
        <v>45774</v>
      </c>
      <c r="P1400" s="104">
        <v>23226</v>
      </c>
      <c r="Q1400" s="104">
        <v>2022</v>
      </c>
      <c r="R1400" s="119">
        <v>45043</v>
      </c>
      <c r="S1400" s="121" t="s">
        <v>691</v>
      </c>
      <c r="T1400" s="121" t="s">
        <v>728</v>
      </c>
      <c r="U1400" s="244" t="s">
        <v>200</v>
      </c>
      <c r="V1400" s="244" t="s">
        <v>200</v>
      </c>
      <c r="W1400" s="135">
        <f t="shared" si="316"/>
        <v>45774</v>
      </c>
      <c r="X1400" s="162" t="s">
        <v>2776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423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427</v>
      </c>
      <c r="C1401" s="121" t="s">
        <v>4859</v>
      </c>
      <c r="D1401" s="121"/>
      <c r="E1401" s="121" t="s">
        <v>4883</v>
      </c>
      <c r="F1401" s="121"/>
      <c r="G1401" s="129" t="s">
        <v>4887</v>
      </c>
      <c r="H1401" s="390"/>
      <c r="I1401" s="121" t="s">
        <v>4461</v>
      </c>
      <c r="J1401" s="121"/>
      <c r="K1401" s="144" t="s">
        <v>4888</v>
      </c>
      <c r="L1401" s="137">
        <v>45051</v>
      </c>
      <c r="M1401" s="138">
        <v>46467</v>
      </c>
      <c r="N1401" s="162" t="s">
        <v>421</v>
      </c>
      <c r="O1401" s="131">
        <f t="shared" si="317"/>
        <v>46467</v>
      </c>
      <c r="P1401" s="104">
        <v>23227</v>
      </c>
      <c r="Q1401" s="104">
        <v>2022</v>
      </c>
      <c r="R1401" s="119">
        <v>45737</v>
      </c>
      <c r="S1401" s="121" t="s">
        <v>2001</v>
      </c>
      <c r="T1401" s="121" t="s">
        <v>421</v>
      </c>
      <c r="U1401" s="244" t="s">
        <v>632</v>
      </c>
      <c r="V1401" s="244" t="s">
        <v>632</v>
      </c>
      <c r="W1401" s="145">
        <f t="shared" si="316"/>
        <v>46467</v>
      </c>
      <c r="X1401" s="162" t="s">
        <v>201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423</v>
      </c>
      <c r="AF1401" s="162" t="s">
        <v>423</v>
      </c>
      <c r="AG1401" s="162" t="s">
        <v>423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428</v>
      </c>
      <c r="C1402" s="121" t="s">
        <v>4892</v>
      </c>
      <c r="D1402" s="121"/>
      <c r="E1402" s="121" t="s">
        <v>4893</v>
      </c>
      <c r="F1402" s="121"/>
      <c r="G1402" s="129" t="s">
        <v>4894</v>
      </c>
      <c r="H1402" s="390"/>
      <c r="I1402" s="110" t="s">
        <v>1294</v>
      </c>
      <c r="J1402" s="110"/>
      <c r="K1402" s="121" t="s">
        <v>3377</v>
      </c>
      <c r="L1402" s="137">
        <v>45055</v>
      </c>
      <c r="M1402" s="138">
        <v>45771</v>
      </c>
      <c r="N1402" s="117" t="s">
        <v>421</v>
      </c>
      <c r="O1402" s="131">
        <f t="shared" si="317"/>
        <v>45771</v>
      </c>
      <c r="P1402" s="104">
        <v>23233</v>
      </c>
      <c r="Q1402" s="104">
        <v>2023</v>
      </c>
      <c r="R1402" s="105">
        <v>45040</v>
      </c>
      <c r="S1402" s="121" t="s">
        <v>379</v>
      </c>
      <c r="T1402" s="121" t="s">
        <v>728</v>
      </c>
      <c r="U1402" s="244" t="s">
        <v>200</v>
      </c>
      <c r="V1402" s="244" t="s">
        <v>200</v>
      </c>
      <c r="W1402" s="135">
        <f>M1402</f>
        <v>45771</v>
      </c>
      <c r="X1402" s="162" t="s">
        <v>21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3630</v>
      </c>
      <c r="AF1402" s="162" t="s">
        <v>3631</v>
      </c>
      <c r="AG1402" s="162" t="s">
        <v>3632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427</v>
      </c>
      <c r="C1403" s="121" t="s">
        <v>3228</v>
      </c>
      <c r="D1403" s="121"/>
      <c r="E1403" s="121" t="s">
        <v>4895</v>
      </c>
      <c r="F1403" s="121"/>
      <c r="G1403" s="129" t="s">
        <v>4896</v>
      </c>
      <c r="H1403" s="390"/>
      <c r="I1403" s="121" t="s">
        <v>174</v>
      </c>
      <c r="J1403" s="121"/>
      <c r="K1403" s="121" t="s">
        <v>2420</v>
      </c>
      <c r="L1403" s="137">
        <v>45055</v>
      </c>
      <c r="M1403" s="116">
        <v>46509</v>
      </c>
      <c r="N1403" s="117" t="s">
        <v>421</v>
      </c>
      <c r="O1403" s="130">
        <f t="shared" si="317"/>
        <v>46509</v>
      </c>
      <c r="P1403" s="118">
        <v>23234</v>
      </c>
      <c r="Q1403" s="118">
        <v>2014</v>
      </c>
      <c r="R1403" s="119">
        <v>45779</v>
      </c>
      <c r="S1403" s="120" t="s">
        <v>2001</v>
      </c>
      <c r="T1403" s="121" t="s">
        <v>421</v>
      </c>
      <c r="U1403" s="376" t="s">
        <v>833</v>
      </c>
      <c r="V1403" s="376" t="s">
        <v>2598</v>
      </c>
      <c r="W1403" s="145">
        <f>M1403</f>
        <v>46509</v>
      </c>
      <c r="X1403" s="357" t="s">
        <v>865</v>
      </c>
      <c r="Y1403" s="407">
        <v>3.85</v>
      </c>
      <c r="Z1403" s="136"/>
      <c r="AA1403" s="120">
        <v>85</v>
      </c>
      <c r="AB1403" s="120"/>
      <c r="AC1403" s="120">
        <v>105</v>
      </c>
      <c r="AD1403" s="120"/>
      <c r="AE1403" s="357" t="s">
        <v>423</v>
      </c>
      <c r="AF1403" s="357" t="s">
        <v>423</v>
      </c>
      <c r="AG1403" s="357" t="s">
        <v>423</v>
      </c>
      <c r="AH1403" s="357">
        <v>1</v>
      </c>
      <c r="AI1403" s="119"/>
      <c r="AJ1403" s="357"/>
      <c r="AK1403" s="357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427</v>
      </c>
      <c r="C1404" s="121" t="s">
        <v>4897</v>
      </c>
      <c r="D1404" s="121"/>
      <c r="E1404" s="121" t="s">
        <v>4898</v>
      </c>
      <c r="F1404" s="121"/>
      <c r="G1404" s="129" t="s">
        <v>4899</v>
      </c>
      <c r="H1404" s="390"/>
      <c r="I1404" s="111" t="s">
        <v>71</v>
      </c>
      <c r="J1404" s="121"/>
      <c r="K1404" s="121" t="s">
        <v>3986</v>
      </c>
      <c r="L1404" s="137">
        <v>45056</v>
      </c>
      <c r="M1404" s="138">
        <v>46517</v>
      </c>
      <c r="N1404" s="117" t="s">
        <v>421</v>
      </c>
      <c r="O1404" s="131">
        <f t="shared" si="317"/>
        <v>46517</v>
      </c>
      <c r="P1404" s="104">
        <v>23235</v>
      </c>
      <c r="Q1404" s="104">
        <v>2023</v>
      </c>
      <c r="R1404" s="105">
        <v>45787</v>
      </c>
      <c r="S1404" s="121" t="s">
        <v>102</v>
      </c>
      <c r="T1404" s="121" t="s">
        <v>421</v>
      </c>
      <c r="U1404" s="244" t="s">
        <v>875</v>
      </c>
      <c r="V1404" s="244" t="s">
        <v>875</v>
      </c>
      <c r="W1404" s="135">
        <f>M1404</f>
        <v>46517</v>
      </c>
      <c r="X1404" s="162" t="s">
        <v>583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57">
        <v>22</v>
      </c>
      <c r="AF1404" s="162">
        <v>39</v>
      </c>
      <c r="AG1404" s="162">
        <v>62</v>
      </c>
      <c r="AH1404" s="259" t="s">
        <v>833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427</v>
      </c>
      <c r="C1405" s="121" t="s">
        <v>4900</v>
      </c>
      <c r="D1405" s="121"/>
      <c r="E1405" s="121" t="s">
        <v>4901</v>
      </c>
      <c r="F1405" s="121"/>
      <c r="G1405" s="129" t="s">
        <v>4903</v>
      </c>
      <c r="H1405" s="390"/>
      <c r="I1405" s="121" t="s">
        <v>1071</v>
      </c>
      <c r="J1405" s="111"/>
      <c r="K1405" s="121" t="s">
        <v>3653</v>
      </c>
      <c r="L1405" s="137">
        <v>45056</v>
      </c>
      <c r="M1405" s="149">
        <v>46357</v>
      </c>
      <c r="N1405" s="162" t="s">
        <v>421</v>
      </c>
      <c r="O1405" s="168">
        <f t="shared" si="317"/>
        <v>46357</v>
      </c>
      <c r="P1405" s="169">
        <v>23236</v>
      </c>
      <c r="Q1405" s="169">
        <v>2023</v>
      </c>
      <c r="R1405" s="119">
        <v>45627</v>
      </c>
      <c r="S1405" s="156" t="s">
        <v>727</v>
      </c>
      <c r="T1405" s="144" t="s">
        <v>5224</v>
      </c>
      <c r="U1405" s="376" t="s">
        <v>6327</v>
      </c>
      <c r="V1405" s="376" t="s">
        <v>1402</v>
      </c>
      <c r="W1405" s="145">
        <f>M1405</f>
        <v>46357</v>
      </c>
      <c r="X1405" s="357" t="s">
        <v>423</v>
      </c>
      <c r="Y1405" s="407" t="s">
        <v>423</v>
      </c>
      <c r="Z1405" s="136"/>
      <c r="AA1405" s="120">
        <v>118</v>
      </c>
      <c r="AB1405" s="120"/>
      <c r="AC1405" s="120">
        <v>140</v>
      </c>
      <c r="AD1405" s="120"/>
      <c r="AE1405" s="162" t="s">
        <v>423</v>
      </c>
      <c r="AF1405" s="357" t="s">
        <v>423</v>
      </c>
      <c r="AG1405" s="365">
        <v>60</v>
      </c>
      <c r="AH1405" s="365">
        <v>1</v>
      </c>
      <c r="AI1405" s="119"/>
      <c r="AJ1405" s="357"/>
      <c r="AK1405" s="357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428</v>
      </c>
      <c r="C1406" s="121" t="s">
        <v>4904</v>
      </c>
      <c r="D1406" s="121" t="s">
        <v>4930</v>
      </c>
      <c r="E1406" s="121" t="s">
        <v>4902</v>
      </c>
      <c r="F1406" s="121" t="s">
        <v>4931</v>
      </c>
      <c r="G1406" s="129" t="s">
        <v>4932</v>
      </c>
      <c r="H1406" s="390" t="s">
        <v>4933</v>
      </c>
      <c r="I1406" s="121" t="s">
        <v>1294</v>
      </c>
      <c r="J1406" s="121" t="s">
        <v>4934</v>
      </c>
      <c r="K1406" s="121" t="s">
        <v>304</v>
      </c>
      <c r="L1406" s="137">
        <v>45065</v>
      </c>
      <c r="M1406" s="149">
        <v>46509</v>
      </c>
      <c r="N1406" s="139" t="s">
        <v>421</v>
      </c>
      <c r="O1406" s="130">
        <v>46509</v>
      </c>
      <c r="P1406" s="118">
        <v>23260</v>
      </c>
      <c r="Q1406" s="118">
        <v>2016</v>
      </c>
      <c r="R1406" s="119">
        <v>45779</v>
      </c>
      <c r="S1406" s="120" t="s">
        <v>168</v>
      </c>
      <c r="T1406" s="121" t="s">
        <v>1870</v>
      </c>
      <c r="U1406" s="376" t="s">
        <v>6616</v>
      </c>
      <c r="V1406" s="376" t="s">
        <v>6617</v>
      </c>
      <c r="W1406" s="145">
        <v>46509</v>
      </c>
      <c r="X1406" s="357" t="s">
        <v>865</v>
      </c>
      <c r="Y1406" s="407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57" t="s">
        <v>4935</v>
      </c>
      <c r="AF1406" s="357" t="s">
        <v>210</v>
      </c>
      <c r="AG1406" s="357" t="s">
        <v>3626</v>
      </c>
      <c r="AH1406" s="357">
        <v>2</v>
      </c>
      <c r="AI1406" s="105">
        <v>45065</v>
      </c>
      <c r="AJ1406" s="162">
        <v>2023</v>
      </c>
      <c r="AK1406" s="162" t="s">
        <v>612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427</v>
      </c>
      <c r="C1407" s="85" t="s">
        <v>1840</v>
      </c>
      <c r="D1407" s="111"/>
      <c r="E1407" s="85" t="s">
        <v>4909</v>
      </c>
      <c r="F1407" s="111"/>
      <c r="G1407" s="112" t="s">
        <v>4910</v>
      </c>
      <c r="H1407" s="389"/>
      <c r="I1407" s="111" t="s">
        <v>1294</v>
      </c>
      <c r="J1407" s="111"/>
      <c r="K1407" s="111" t="s">
        <v>4911</v>
      </c>
      <c r="L1407" s="115">
        <v>45062</v>
      </c>
      <c r="M1407" s="116">
        <v>46520</v>
      </c>
      <c r="N1407" s="117" t="s">
        <v>421</v>
      </c>
      <c r="O1407" s="132">
        <f t="shared" ref="O1407:O1412" si="318">M1407</f>
        <v>46520</v>
      </c>
      <c r="P1407" s="118">
        <v>23246</v>
      </c>
      <c r="Q1407" s="118">
        <v>2016</v>
      </c>
      <c r="R1407" s="119">
        <v>45790</v>
      </c>
      <c r="S1407" s="120" t="s">
        <v>298</v>
      </c>
      <c r="T1407" s="121" t="s">
        <v>421</v>
      </c>
      <c r="U1407" s="376" t="s">
        <v>5949</v>
      </c>
      <c r="V1407" s="376" t="s">
        <v>6652</v>
      </c>
      <c r="W1407" s="145">
        <v>46520</v>
      </c>
      <c r="X1407" s="357" t="s">
        <v>865</v>
      </c>
      <c r="Y1407" s="407">
        <v>5.85</v>
      </c>
      <c r="Z1407" s="136"/>
      <c r="AA1407" s="120">
        <v>105</v>
      </c>
      <c r="AB1407" s="120"/>
      <c r="AC1407" s="120">
        <v>130</v>
      </c>
      <c r="AD1407" s="120"/>
      <c r="AE1407" s="357" t="s">
        <v>3487</v>
      </c>
      <c r="AF1407" s="357" t="s">
        <v>3488</v>
      </c>
      <c r="AG1407" s="357" t="s">
        <v>3708</v>
      </c>
      <c r="AH1407" s="357">
        <v>1</v>
      </c>
      <c r="AI1407" s="119"/>
      <c r="AJ1407" s="357"/>
      <c r="AK1407" s="357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427</v>
      </c>
      <c r="C1408" s="111" t="s">
        <v>3646</v>
      </c>
      <c r="D1408" s="111"/>
      <c r="E1408" s="85" t="s">
        <v>4912</v>
      </c>
      <c r="F1408" s="111"/>
      <c r="G1408" s="112" t="s">
        <v>4913</v>
      </c>
      <c r="H1408" s="389"/>
      <c r="I1408" s="111" t="s">
        <v>1294</v>
      </c>
      <c r="J1408" s="111"/>
      <c r="K1408" s="111" t="s">
        <v>4201</v>
      </c>
      <c r="L1408" s="115">
        <v>45062</v>
      </c>
      <c r="M1408" s="87">
        <v>46503</v>
      </c>
      <c r="N1408" s="117" t="s">
        <v>421</v>
      </c>
      <c r="O1408" s="133">
        <f t="shared" si="318"/>
        <v>46503</v>
      </c>
      <c r="P1408" s="104">
        <v>23247</v>
      </c>
      <c r="Q1408" s="104">
        <v>2022</v>
      </c>
      <c r="R1408" s="119">
        <v>45773</v>
      </c>
      <c r="S1408" s="121" t="s">
        <v>168</v>
      </c>
      <c r="T1408" s="121" t="s">
        <v>421</v>
      </c>
      <c r="U1408" s="244" t="s">
        <v>6610</v>
      </c>
      <c r="V1408" s="244" t="s">
        <v>6610</v>
      </c>
      <c r="W1408" s="135">
        <v>46503</v>
      </c>
      <c r="X1408" s="162" t="s">
        <v>21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57" t="s">
        <v>3630</v>
      </c>
      <c r="AF1408" s="162" t="s">
        <v>3645</v>
      </c>
      <c r="AG1408" s="162" t="s">
        <v>4914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427</v>
      </c>
      <c r="C1409" s="111" t="s">
        <v>4581</v>
      </c>
      <c r="D1409" s="111"/>
      <c r="E1409" s="111" t="s">
        <v>4915</v>
      </c>
      <c r="F1409" s="111"/>
      <c r="G1409" s="112" t="s">
        <v>4920</v>
      </c>
      <c r="H1409" s="389"/>
      <c r="I1409" s="111" t="s">
        <v>265</v>
      </c>
      <c r="J1409" s="111"/>
      <c r="K1409" s="111" t="s">
        <v>224</v>
      </c>
      <c r="L1409" s="115">
        <v>45063</v>
      </c>
      <c r="M1409" s="116">
        <v>46420</v>
      </c>
      <c r="N1409" s="117" t="s">
        <v>421</v>
      </c>
      <c r="O1409" s="132">
        <f t="shared" si="318"/>
        <v>46420</v>
      </c>
      <c r="P1409" s="118">
        <v>23248</v>
      </c>
      <c r="Q1409" s="118">
        <v>2022</v>
      </c>
      <c r="R1409" s="119">
        <v>45690</v>
      </c>
      <c r="S1409" s="120" t="s">
        <v>168</v>
      </c>
      <c r="T1409" s="121" t="s">
        <v>421</v>
      </c>
      <c r="U1409" s="376" t="s">
        <v>533</v>
      </c>
      <c r="V1409" s="376" t="s">
        <v>533</v>
      </c>
      <c r="W1409" s="145">
        <v>46420</v>
      </c>
      <c r="X1409" s="357" t="s">
        <v>583</v>
      </c>
      <c r="Y1409" s="407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4916</v>
      </c>
      <c r="AF1409" s="357" t="s">
        <v>423</v>
      </c>
      <c r="AG1409" s="357" t="s">
        <v>423</v>
      </c>
      <c r="AH1409" s="357">
        <v>1</v>
      </c>
      <c r="AI1409" s="119"/>
      <c r="AJ1409" s="357"/>
      <c r="AK1409" s="357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427</v>
      </c>
      <c r="C1410" s="121" t="s">
        <v>4917</v>
      </c>
      <c r="D1410" s="121"/>
      <c r="E1410" s="121" t="s">
        <v>4918</v>
      </c>
      <c r="F1410" s="121"/>
      <c r="G1410" s="129" t="s">
        <v>4919</v>
      </c>
      <c r="H1410" s="390"/>
      <c r="I1410" s="111" t="s">
        <v>4461</v>
      </c>
      <c r="J1410" s="121"/>
      <c r="K1410" s="121" t="s">
        <v>6609</v>
      </c>
      <c r="L1410" s="137">
        <v>45063</v>
      </c>
      <c r="M1410" s="138">
        <v>46494</v>
      </c>
      <c r="N1410" s="117" t="s">
        <v>421</v>
      </c>
      <c r="O1410" s="130">
        <f t="shared" si="318"/>
        <v>46494</v>
      </c>
      <c r="P1410" s="118">
        <v>23249</v>
      </c>
      <c r="Q1410" s="118">
        <v>2022</v>
      </c>
      <c r="R1410" s="119">
        <v>45764</v>
      </c>
      <c r="S1410" s="120" t="s">
        <v>2001</v>
      </c>
      <c r="T1410" s="121" t="s">
        <v>5224</v>
      </c>
      <c r="U1410" s="376" t="s">
        <v>626</v>
      </c>
      <c r="V1410" s="376" t="s">
        <v>626</v>
      </c>
      <c r="W1410" s="145">
        <v>46494</v>
      </c>
      <c r="X1410" s="357" t="s">
        <v>201</v>
      </c>
      <c r="Y1410" s="407">
        <v>5.0999999999999996</v>
      </c>
      <c r="Z1410" s="136"/>
      <c r="AA1410" s="120">
        <v>60</v>
      </c>
      <c r="AB1410" s="120"/>
      <c r="AC1410" s="120">
        <v>85</v>
      </c>
      <c r="AD1410" s="120"/>
      <c r="AE1410" s="357" t="s">
        <v>423</v>
      </c>
      <c r="AF1410" s="357" t="s">
        <v>423</v>
      </c>
      <c r="AG1410" s="357" t="s">
        <v>423</v>
      </c>
      <c r="AH1410" s="357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428</v>
      </c>
      <c r="C1411" s="121" t="s">
        <v>4922</v>
      </c>
      <c r="D1411" s="121" t="s">
        <v>4923</v>
      </c>
      <c r="E1411" s="121" t="s">
        <v>4924</v>
      </c>
      <c r="F1411" s="121" t="s">
        <v>4925</v>
      </c>
      <c r="G1411" s="129" t="s">
        <v>4926</v>
      </c>
      <c r="H1411" s="390" t="s">
        <v>4927</v>
      </c>
      <c r="I1411" s="121" t="s">
        <v>1294</v>
      </c>
      <c r="J1411" s="121" t="s">
        <v>823</v>
      </c>
      <c r="K1411" s="121" t="s">
        <v>4928</v>
      </c>
      <c r="L1411" s="137">
        <v>40168</v>
      </c>
      <c r="M1411" s="149">
        <v>46510</v>
      </c>
      <c r="N1411" s="162" t="s">
        <v>421</v>
      </c>
      <c r="O1411" s="168">
        <f t="shared" si="318"/>
        <v>46510</v>
      </c>
      <c r="P1411" s="169">
        <v>23251</v>
      </c>
      <c r="Q1411" s="169">
        <v>2009</v>
      </c>
      <c r="R1411" s="119">
        <v>45780</v>
      </c>
      <c r="S1411" s="156" t="s">
        <v>14</v>
      </c>
      <c r="T1411" s="144" t="s">
        <v>1870</v>
      </c>
      <c r="U1411" s="376" t="s">
        <v>6634</v>
      </c>
      <c r="V1411" s="376" t="s">
        <v>6635</v>
      </c>
      <c r="W1411" s="145">
        <v>46510</v>
      </c>
      <c r="X1411" s="357" t="s">
        <v>583</v>
      </c>
      <c r="Y1411" s="407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57" t="s">
        <v>3487</v>
      </c>
      <c r="AF1411" s="357" t="s">
        <v>210</v>
      </c>
      <c r="AG1411" s="365" t="s">
        <v>4573</v>
      </c>
      <c r="AH1411" s="365">
        <v>1</v>
      </c>
      <c r="AI1411" s="172">
        <v>45063</v>
      </c>
      <c r="AJ1411" s="365">
        <v>2014</v>
      </c>
      <c r="AK1411" s="365" t="s">
        <v>421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427</v>
      </c>
      <c r="C1412" s="110" t="s">
        <v>5006</v>
      </c>
      <c r="D1412" s="121"/>
      <c r="E1412" s="121" t="s">
        <v>4936</v>
      </c>
      <c r="F1412" s="121"/>
      <c r="G1412" s="129" t="s">
        <v>4937</v>
      </c>
      <c r="H1412" s="390"/>
      <c r="I1412" s="121" t="s">
        <v>174</v>
      </c>
      <c r="J1412" s="121"/>
      <c r="K1412" s="121" t="s">
        <v>4938</v>
      </c>
      <c r="L1412" s="137">
        <v>45068</v>
      </c>
      <c r="M1412" s="149">
        <v>46509</v>
      </c>
      <c r="N1412" s="162" t="s">
        <v>421</v>
      </c>
      <c r="O1412" s="168">
        <f t="shared" si="318"/>
        <v>46509</v>
      </c>
      <c r="P1412" s="169">
        <v>23262</v>
      </c>
      <c r="Q1412" s="174">
        <v>2022</v>
      </c>
      <c r="R1412" s="119">
        <v>45779</v>
      </c>
      <c r="S1412" s="156" t="s">
        <v>102</v>
      </c>
      <c r="T1412" s="144" t="s">
        <v>421</v>
      </c>
      <c r="U1412" s="376" t="s">
        <v>6410</v>
      </c>
      <c r="V1412" s="376" t="s">
        <v>6410</v>
      </c>
      <c r="W1412" s="145">
        <v>46509</v>
      </c>
      <c r="X1412" s="357" t="s">
        <v>201</v>
      </c>
      <c r="Y1412" s="407">
        <v>4.9000000000000004</v>
      </c>
      <c r="Z1412" s="136"/>
      <c r="AA1412" s="120">
        <v>80</v>
      </c>
      <c r="AB1412" s="120"/>
      <c r="AC1412" s="120">
        <v>100</v>
      </c>
      <c r="AD1412" s="120"/>
      <c r="AE1412" s="357">
        <v>22</v>
      </c>
      <c r="AF1412" s="357">
        <v>37</v>
      </c>
      <c r="AG1412" s="365">
        <v>54</v>
      </c>
      <c r="AH1412" s="365">
        <v>1</v>
      </c>
      <c r="AI1412" s="172"/>
      <c r="AJ1412" s="365"/>
      <c r="AK1412" s="365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427</v>
      </c>
      <c r="C1413" s="121" t="s">
        <v>3422</v>
      </c>
      <c r="D1413" s="121"/>
      <c r="E1413" s="121" t="s">
        <v>4940</v>
      </c>
      <c r="F1413" s="121"/>
      <c r="G1413" s="129" t="s">
        <v>4941</v>
      </c>
      <c r="H1413" s="390"/>
      <c r="I1413" s="121" t="s">
        <v>255</v>
      </c>
      <c r="J1413" s="121"/>
      <c r="K1413" s="121" t="s">
        <v>4942</v>
      </c>
      <c r="L1413" s="137">
        <v>45069</v>
      </c>
      <c r="M1413" s="149">
        <v>45794</v>
      </c>
      <c r="N1413" s="162" t="s">
        <v>421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691</v>
      </c>
      <c r="T1413" s="144" t="s">
        <v>728</v>
      </c>
      <c r="U1413" s="376" t="s">
        <v>200</v>
      </c>
      <c r="V1413" s="376" t="s">
        <v>200</v>
      </c>
      <c r="W1413" s="145">
        <v>45794</v>
      </c>
      <c r="X1413" s="357" t="s">
        <v>4943</v>
      </c>
      <c r="Y1413" s="407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57" t="s">
        <v>423</v>
      </c>
      <c r="AF1413" s="357">
        <v>38</v>
      </c>
      <c r="AG1413" s="365">
        <v>50</v>
      </c>
      <c r="AH1413" s="365">
        <v>1</v>
      </c>
      <c r="AI1413" s="172"/>
      <c r="AJ1413" s="365"/>
      <c r="AK1413" s="365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427</v>
      </c>
      <c r="C1414" s="111" t="s">
        <v>4947</v>
      </c>
      <c r="D1414" s="111"/>
      <c r="E1414" s="111" t="s">
        <v>4944</v>
      </c>
      <c r="F1414" s="111"/>
      <c r="G1414" s="112" t="s">
        <v>4945</v>
      </c>
      <c r="H1414" s="389"/>
      <c r="I1414" s="111" t="s">
        <v>734</v>
      </c>
      <c r="J1414" s="111"/>
      <c r="K1414" s="111" t="s">
        <v>4946</v>
      </c>
      <c r="L1414" s="115">
        <v>45069</v>
      </c>
      <c r="M1414" s="116">
        <v>45792</v>
      </c>
      <c r="N1414" s="117" t="s">
        <v>421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2001</v>
      </c>
      <c r="T1414" s="121" t="s">
        <v>728</v>
      </c>
      <c r="U1414" s="376" t="s">
        <v>200</v>
      </c>
      <c r="V1414" s="376" t="s">
        <v>909</v>
      </c>
      <c r="W1414" s="145">
        <v>45792</v>
      </c>
      <c r="X1414" s="357" t="s">
        <v>201</v>
      </c>
      <c r="Y1414" s="407">
        <v>4.5999999999999996</v>
      </c>
      <c r="Z1414" s="136"/>
      <c r="AA1414" s="120">
        <v>65</v>
      </c>
      <c r="AB1414" s="120"/>
      <c r="AC1414" s="120">
        <v>85</v>
      </c>
      <c r="AD1414" s="120"/>
      <c r="AE1414" s="357" t="s">
        <v>423</v>
      </c>
      <c r="AF1414" s="357" t="s">
        <v>423</v>
      </c>
      <c r="AG1414" s="357" t="s">
        <v>423</v>
      </c>
      <c r="AH1414" s="357">
        <v>1</v>
      </c>
      <c r="AI1414" s="98"/>
      <c r="AJ1414" s="357"/>
      <c r="AK1414" s="357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427</v>
      </c>
      <c r="C1415" s="111" t="s">
        <v>342</v>
      </c>
      <c r="D1415" s="111"/>
      <c r="E1415" s="85" t="s">
        <v>4948</v>
      </c>
      <c r="F1415" s="111"/>
      <c r="G1415" s="112" t="s">
        <v>4949</v>
      </c>
      <c r="H1415" s="389"/>
      <c r="I1415" s="111" t="s">
        <v>1071</v>
      </c>
      <c r="J1415" s="111"/>
      <c r="K1415" s="111" t="s">
        <v>4950</v>
      </c>
      <c r="L1415" s="115">
        <v>45069</v>
      </c>
      <c r="M1415" s="87">
        <v>46513</v>
      </c>
      <c r="N1415" s="117" t="s">
        <v>421</v>
      </c>
      <c r="O1415" s="131">
        <f>M1415</f>
        <v>46513</v>
      </c>
      <c r="P1415" s="104">
        <v>23269</v>
      </c>
      <c r="Q1415" s="104">
        <v>2011</v>
      </c>
      <c r="R1415" s="105">
        <v>45783</v>
      </c>
      <c r="S1415" s="121" t="s">
        <v>727</v>
      </c>
      <c r="T1415" s="121" t="s">
        <v>421</v>
      </c>
      <c r="U1415" s="244" t="s">
        <v>548</v>
      </c>
      <c r="V1415" s="244" t="s">
        <v>875</v>
      </c>
      <c r="W1415" s="145">
        <v>46513</v>
      </c>
      <c r="X1415" s="162" t="s">
        <v>865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57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427</v>
      </c>
      <c r="C1416" s="121" t="s">
        <v>4952</v>
      </c>
      <c r="D1416" s="121"/>
      <c r="E1416" s="121" t="s">
        <v>4953</v>
      </c>
      <c r="F1416" s="121"/>
      <c r="G1416" s="129" t="s">
        <v>4954</v>
      </c>
      <c r="H1416" s="390"/>
      <c r="I1416" s="121" t="s">
        <v>174</v>
      </c>
      <c r="J1416" s="121"/>
      <c r="K1416" s="121" t="s">
        <v>756</v>
      </c>
      <c r="L1416" s="137">
        <v>45070</v>
      </c>
      <c r="M1416" s="149">
        <v>45780</v>
      </c>
      <c r="N1416" s="162" t="s">
        <v>421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102</v>
      </c>
      <c r="T1416" s="144" t="s">
        <v>728</v>
      </c>
      <c r="U1416" s="376" t="s">
        <v>200</v>
      </c>
      <c r="V1416" s="376" t="s">
        <v>200</v>
      </c>
      <c r="W1416" s="145">
        <v>45780</v>
      </c>
      <c r="X1416" s="357" t="s">
        <v>583</v>
      </c>
      <c r="Y1416" s="407">
        <v>5</v>
      </c>
      <c r="Z1416" s="136"/>
      <c r="AA1416" s="120">
        <v>90</v>
      </c>
      <c r="AB1416" s="120"/>
      <c r="AC1416" s="120">
        <v>105</v>
      </c>
      <c r="AD1416" s="120"/>
      <c r="AE1416" s="357">
        <v>22</v>
      </c>
      <c r="AF1416" s="357">
        <v>39</v>
      </c>
      <c r="AG1416" s="365">
        <v>60</v>
      </c>
      <c r="AH1416" s="365">
        <v>1</v>
      </c>
      <c r="AI1416" s="156"/>
      <c r="AJ1416" s="365"/>
      <c r="AK1416" s="365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427</v>
      </c>
      <c r="C1417" s="121" t="s">
        <v>4966</v>
      </c>
      <c r="D1417" s="121"/>
      <c r="E1417" s="121" t="s">
        <v>4955</v>
      </c>
      <c r="F1417" s="121"/>
      <c r="G1417" s="129" t="s">
        <v>4965</v>
      </c>
      <c r="H1417" s="390"/>
      <c r="I1417" s="121" t="s">
        <v>174</v>
      </c>
      <c r="J1417" s="121"/>
      <c r="K1417" s="121" t="s">
        <v>820</v>
      </c>
      <c r="L1417" s="137">
        <v>45070</v>
      </c>
      <c r="M1417" s="149">
        <v>46332</v>
      </c>
      <c r="N1417" s="117" t="s">
        <v>421</v>
      </c>
      <c r="O1417" s="149">
        <f>M1417</f>
        <v>46332</v>
      </c>
      <c r="P1417" s="174">
        <v>23274</v>
      </c>
      <c r="Q1417" s="169">
        <v>2023</v>
      </c>
      <c r="R1417" s="172">
        <v>45602</v>
      </c>
      <c r="S1417" s="156" t="s">
        <v>102</v>
      </c>
      <c r="T1417" s="121" t="s">
        <v>421</v>
      </c>
      <c r="U1417" s="244" t="s">
        <v>908</v>
      </c>
      <c r="V1417" s="244" t="s">
        <v>908</v>
      </c>
      <c r="W1417" s="145">
        <v>46332</v>
      </c>
      <c r="X1417" s="357" t="s">
        <v>583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427</v>
      </c>
      <c r="C1418" s="201" t="s">
        <v>4368</v>
      </c>
      <c r="D1418" s="201"/>
      <c r="E1418" s="201" t="s">
        <v>4956</v>
      </c>
      <c r="F1418" s="201"/>
      <c r="G1418" s="203" t="s">
        <v>4967</v>
      </c>
      <c r="H1418" s="391"/>
      <c r="I1418" s="121" t="s">
        <v>174</v>
      </c>
      <c r="J1418" s="201"/>
      <c r="K1418" s="121" t="s">
        <v>1625</v>
      </c>
      <c r="L1418" s="137">
        <v>45070</v>
      </c>
      <c r="M1418" s="149">
        <v>45780</v>
      </c>
      <c r="N1418" s="117" t="s">
        <v>421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102</v>
      </c>
      <c r="T1418" s="121" t="s">
        <v>728</v>
      </c>
      <c r="U1418" s="377" t="s">
        <v>200</v>
      </c>
      <c r="V1418" s="377" t="s">
        <v>200</v>
      </c>
      <c r="W1418" s="145">
        <v>45780</v>
      </c>
      <c r="X1418" s="208" t="s">
        <v>655</v>
      </c>
      <c r="Y1418" s="408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427</v>
      </c>
      <c r="C1419" s="121" t="s">
        <v>4302</v>
      </c>
      <c r="D1419" s="121"/>
      <c r="E1419" s="85" t="s">
        <v>4957</v>
      </c>
      <c r="F1419" s="111"/>
      <c r="G1419" s="112" t="s">
        <v>4968</v>
      </c>
      <c r="H1419" s="389"/>
      <c r="I1419" s="121" t="s">
        <v>174</v>
      </c>
      <c r="J1419" s="121"/>
      <c r="K1419" s="121" t="s">
        <v>756</v>
      </c>
      <c r="L1419" s="137">
        <v>45070</v>
      </c>
      <c r="M1419" s="149">
        <v>45780</v>
      </c>
      <c r="N1419" s="162" t="s">
        <v>421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102</v>
      </c>
      <c r="T1419" s="144" t="s">
        <v>728</v>
      </c>
      <c r="U1419" s="244" t="s">
        <v>200</v>
      </c>
      <c r="V1419" s="244" t="s">
        <v>200</v>
      </c>
      <c r="W1419" s="145">
        <v>45780</v>
      </c>
      <c r="X1419" s="208" t="s">
        <v>655</v>
      </c>
      <c r="Y1419" s="407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57">
        <v>39</v>
      </c>
      <c r="AG1419" s="357">
        <v>62</v>
      </c>
      <c r="AH1419" s="357">
        <v>1</v>
      </c>
      <c r="AI1419" s="119"/>
      <c r="AJ1419" s="357"/>
      <c r="AK1419" s="357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427</v>
      </c>
      <c r="C1420" s="121" t="s">
        <v>3055</v>
      </c>
      <c r="D1420" s="111"/>
      <c r="E1420" s="111" t="s">
        <v>4958</v>
      </c>
      <c r="F1420" s="111"/>
      <c r="G1420" s="112" t="s">
        <v>4959</v>
      </c>
      <c r="H1420" s="389"/>
      <c r="I1420" s="121" t="s">
        <v>4479</v>
      </c>
      <c r="J1420" s="111"/>
      <c r="K1420" s="111" t="s">
        <v>4960</v>
      </c>
      <c r="L1420" s="115">
        <v>45070</v>
      </c>
      <c r="M1420" s="116">
        <v>45801</v>
      </c>
      <c r="N1420" s="117" t="s">
        <v>421</v>
      </c>
      <c r="O1420" s="130">
        <f t="shared" ref="O1420:O1427" si="319">M1420</f>
        <v>45801</v>
      </c>
      <c r="P1420" s="118">
        <v>23277</v>
      </c>
      <c r="Q1420" s="118">
        <v>2021</v>
      </c>
      <c r="R1420" s="119">
        <v>45070</v>
      </c>
      <c r="S1420" s="120" t="s">
        <v>2231</v>
      </c>
      <c r="T1420" s="121" t="s">
        <v>728</v>
      </c>
      <c r="U1420" s="376" t="s">
        <v>200</v>
      </c>
      <c r="V1420" s="376" t="s">
        <v>615</v>
      </c>
      <c r="W1420" s="145">
        <v>45801</v>
      </c>
      <c r="X1420" s="357" t="s">
        <v>201</v>
      </c>
      <c r="Y1420" s="407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57" t="s">
        <v>423</v>
      </c>
      <c r="AF1420" s="357" t="s">
        <v>423</v>
      </c>
      <c r="AG1420" s="357" t="s">
        <v>423</v>
      </c>
      <c r="AH1420" s="357">
        <v>1</v>
      </c>
      <c r="AI1420" s="119"/>
      <c r="AJ1420" s="357"/>
      <c r="AK1420" s="357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427</v>
      </c>
      <c r="C1421" s="121" t="s">
        <v>4964</v>
      </c>
      <c r="D1421" s="121"/>
      <c r="E1421" s="121" t="s">
        <v>4961</v>
      </c>
      <c r="F1421" s="121"/>
      <c r="G1421" s="129" t="s">
        <v>4962</v>
      </c>
      <c r="H1421" s="390"/>
      <c r="I1421" s="121" t="s">
        <v>4479</v>
      </c>
      <c r="J1421" s="121"/>
      <c r="K1421" s="121" t="s">
        <v>4963</v>
      </c>
      <c r="L1421" s="137">
        <v>45070</v>
      </c>
      <c r="M1421" s="149">
        <v>45789</v>
      </c>
      <c r="N1421" s="162" t="s">
        <v>421</v>
      </c>
      <c r="O1421" s="168">
        <f t="shared" si="319"/>
        <v>45789</v>
      </c>
      <c r="P1421" s="169">
        <v>23278</v>
      </c>
      <c r="Q1421" s="169">
        <v>2022</v>
      </c>
      <c r="R1421" s="119">
        <v>45058</v>
      </c>
      <c r="S1421" s="156" t="s">
        <v>2231</v>
      </c>
      <c r="T1421" s="144" t="s">
        <v>728</v>
      </c>
      <c r="U1421" s="376" t="s">
        <v>200</v>
      </c>
      <c r="V1421" s="376" t="s">
        <v>387</v>
      </c>
      <c r="W1421" s="145">
        <f t="shared" ref="W1421:W1482" si="320">M1421</f>
        <v>45789</v>
      </c>
      <c r="X1421" s="357" t="s">
        <v>201</v>
      </c>
      <c r="Y1421" s="407">
        <v>5.2</v>
      </c>
      <c r="Z1421" s="136"/>
      <c r="AA1421" s="120">
        <v>85</v>
      </c>
      <c r="AB1421" s="120"/>
      <c r="AC1421" s="120">
        <v>105</v>
      </c>
      <c r="AD1421" s="120"/>
      <c r="AE1421" s="357" t="s">
        <v>423</v>
      </c>
      <c r="AF1421" s="357" t="s">
        <v>423</v>
      </c>
      <c r="AG1421" s="365" t="s">
        <v>423</v>
      </c>
      <c r="AH1421" s="365">
        <v>1</v>
      </c>
      <c r="AI1421" s="156"/>
      <c r="AJ1421" s="365"/>
      <c r="AK1421" s="365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427</v>
      </c>
      <c r="C1422" s="121" t="s">
        <v>4973</v>
      </c>
      <c r="D1422" s="121"/>
      <c r="E1422" s="121" t="s">
        <v>4974</v>
      </c>
      <c r="F1422" s="121"/>
      <c r="G1422" s="129" t="s">
        <v>4975</v>
      </c>
      <c r="H1422" s="390"/>
      <c r="I1422" s="121" t="s">
        <v>734</v>
      </c>
      <c r="J1422" s="121"/>
      <c r="K1422" s="121" t="s">
        <v>3683</v>
      </c>
      <c r="L1422" s="137">
        <v>45071</v>
      </c>
      <c r="M1422" s="149">
        <v>46501</v>
      </c>
      <c r="N1422" s="162" t="s">
        <v>421</v>
      </c>
      <c r="O1422" s="168">
        <f t="shared" si="319"/>
        <v>46501</v>
      </c>
      <c r="P1422" s="169">
        <v>23281</v>
      </c>
      <c r="Q1422" s="169">
        <v>2021</v>
      </c>
      <c r="R1422" s="119">
        <v>45771</v>
      </c>
      <c r="S1422" s="156" t="s">
        <v>319</v>
      </c>
      <c r="T1422" s="144" t="s">
        <v>421</v>
      </c>
      <c r="U1422" s="376" t="s">
        <v>13</v>
      </c>
      <c r="V1422" s="376" t="s">
        <v>626</v>
      </c>
      <c r="W1422" s="145">
        <f t="shared" si="320"/>
        <v>46501</v>
      </c>
      <c r="X1422" s="357" t="s">
        <v>865</v>
      </c>
      <c r="Y1422" s="407">
        <v>5</v>
      </c>
      <c r="Z1422" s="136"/>
      <c r="AA1422" s="120">
        <v>95</v>
      </c>
      <c r="AB1422" s="120"/>
      <c r="AC1422" s="120">
        <v>125</v>
      </c>
      <c r="AD1422" s="120"/>
      <c r="AE1422" s="357" t="s">
        <v>423</v>
      </c>
      <c r="AF1422" s="357" t="s">
        <v>423</v>
      </c>
      <c r="AG1422" s="365" t="s">
        <v>423</v>
      </c>
      <c r="AH1422" s="365">
        <v>1</v>
      </c>
      <c r="AI1422" s="156"/>
      <c r="AJ1422" s="365"/>
      <c r="AK1422" s="365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427</v>
      </c>
      <c r="C1423" s="121" t="s">
        <v>4980</v>
      </c>
      <c r="D1423" s="121"/>
      <c r="E1423" s="121" t="s">
        <v>4981</v>
      </c>
      <c r="F1423" s="121"/>
      <c r="G1423" s="129" t="s">
        <v>4982</v>
      </c>
      <c r="H1423" s="390"/>
      <c r="I1423" s="121" t="s">
        <v>1071</v>
      </c>
      <c r="J1423" s="121"/>
      <c r="K1423" s="121" t="s">
        <v>1479</v>
      </c>
      <c r="L1423" s="137">
        <v>45072</v>
      </c>
      <c r="M1423" s="149">
        <v>46520</v>
      </c>
      <c r="N1423" s="162" t="s">
        <v>421</v>
      </c>
      <c r="O1423" s="168">
        <f t="shared" si="319"/>
        <v>46520</v>
      </c>
      <c r="P1423" s="169">
        <v>23283</v>
      </c>
      <c r="Q1423" s="169">
        <v>2023</v>
      </c>
      <c r="R1423" s="119">
        <v>45790</v>
      </c>
      <c r="S1423" s="156" t="s">
        <v>727</v>
      </c>
      <c r="T1423" s="144" t="s">
        <v>421</v>
      </c>
      <c r="U1423" s="376" t="s">
        <v>833</v>
      </c>
      <c r="V1423" s="376" t="s">
        <v>5046</v>
      </c>
      <c r="W1423" s="145">
        <f t="shared" si="320"/>
        <v>46520</v>
      </c>
      <c r="X1423" s="357" t="s">
        <v>423</v>
      </c>
      <c r="Y1423" s="407" t="s">
        <v>423</v>
      </c>
      <c r="Z1423" s="136"/>
      <c r="AA1423" s="120">
        <v>170</v>
      </c>
      <c r="AB1423" s="120"/>
      <c r="AC1423" s="120">
        <v>270</v>
      </c>
      <c r="AD1423" s="120"/>
      <c r="AE1423" s="357" t="s">
        <v>423</v>
      </c>
      <c r="AF1423" s="357" t="s">
        <v>423</v>
      </c>
      <c r="AG1423" s="365" t="s">
        <v>423</v>
      </c>
      <c r="AH1423" s="365">
        <v>2</v>
      </c>
      <c r="AI1423" s="156"/>
      <c r="AJ1423" s="365"/>
      <c r="AK1423" s="365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427</v>
      </c>
      <c r="C1424" s="121" t="s">
        <v>3789</v>
      </c>
      <c r="D1424" s="121"/>
      <c r="E1424" s="121" t="s">
        <v>4983</v>
      </c>
      <c r="F1424" s="121"/>
      <c r="G1424" s="129" t="s">
        <v>4984</v>
      </c>
      <c r="H1424" s="390"/>
      <c r="I1424" s="121" t="s">
        <v>631</v>
      </c>
      <c r="J1424" s="121"/>
      <c r="K1424" s="121" t="s">
        <v>4985</v>
      </c>
      <c r="L1424" s="137">
        <v>45076</v>
      </c>
      <c r="M1424" s="149">
        <v>46550</v>
      </c>
      <c r="N1424" s="162" t="s">
        <v>421</v>
      </c>
      <c r="O1424" s="168">
        <f t="shared" si="319"/>
        <v>46550</v>
      </c>
      <c r="P1424" s="169">
        <v>23285</v>
      </c>
      <c r="Q1424" s="169">
        <v>2022</v>
      </c>
      <c r="R1424" s="119">
        <v>45820</v>
      </c>
      <c r="S1424" s="156" t="s">
        <v>2231</v>
      </c>
      <c r="T1424" s="144" t="s">
        <v>421</v>
      </c>
      <c r="U1424" s="376" t="s">
        <v>532</v>
      </c>
      <c r="V1424" s="376" t="s">
        <v>13</v>
      </c>
      <c r="W1424" s="145">
        <f t="shared" si="320"/>
        <v>46550</v>
      </c>
      <c r="X1424" s="357" t="s">
        <v>201</v>
      </c>
      <c r="Y1424" s="407">
        <v>4.75</v>
      </c>
      <c r="Z1424" s="136"/>
      <c r="AA1424" s="120">
        <v>70</v>
      </c>
      <c r="AB1424" s="120"/>
      <c r="AC1424" s="120">
        <v>110</v>
      </c>
      <c r="AD1424" s="120"/>
      <c r="AE1424" s="357" t="s">
        <v>423</v>
      </c>
      <c r="AF1424" s="357" t="s">
        <v>423</v>
      </c>
      <c r="AG1424" s="365" t="s">
        <v>423</v>
      </c>
      <c r="AH1424" s="365">
        <v>1</v>
      </c>
      <c r="AI1424" s="156"/>
      <c r="AJ1424" s="365"/>
      <c r="AK1424" s="365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427</v>
      </c>
      <c r="C1425" s="121" t="s">
        <v>4986</v>
      </c>
      <c r="D1425" s="121"/>
      <c r="E1425" s="121" t="s">
        <v>4987</v>
      </c>
      <c r="F1425" s="121"/>
      <c r="G1425" s="129" t="s">
        <v>4988</v>
      </c>
      <c r="H1425" s="390"/>
      <c r="I1425" s="121" t="s">
        <v>800</v>
      </c>
      <c r="J1425" s="121"/>
      <c r="K1425" s="121" t="s">
        <v>4989</v>
      </c>
      <c r="L1425" s="137">
        <v>45076</v>
      </c>
      <c r="M1425" s="149">
        <v>46556</v>
      </c>
      <c r="N1425" s="162" t="s">
        <v>421</v>
      </c>
      <c r="O1425" s="168">
        <f t="shared" si="319"/>
        <v>46556</v>
      </c>
      <c r="P1425" s="169">
        <v>23286</v>
      </c>
      <c r="Q1425" s="169">
        <v>2023</v>
      </c>
      <c r="R1425" s="119">
        <v>45826</v>
      </c>
      <c r="S1425" s="156" t="s">
        <v>2231</v>
      </c>
      <c r="T1425" s="144" t="s">
        <v>421</v>
      </c>
      <c r="U1425" s="376" t="s">
        <v>1</v>
      </c>
      <c r="V1425" s="376" t="s">
        <v>1</v>
      </c>
      <c r="W1425" s="145">
        <f t="shared" si="320"/>
        <v>46556</v>
      </c>
      <c r="X1425" s="357" t="s">
        <v>865</v>
      </c>
      <c r="Y1425" s="407">
        <v>1.59</v>
      </c>
      <c r="Z1425" s="136"/>
      <c r="AA1425" s="120">
        <v>50</v>
      </c>
      <c r="AB1425" s="120"/>
      <c r="AC1425" s="120">
        <v>90</v>
      </c>
      <c r="AD1425" s="120"/>
      <c r="AE1425" s="357" t="s">
        <v>423</v>
      </c>
      <c r="AF1425" s="357" t="s">
        <v>423</v>
      </c>
      <c r="AG1425" s="365" t="s">
        <v>423</v>
      </c>
      <c r="AH1425" s="365">
        <v>1</v>
      </c>
      <c r="AI1425" s="156"/>
      <c r="AJ1425" s="365"/>
      <c r="AK1425" s="365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427</v>
      </c>
      <c r="C1426" s="121" t="s">
        <v>4990</v>
      </c>
      <c r="D1426" s="121"/>
      <c r="E1426" s="121" t="s">
        <v>4991</v>
      </c>
      <c r="F1426" s="121"/>
      <c r="G1426" s="129" t="s">
        <v>4992</v>
      </c>
      <c r="H1426" s="390"/>
      <c r="I1426" s="121" t="s">
        <v>4479</v>
      </c>
      <c r="J1426" s="121"/>
      <c r="K1426" s="121" t="s">
        <v>2583</v>
      </c>
      <c r="L1426" s="137">
        <v>45076</v>
      </c>
      <c r="M1426" s="149">
        <v>45806</v>
      </c>
      <c r="N1426" s="162" t="s">
        <v>421</v>
      </c>
      <c r="O1426" s="168">
        <f t="shared" si="319"/>
        <v>45806</v>
      </c>
      <c r="P1426" s="169">
        <v>23287</v>
      </c>
      <c r="Q1426" s="169">
        <v>2022</v>
      </c>
      <c r="R1426" s="119">
        <v>45075</v>
      </c>
      <c r="S1426" s="156" t="s">
        <v>2231</v>
      </c>
      <c r="T1426" s="144" t="s">
        <v>728</v>
      </c>
      <c r="U1426" s="376" t="s">
        <v>200</v>
      </c>
      <c r="V1426" s="376" t="s">
        <v>200</v>
      </c>
      <c r="W1426" s="145">
        <f t="shared" si="320"/>
        <v>45806</v>
      </c>
      <c r="X1426" s="357" t="s">
        <v>201</v>
      </c>
      <c r="Y1426" s="407">
        <v>4.83</v>
      </c>
      <c r="Z1426" s="136"/>
      <c r="AA1426" s="120">
        <v>72</v>
      </c>
      <c r="AB1426" s="120"/>
      <c r="AC1426" s="120">
        <v>92</v>
      </c>
      <c r="AD1426" s="120"/>
      <c r="AE1426" s="357" t="s">
        <v>423</v>
      </c>
      <c r="AF1426" s="357" t="s">
        <v>423</v>
      </c>
      <c r="AG1426" s="365" t="s">
        <v>423</v>
      </c>
      <c r="AH1426" s="365">
        <v>1</v>
      </c>
      <c r="AI1426" s="156"/>
      <c r="AJ1426" s="365"/>
      <c r="AK1426" s="365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427</v>
      </c>
      <c r="C1427" s="121" t="s">
        <v>4993</v>
      </c>
      <c r="D1427" s="121"/>
      <c r="E1427" s="121" t="s">
        <v>4994</v>
      </c>
      <c r="F1427" s="121"/>
      <c r="G1427" s="129" t="s">
        <v>4995</v>
      </c>
      <c r="H1427" s="390"/>
      <c r="I1427" s="121" t="s">
        <v>631</v>
      </c>
      <c r="J1427" s="121"/>
      <c r="K1427" s="121" t="s">
        <v>5380</v>
      </c>
      <c r="L1427" s="137">
        <v>45076</v>
      </c>
      <c r="M1427" s="149">
        <v>46561</v>
      </c>
      <c r="N1427" s="162" t="s">
        <v>421</v>
      </c>
      <c r="O1427" s="168">
        <f t="shared" si="319"/>
        <v>46561</v>
      </c>
      <c r="P1427" s="169">
        <v>23288</v>
      </c>
      <c r="Q1427" s="169">
        <v>2023</v>
      </c>
      <c r="R1427" s="119">
        <v>45831</v>
      </c>
      <c r="S1427" s="156" t="s">
        <v>2231</v>
      </c>
      <c r="T1427" s="144" t="s">
        <v>421</v>
      </c>
      <c r="U1427" s="376" t="s">
        <v>760</v>
      </c>
      <c r="V1427" s="376" t="s">
        <v>760</v>
      </c>
      <c r="W1427" s="145">
        <f t="shared" si="320"/>
        <v>46561</v>
      </c>
      <c r="X1427" s="357" t="s">
        <v>201</v>
      </c>
      <c r="Y1427" s="407">
        <v>4.5</v>
      </c>
      <c r="Z1427" s="136"/>
      <c r="AA1427" s="120">
        <v>60</v>
      </c>
      <c r="AB1427" s="120"/>
      <c r="AC1427" s="120">
        <v>95</v>
      </c>
      <c r="AD1427" s="120"/>
      <c r="AE1427" s="357" t="s">
        <v>423</v>
      </c>
      <c r="AF1427" s="357" t="s">
        <v>423</v>
      </c>
      <c r="AG1427" s="365" t="s">
        <v>423</v>
      </c>
      <c r="AH1427" s="365">
        <v>1</v>
      </c>
      <c r="AI1427" s="156"/>
      <c r="AJ1427" s="365"/>
      <c r="AK1427" s="365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427</v>
      </c>
      <c r="C1428" s="121" t="s">
        <v>4996</v>
      </c>
      <c r="D1428" s="121"/>
      <c r="E1428" s="121" t="s">
        <v>4997</v>
      </c>
      <c r="F1428" s="121"/>
      <c r="G1428" s="129" t="s">
        <v>4998</v>
      </c>
      <c r="H1428" s="390"/>
      <c r="I1428" s="121" t="s">
        <v>800</v>
      </c>
      <c r="J1428" s="121"/>
      <c r="K1428" s="121" t="s">
        <v>2583</v>
      </c>
      <c r="L1428" s="137">
        <v>45076</v>
      </c>
      <c r="M1428" s="149">
        <v>46567</v>
      </c>
      <c r="N1428" s="162" t="s">
        <v>421</v>
      </c>
      <c r="O1428" s="168">
        <v>46567</v>
      </c>
      <c r="P1428" s="169">
        <v>23289</v>
      </c>
      <c r="Q1428" s="169">
        <v>2022</v>
      </c>
      <c r="R1428" s="119">
        <v>45837</v>
      </c>
      <c r="S1428" s="156" t="s">
        <v>2231</v>
      </c>
      <c r="T1428" s="144" t="s">
        <v>421</v>
      </c>
      <c r="U1428" s="376" t="s">
        <v>833</v>
      </c>
      <c r="V1428" s="376" t="s">
        <v>833</v>
      </c>
      <c r="W1428" s="145">
        <f t="shared" si="320"/>
        <v>46567</v>
      </c>
      <c r="X1428" s="357" t="s">
        <v>201</v>
      </c>
      <c r="Y1428" s="407">
        <v>5.92</v>
      </c>
      <c r="Z1428" s="136"/>
      <c r="AA1428" s="120">
        <v>115</v>
      </c>
      <c r="AB1428" s="120"/>
      <c r="AC1428" s="120">
        <v>140</v>
      </c>
      <c r="AD1428" s="120"/>
      <c r="AE1428" s="357" t="s">
        <v>423</v>
      </c>
      <c r="AF1428" s="357" t="s">
        <v>423</v>
      </c>
      <c r="AG1428" s="365" t="s">
        <v>423</v>
      </c>
      <c r="AH1428" s="365">
        <v>1</v>
      </c>
      <c r="AI1428" s="156"/>
      <c r="AJ1428" s="365"/>
      <c r="AK1428" s="365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427</v>
      </c>
      <c r="C1429" s="121" t="s">
        <v>4999</v>
      </c>
      <c r="D1429" s="121"/>
      <c r="E1429" s="121" t="s">
        <v>5000</v>
      </c>
      <c r="F1429" s="121"/>
      <c r="G1429" s="129" t="s">
        <v>5001</v>
      </c>
      <c r="H1429" s="390"/>
      <c r="I1429" s="121" t="s">
        <v>265</v>
      </c>
      <c r="J1429" s="121"/>
      <c r="K1429" s="121" t="s">
        <v>3722</v>
      </c>
      <c r="L1429" s="137">
        <v>45077</v>
      </c>
      <c r="M1429" s="149">
        <v>46522</v>
      </c>
      <c r="N1429" s="162" t="s">
        <v>421</v>
      </c>
      <c r="O1429" s="168">
        <f t="shared" ref="O1429:O1439" si="321">M1429</f>
        <v>46522</v>
      </c>
      <c r="P1429" s="169">
        <v>23294</v>
      </c>
      <c r="Q1429" s="169">
        <v>2023</v>
      </c>
      <c r="R1429" s="119">
        <v>45792</v>
      </c>
      <c r="S1429" s="156" t="s">
        <v>2001</v>
      </c>
      <c r="T1429" s="144" t="s">
        <v>421</v>
      </c>
      <c r="U1429" s="376" t="s">
        <v>6687</v>
      </c>
      <c r="V1429" s="376" t="s">
        <v>6687</v>
      </c>
      <c r="W1429" s="145">
        <f t="shared" si="320"/>
        <v>46522</v>
      </c>
      <c r="X1429" s="357" t="s">
        <v>865</v>
      </c>
      <c r="Y1429" s="407">
        <v>5.6</v>
      </c>
      <c r="Z1429" s="136"/>
      <c r="AA1429" s="120">
        <v>90</v>
      </c>
      <c r="AB1429" s="120"/>
      <c r="AC1429" s="120">
        <v>115</v>
      </c>
      <c r="AD1429" s="120"/>
      <c r="AE1429" s="357" t="s">
        <v>423</v>
      </c>
      <c r="AF1429" s="357" t="s">
        <v>423</v>
      </c>
      <c r="AG1429" s="365" t="s">
        <v>423</v>
      </c>
      <c r="AH1429" s="365">
        <v>1</v>
      </c>
      <c r="AI1429" s="156"/>
      <c r="AJ1429" s="365"/>
      <c r="AK1429" s="365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427</v>
      </c>
      <c r="C1430" s="121" t="s">
        <v>4010</v>
      </c>
      <c r="D1430" s="121"/>
      <c r="E1430" s="121" t="s">
        <v>5002</v>
      </c>
      <c r="F1430" s="121"/>
      <c r="G1430" s="129" t="s">
        <v>5003</v>
      </c>
      <c r="H1430" s="390"/>
      <c r="I1430" s="121" t="s">
        <v>174</v>
      </c>
      <c r="J1430" s="121"/>
      <c r="K1430" s="121" t="s">
        <v>999</v>
      </c>
      <c r="L1430" s="137">
        <v>45077</v>
      </c>
      <c r="M1430" s="149">
        <v>46525</v>
      </c>
      <c r="N1430" s="162" t="s">
        <v>421</v>
      </c>
      <c r="O1430" s="168">
        <f t="shared" si="321"/>
        <v>46525</v>
      </c>
      <c r="P1430" s="169">
        <v>23296</v>
      </c>
      <c r="Q1430" s="169">
        <v>2022</v>
      </c>
      <c r="R1430" s="119">
        <v>45795</v>
      </c>
      <c r="S1430" s="156" t="s">
        <v>5004</v>
      </c>
      <c r="T1430" s="144" t="s">
        <v>421</v>
      </c>
      <c r="U1430" s="376" t="s">
        <v>548</v>
      </c>
      <c r="V1430" s="376" t="s">
        <v>981</v>
      </c>
      <c r="W1430" s="145">
        <f t="shared" si="320"/>
        <v>46525</v>
      </c>
      <c r="X1430" s="357" t="s">
        <v>865</v>
      </c>
      <c r="Y1430" s="407">
        <v>5.14</v>
      </c>
      <c r="Z1430" s="136"/>
      <c r="AA1430" s="120">
        <v>85</v>
      </c>
      <c r="AB1430" s="120"/>
      <c r="AC1430" s="120">
        <v>105</v>
      </c>
      <c r="AD1430" s="120"/>
      <c r="AE1430" s="357" t="s">
        <v>423</v>
      </c>
      <c r="AF1430" s="357" t="s">
        <v>423</v>
      </c>
      <c r="AG1430" s="365" t="s">
        <v>423</v>
      </c>
      <c r="AH1430" s="365">
        <v>1</v>
      </c>
      <c r="AI1430" s="156"/>
      <c r="AJ1430" s="365"/>
      <c r="AK1430" s="365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216" customFormat="1" ht="12.75" customHeight="1" x14ac:dyDescent="0.2">
      <c r="A1431" s="201">
        <v>1430</v>
      </c>
      <c r="B1431" s="201" t="s">
        <v>427</v>
      </c>
      <c r="C1431" s="201" t="s">
        <v>6670</v>
      </c>
      <c r="D1431" s="201"/>
      <c r="E1431" s="201" t="s">
        <v>5005</v>
      </c>
      <c r="F1431" s="201"/>
      <c r="G1431" s="203" t="s">
        <v>6671</v>
      </c>
      <c r="H1431" s="391"/>
      <c r="I1431" s="201" t="s">
        <v>174</v>
      </c>
      <c r="J1431" s="201"/>
      <c r="K1431" s="201" t="s">
        <v>557</v>
      </c>
      <c r="L1431" s="206">
        <v>45799</v>
      </c>
      <c r="M1431" s="207">
        <v>46519</v>
      </c>
      <c r="N1431" s="208" t="s">
        <v>421</v>
      </c>
      <c r="O1431" s="209">
        <f t="shared" si="321"/>
        <v>46519</v>
      </c>
      <c r="P1431" s="210">
        <v>25296</v>
      </c>
      <c r="Q1431" s="210">
        <v>2023</v>
      </c>
      <c r="R1431" s="211">
        <v>45789</v>
      </c>
      <c r="S1431" s="212" t="s">
        <v>2001</v>
      </c>
      <c r="T1431" s="212" t="s">
        <v>728</v>
      </c>
      <c r="U1431" s="377" t="s">
        <v>200</v>
      </c>
      <c r="V1431" s="377" t="s">
        <v>1790</v>
      </c>
      <c r="W1431" s="213">
        <f t="shared" si="320"/>
        <v>46519</v>
      </c>
      <c r="X1431" s="208" t="s">
        <v>583</v>
      </c>
      <c r="Y1431" s="408">
        <v>4.47</v>
      </c>
      <c r="Z1431" s="214"/>
      <c r="AA1431" s="201">
        <v>70</v>
      </c>
      <c r="AB1431" s="201"/>
      <c r="AC1431" s="201">
        <v>85</v>
      </c>
      <c r="AD1431" s="201"/>
      <c r="AE1431" s="208" t="s">
        <v>423</v>
      </c>
      <c r="AF1431" s="208" t="s">
        <v>423</v>
      </c>
      <c r="AG1431" s="284" t="s">
        <v>423</v>
      </c>
      <c r="AH1431" s="284">
        <v>1</v>
      </c>
      <c r="AI1431" s="212"/>
      <c r="AJ1431" s="284"/>
      <c r="AK1431" s="284"/>
      <c r="AL1431" s="489"/>
      <c r="AM1431" s="201"/>
      <c r="AN1431" s="212"/>
      <c r="AO1431" s="212"/>
      <c r="AP1431" s="212"/>
      <c r="AQ1431" s="212"/>
      <c r="AR1431" s="212"/>
      <c r="AS1431" s="212"/>
      <c r="AT1431" s="212"/>
      <c r="AU1431" s="212"/>
      <c r="AV1431" s="212"/>
      <c r="AW1431" s="212"/>
      <c r="AX1431" s="212"/>
      <c r="AY1431" s="212"/>
      <c r="AZ1431" s="212"/>
      <c r="BA1431" s="212"/>
      <c r="BB1431" s="212"/>
      <c r="BC1431" s="212"/>
      <c r="BD1431" s="212"/>
      <c r="BE1431" s="212"/>
      <c r="BF1431" s="212"/>
      <c r="BG1431" s="212"/>
      <c r="BH1431" s="212"/>
      <c r="BI1431" s="212"/>
      <c r="BJ1431" s="212"/>
      <c r="BK1431" s="212"/>
      <c r="BL1431" s="212"/>
      <c r="BM1431" s="212"/>
      <c r="BN1431" s="212"/>
      <c r="BO1431" s="212"/>
      <c r="BP1431" s="212"/>
      <c r="BQ1431" s="212"/>
      <c r="BR1431" s="212"/>
      <c r="BS1431" s="212"/>
      <c r="BT1431" s="212"/>
      <c r="BU1431" s="212"/>
      <c r="BV1431" s="212"/>
      <c r="BW1431" s="212"/>
      <c r="BX1431" s="212"/>
      <c r="BY1431" s="212"/>
      <c r="BZ1431" s="212"/>
      <c r="CA1431" s="212"/>
      <c r="CB1431" s="212"/>
      <c r="CC1431" s="212"/>
      <c r="CD1431" s="212"/>
      <c r="CE1431" s="212"/>
      <c r="CF1431" s="212"/>
      <c r="CG1431" s="212"/>
      <c r="CH1431" s="212"/>
      <c r="CI1431" s="212"/>
      <c r="CJ1431" s="212"/>
      <c r="CK1431" s="212"/>
      <c r="CL1431" s="212"/>
      <c r="CM1431" s="215"/>
      <c r="CN1431" s="215"/>
      <c r="CO1431" s="215"/>
      <c r="CP1431" s="215"/>
      <c r="CQ1431" s="215"/>
      <c r="CR1431" s="215"/>
      <c r="CS1431" s="215"/>
      <c r="CT1431" s="215"/>
      <c r="CU1431" s="215"/>
      <c r="CV1431" s="215"/>
      <c r="CW1431" s="215"/>
      <c r="CX1431" s="215"/>
      <c r="CY1431" s="215"/>
      <c r="CZ1431" s="215"/>
      <c r="DA1431" s="215"/>
      <c r="DB1431" s="215"/>
      <c r="DC1431" s="215"/>
      <c r="DD1431" s="215"/>
      <c r="DE1431" s="215"/>
      <c r="DF1431" s="215"/>
      <c r="DG1431" s="215"/>
      <c r="DH1431" s="215"/>
      <c r="DI1431" s="215"/>
      <c r="DJ1431" s="215"/>
      <c r="DK1431" s="215"/>
      <c r="DL1431" s="215"/>
      <c r="DM1431" s="215"/>
      <c r="DN1431" s="215"/>
      <c r="DO1431" s="215"/>
      <c r="DP1431" s="215"/>
      <c r="DQ1431" s="215"/>
      <c r="DR1431" s="215"/>
      <c r="DS1431" s="215"/>
    </row>
    <row r="1432" spans="1:123" ht="12.75" customHeight="1" x14ac:dyDescent="0.2">
      <c r="A1432" s="121">
        <v>1431</v>
      </c>
      <c r="B1432" s="121" t="s">
        <v>427</v>
      </c>
      <c r="C1432" s="121" t="s">
        <v>342</v>
      </c>
      <c r="D1432" s="121"/>
      <c r="E1432" s="121" t="s">
        <v>5007</v>
      </c>
      <c r="F1432" s="121"/>
      <c r="G1432" s="129" t="s">
        <v>5008</v>
      </c>
      <c r="H1432" s="390"/>
      <c r="I1432" s="121" t="s">
        <v>1071</v>
      </c>
      <c r="J1432" s="121"/>
      <c r="K1432" s="121" t="s">
        <v>5009</v>
      </c>
      <c r="L1432" s="137">
        <v>45082</v>
      </c>
      <c r="M1432" s="149">
        <v>45430</v>
      </c>
      <c r="N1432" s="162" t="s">
        <v>421</v>
      </c>
      <c r="O1432" s="168">
        <f t="shared" si="321"/>
        <v>45430</v>
      </c>
      <c r="P1432" s="169">
        <v>23301</v>
      </c>
      <c r="Q1432" s="169">
        <v>2012</v>
      </c>
      <c r="R1432" s="119">
        <v>45064</v>
      </c>
      <c r="S1432" s="156" t="s">
        <v>2001</v>
      </c>
      <c r="T1432" s="144" t="s">
        <v>728</v>
      </c>
      <c r="U1432" s="376" t="s">
        <v>200</v>
      </c>
      <c r="V1432" s="376" t="s">
        <v>533</v>
      </c>
      <c r="W1432" s="145">
        <f t="shared" si="320"/>
        <v>45430</v>
      </c>
      <c r="X1432" s="357" t="s">
        <v>865</v>
      </c>
      <c r="Y1432" s="407">
        <v>5.3</v>
      </c>
      <c r="Z1432" s="136"/>
      <c r="AA1432" s="120">
        <v>80</v>
      </c>
      <c r="AB1432" s="120"/>
      <c r="AC1432" s="120">
        <v>105</v>
      </c>
      <c r="AD1432" s="120"/>
      <c r="AE1432" s="357">
        <v>22</v>
      </c>
      <c r="AF1432" s="357">
        <v>37</v>
      </c>
      <c r="AG1432" s="365">
        <v>50</v>
      </c>
      <c r="AH1432" s="365">
        <v>1</v>
      </c>
      <c r="AI1432" s="156"/>
      <c r="AJ1432" s="365"/>
      <c r="AK1432" s="365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428</v>
      </c>
      <c r="C1433" s="201" t="s">
        <v>4213</v>
      </c>
      <c r="D1433" s="201" t="s">
        <v>2561</v>
      </c>
      <c r="E1433" s="201" t="s">
        <v>5021</v>
      </c>
      <c r="F1433" s="201" t="s">
        <v>5209</v>
      </c>
      <c r="G1433" s="203" t="s">
        <v>5022</v>
      </c>
      <c r="H1433" s="391" t="s">
        <v>5225</v>
      </c>
      <c r="I1433" s="201" t="s">
        <v>1294</v>
      </c>
      <c r="J1433" s="201" t="s">
        <v>663</v>
      </c>
      <c r="K1433" s="201" t="s">
        <v>5023</v>
      </c>
      <c r="L1433" s="206">
        <v>45092</v>
      </c>
      <c r="M1433" s="207">
        <v>46558</v>
      </c>
      <c r="N1433" s="208" t="s">
        <v>421</v>
      </c>
      <c r="O1433" s="209">
        <f t="shared" si="321"/>
        <v>46558</v>
      </c>
      <c r="P1433" s="210">
        <v>23330</v>
      </c>
      <c r="Q1433" s="210">
        <v>2022</v>
      </c>
      <c r="R1433" s="211">
        <v>45828</v>
      </c>
      <c r="S1433" s="212" t="s">
        <v>5788</v>
      </c>
      <c r="T1433" s="212" t="s">
        <v>113</v>
      </c>
      <c r="U1433" s="377" t="s">
        <v>6767</v>
      </c>
      <c r="V1433" s="377" t="s">
        <v>6767</v>
      </c>
      <c r="W1433" s="213">
        <f t="shared" si="320"/>
        <v>46558</v>
      </c>
      <c r="X1433" s="208" t="s">
        <v>21</v>
      </c>
      <c r="Y1433" s="408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3630</v>
      </c>
      <c r="AF1433" s="208" t="s">
        <v>3631</v>
      </c>
      <c r="AG1433" s="284" t="s">
        <v>3632</v>
      </c>
      <c r="AH1433" s="284">
        <v>1</v>
      </c>
      <c r="AI1433" s="223">
        <v>45174</v>
      </c>
      <c r="AJ1433" s="284">
        <v>2023</v>
      </c>
      <c r="AK1433" s="284" t="s">
        <v>421</v>
      </c>
      <c r="AL1433" s="489"/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427</v>
      </c>
      <c r="C1434" s="121" t="s">
        <v>5019</v>
      </c>
      <c r="D1434" s="121"/>
      <c r="E1434" s="121" t="s">
        <v>5024</v>
      </c>
      <c r="F1434" s="121"/>
      <c r="G1434" s="129" t="s">
        <v>5025</v>
      </c>
      <c r="H1434" s="390"/>
      <c r="I1434" s="121" t="s">
        <v>174</v>
      </c>
      <c r="J1434" s="121"/>
      <c r="K1434" s="121" t="s">
        <v>1973</v>
      </c>
      <c r="L1434" s="137">
        <v>45092</v>
      </c>
      <c r="M1434" s="149">
        <v>45816</v>
      </c>
      <c r="N1434" s="162" t="s">
        <v>421</v>
      </c>
      <c r="O1434" s="168">
        <f t="shared" si="321"/>
        <v>45816</v>
      </c>
      <c r="P1434" s="169">
        <v>23331</v>
      </c>
      <c r="Q1434" s="169">
        <v>2023</v>
      </c>
      <c r="R1434" s="119">
        <v>45085</v>
      </c>
      <c r="S1434" s="156" t="s">
        <v>102</v>
      </c>
      <c r="T1434" s="144" t="s">
        <v>728</v>
      </c>
      <c r="U1434" s="376" t="s">
        <v>200</v>
      </c>
      <c r="V1434" s="376" t="s">
        <v>200</v>
      </c>
      <c r="W1434" s="145">
        <f t="shared" si="320"/>
        <v>45816</v>
      </c>
      <c r="X1434" s="357" t="s">
        <v>583</v>
      </c>
      <c r="Y1434" s="407">
        <v>5.55</v>
      </c>
      <c r="Z1434" s="136"/>
      <c r="AA1434" s="120">
        <v>110</v>
      </c>
      <c r="AB1434" s="120"/>
      <c r="AC1434" s="120">
        <v>130</v>
      </c>
      <c r="AD1434" s="120"/>
      <c r="AE1434" s="357" t="s">
        <v>423</v>
      </c>
      <c r="AF1434" s="357" t="s">
        <v>423</v>
      </c>
      <c r="AG1434" s="365" t="s">
        <v>423</v>
      </c>
      <c r="AH1434" s="365">
        <v>1</v>
      </c>
      <c r="AI1434" s="156"/>
      <c r="AJ1434" s="365"/>
      <c r="AK1434" s="365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427</v>
      </c>
      <c r="C1435" s="121" t="s">
        <v>5028</v>
      </c>
      <c r="D1435" s="121"/>
      <c r="E1435" s="121" t="s">
        <v>5029</v>
      </c>
      <c r="F1435" s="121"/>
      <c r="G1435" s="129" t="s">
        <v>5030</v>
      </c>
      <c r="H1435" s="390"/>
      <c r="I1435" s="121" t="s">
        <v>1982</v>
      </c>
      <c r="J1435" s="121"/>
      <c r="K1435" s="121" t="s">
        <v>503</v>
      </c>
      <c r="L1435" s="137">
        <v>45096</v>
      </c>
      <c r="M1435" s="149">
        <v>46551</v>
      </c>
      <c r="N1435" s="162" t="s">
        <v>421</v>
      </c>
      <c r="O1435" s="168">
        <f t="shared" si="321"/>
        <v>46551</v>
      </c>
      <c r="P1435" s="169">
        <v>23337</v>
      </c>
      <c r="Q1435" s="169">
        <v>2020</v>
      </c>
      <c r="R1435" s="119">
        <v>45821</v>
      </c>
      <c r="S1435" s="156" t="s">
        <v>14</v>
      </c>
      <c r="T1435" s="144" t="s">
        <v>421</v>
      </c>
      <c r="U1435" s="376" t="s">
        <v>4321</v>
      </c>
      <c r="V1435" s="376" t="s">
        <v>6727</v>
      </c>
      <c r="W1435" s="145">
        <f>M1435</f>
        <v>46551</v>
      </c>
      <c r="X1435" s="357" t="s">
        <v>865</v>
      </c>
      <c r="Y1435" s="407">
        <v>4.5999999999999996</v>
      </c>
      <c r="Z1435" s="136"/>
      <c r="AA1435" s="120">
        <v>70</v>
      </c>
      <c r="AB1435" s="120"/>
      <c r="AC1435" s="120">
        <v>85</v>
      </c>
      <c r="AD1435" s="120"/>
      <c r="AE1435" s="357" t="s">
        <v>423</v>
      </c>
      <c r="AF1435" s="357" t="s">
        <v>423</v>
      </c>
      <c r="AG1435" s="365" t="s">
        <v>423</v>
      </c>
      <c r="AH1435" s="365">
        <v>1</v>
      </c>
      <c r="AI1435" s="156"/>
      <c r="AJ1435" s="365"/>
      <c r="AK1435" s="365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427</v>
      </c>
      <c r="C1436" s="121" t="s">
        <v>4276</v>
      </c>
      <c r="D1436" s="121"/>
      <c r="E1436" s="121" t="s">
        <v>5038</v>
      </c>
      <c r="F1436" s="121"/>
      <c r="G1436" s="129" t="s">
        <v>5039</v>
      </c>
      <c r="H1436" s="390"/>
      <c r="I1436" s="121" t="s">
        <v>71</v>
      </c>
      <c r="J1436" s="121"/>
      <c r="K1436" s="121" t="s">
        <v>3830</v>
      </c>
      <c r="L1436" s="137">
        <v>45099</v>
      </c>
      <c r="M1436" s="149">
        <v>46547</v>
      </c>
      <c r="N1436" s="162" t="s">
        <v>421</v>
      </c>
      <c r="O1436" s="168">
        <f t="shared" si="321"/>
        <v>46547</v>
      </c>
      <c r="P1436" s="169">
        <v>23346</v>
      </c>
      <c r="Q1436" s="169">
        <v>2021</v>
      </c>
      <c r="R1436" s="119">
        <v>45817</v>
      </c>
      <c r="S1436" s="156" t="s">
        <v>3071</v>
      </c>
      <c r="T1436" s="144" t="s">
        <v>421</v>
      </c>
      <c r="U1436" s="376" t="s">
        <v>6754</v>
      </c>
      <c r="V1436" s="376" t="s">
        <v>6753</v>
      </c>
      <c r="W1436" s="145">
        <f t="shared" si="320"/>
        <v>46547</v>
      </c>
      <c r="X1436" s="357" t="s">
        <v>583</v>
      </c>
      <c r="Y1436" s="407">
        <v>4.7</v>
      </c>
      <c r="Z1436" s="136"/>
      <c r="AA1436" s="120">
        <v>85</v>
      </c>
      <c r="AB1436" s="120"/>
      <c r="AC1436" s="120">
        <v>105</v>
      </c>
      <c r="AD1436" s="120"/>
      <c r="AE1436" s="357" t="s">
        <v>423</v>
      </c>
      <c r="AF1436" s="357" t="s">
        <v>423</v>
      </c>
      <c r="AG1436" s="365" t="s">
        <v>423</v>
      </c>
      <c r="AH1436" s="365">
        <v>1</v>
      </c>
      <c r="AI1436" s="156"/>
      <c r="AJ1436" s="365"/>
      <c r="AK1436" s="365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427</v>
      </c>
      <c r="C1437" s="121" t="s">
        <v>5057</v>
      </c>
      <c r="D1437" s="121"/>
      <c r="E1437" s="121" t="s">
        <v>5047</v>
      </c>
      <c r="F1437" s="121"/>
      <c r="G1437" s="129" t="s">
        <v>5058</v>
      </c>
      <c r="H1437" s="390"/>
      <c r="I1437" s="121" t="s">
        <v>77</v>
      </c>
      <c r="J1437" s="121"/>
      <c r="K1437" s="121" t="s">
        <v>493</v>
      </c>
      <c r="L1437" s="137">
        <v>45106</v>
      </c>
      <c r="M1437" s="149">
        <v>46404</v>
      </c>
      <c r="N1437" s="162" t="s">
        <v>421</v>
      </c>
      <c r="O1437" s="168">
        <f t="shared" si="321"/>
        <v>46404</v>
      </c>
      <c r="P1437" s="169">
        <v>23362</v>
      </c>
      <c r="Q1437" s="169">
        <v>2023</v>
      </c>
      <c r="R1437" s="119">
        <v>45674</v>
      </c>
      <c r="S1437" s="156" t="s">
        <v>810</v>
      </c>
      <c r="T1437" s="144" t="s">
        <v>421</v>
      </c>
      <c r="U1437" s="376" t="s">
        <v>49</v>
      </c>
      <c r="V1437" s="376" t="s">
        <v>49</v>
      </c>
      <c r="W1437" s="145">
        <f t="shared" si="320"/>
        <v>46404</v>
      </c>
      <c r="X1437" s="357" t="s">
        <v>583</v>
      </c>
      <c r="Y1437" s="407">
        <v>4.75</v>
      </c>
      <c r="Z1437" s="136"/>
      <c r="AA1437" s="120">
        <v>100</v>
      </c>
      <c r="AB1437" s="120"/>
      <c r="AC1437" s="120">
        <v>125</v>
      </c>
      <c r="AD1437" s="120"/>
      <c r="AE1437" s="357" t="s">
        <v>423</v>
      </c>
      <c r="AF1437" s="357" t="s">
        <v>423</v>
      </c>
      <c r="AG1437" s="365" t="s">
        <v>423</v>
      </c>
      <c r="AH1437" s="365">
        <v>1</v>
      </c>
      <c r="AI1437" s="156"/>
      <c r="AJ1437" s="365"/>
      <c r="AK1437" s="365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427</v>
      </c>
      <c r="C1438" s="201" t="s">
        <v>5981</v>
      </c>
      <c r="D1438" s="201"/>
      <c r="E1438" s="201" t="s">
        <v>5935</v>
      </c>
      <c r="F1438" s="201"/>
      <c r="G1438" s="203" t="s">
        <v>5982</v>
      </c>
      <c r="H1438" s="391"/>
      <c r="I1438" s="201" t="s">
        <v>1352</v>
      </c>
      <c r="J1438" s="201"/>
      <c r="K1438" s="201" t="s">
        <v>1830</v>
      </c>
      <c r="L1438" s="206">
        <v>45464</v>
      </c>
      <c r="M1438" s="207">
        <v>46194</v>
      </c>
      <c r="N1438" s="208" t="s">
        <v>421</v>
      </c>
      <c r="O1438" s="209">
        <f t="shared" si="321"/>
        <v>46194</v>
      </c>
      <c r="P1438" s="210">
        <v>24432</v>
      </c>
      <c r="Q1438" s="210">
        <v>2019</v>
      </c>
      <c r="R1438" s="211">
        <v>45464</v>
      </c>
      <c r="S1438" s="212" t="s">
        <v>14</v>
      </c>
      <c r="T1438" s="212" t="s">
        <v>728</v>
      </c>
      <c r="U1438" s="377" t="s">
        <v>200</v>
      </c>
      <c r="V1438" s="377" t="s">
        <v>5826</v>
      </c>
      <c r="W1438" s="213">
        <f t="shared" si="320"/>
        <v>46194</v>
      </c>
      <c r="X1438" s="208" t="s">
        <v>865</v>
      </c>
      <c r="Y1438" s="408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423</v>
      </c>
      <c r="AF1438" s="208">
        <v>39</v>
      </c>
      <c r="AG1438" s="284">
        <v>58</v>
      </c>
      <c r="AH1438" s="284">
        <v>1</v>
      </c>
      <c r="AI1438" s="212"/>
      <c r="AJ1438" s="284"/>
      <c r="AK1438" s="284"/>
      <c r="AL1438" s="489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427</v>
      </c>
      <c r="C1439" s="201" t="s">
        <v>6026</v>
      </c>
      <c r="D1439" s="201"/>
      <c r="E1439" s="201" t="s">
        <v>5936</v>
      </c>
      <c r="F1439" s="201"/>
      <c r="G1439" s="203" t="s">
        <v>6027</v>
      </c>
      <c r="H1439" s="391"/>
      <c r="I1439" s="201" t="s">
        <v>174</v>
      </c>
      <c r="J1439" s="201"/>
      <c r="K1439" s="201" t="s">
        <v>2537</v>
      </c>
      <c r="L1439" s="206">
        <v>45483</v>
      </c>
      <c r="M1439" s="207">
        <v>46183</v>
      </c>
      <c r="N1439" s="208" t="s">
        <v>421</v>
      </c>
      <c r="O1439" s="209">
        <f t="shared" si="321"/>
        <v>46183</v>
      </c>
      <c r="P1439" s="210">
        <v>24462</v>
      </c>
      <c r="Q1439" s="210">
        <v>2024</v>
      </c>
      <c r="R1439" s="211">
        <v>45453</v>
      </c>
      <c r="S1439" s="212" t="s">
        <v>102</v>
      </c>
      <c r="T1439" s="212" t="s">
        <v>728</v>
      </c>
      <c r="U1439" s="377" t="s">
        <v>200</v>
      </c>
      <c r="V1439" s="377" t="s">
        <v>200</v>
      </c>
      <c r="W1439" s="213">
        <f t="shared" si="320"/>
        <v>46183</v>
      </c>
      <c r="X1439" s="208" t="s">
        <v>865</v>
      </c>
      <c r="Y1439" s="408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4">
        <v>54</v>
      </c>
      <c r="AH1439" s="284">
        <v>1</v>
      </c>
      <c r="AI1439" s="212"/>
      <c r="AJ1439" s="284"/>
      <c r="AK1439" s="284"/>
      <c r="AL1439" s="489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427</v>
      </c>
      <c r="C1440" s="201" t="s">
        <v>3643</v>
      </c>
      <c r="D1440" s="201"/>
      <c r="E1440" s="201" t="s">
        <v>5937</v>
      </c>
      <c r="F1440" s="201"/>
      <c r="G1440" s="203" t="s">
        <v>6000</v>
      </c>
      <c r="H1440" s="391"/>
      <c r="I1440" s="201" t="s">
        <v>1294</v>
      </c>
      <c r="J1440" s="201"/>
      <c r="K1440" s="201" t="s">
        <v>3905</v>
      </c>
      <c r="L1440" s="206">
        <v>45474</v>
      </c>
      <c r="M1440" s="207">
        <v>46192</v>
      </c>
      <c r="N1440" s="208" t="s">
        <v>421</v>
      </c>
      <c r="O1440" s="209">
        <f t="shared" ref="O1440:O1445" si="322">M1440</f>
        <v>46192</v>
      </c>
      <c r="P1440" s="210">
        <v>24445</v>
      </c>
      <c r="Q1440" s="210">
        <v>2024</v>
      </c>
      <c r="R1440" s="211">
        <v>45462</v>
      </c>
      <c r="S1440" s="212" t="s">
        <v>298</v>
      </c>
      <c r="T1440" s="212" t="s">
        <v>728</v>
      </c>
      <c r="U1440" s="377" t="s">
        <v>200</v>
      </c>
      <c r="V1440" s="377" t="s">
        <v>200</v>
      </c>
      <c r="W1440" s="213">
        <f t="shared" si="320"/>
        <v>46192</v>
      </c>
      <c r="X1440" s="208" t="s">
        <v>21</v>
      </c>
      <c r="Y1440" s="408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3630</v>
      </c>
      <c r="AF1440" s="208" t="s">
        <v>4914</v>
      </c>
      <c r="AG1440" s="284" t="s">
        <v>3632</v>
      </c>
      <c r="AH1440" s="284">
        <v>1</v>
      </c>
      <c r="AI1440" s="212"/>
      <c r="AJ1440" s="284"/>
      <c r="AK1440" s="284"/>
      <c r="AL1440" s="489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427</v>
      </c>
      <c r="C1441" s="201" t="s">
        <v>3191</v>
      </c>
      <c r="D1441" s="201"/>
      <c r="E1441" s="201" t="s">
        <v>5938</v>
      </c>
      <c r="F1441" s="201"/>
      <c r="G1441" s="203" t="s">
        <v>6737</v>
      </c>
      <c r="H1441" s="391"/>
      <c r="I1441" s="201" t="s">
        <v>1071</v>
      </c>
      <c r="J1441" s="201"/>
      <c r="K1441" s="201" t="s">
        <v>6738</v>
      </c>
      <c r="L1441" s="206">
        <v>45824</v>
      </c>
      <c r="M1441" s="207">
        <v>46515</v>
      </c>
      <c r="N1441" s="208" t="s">
        <v>421</v>
      </c>
      <c r="O1441" s="209">
        <f t="shared" si="322"/>
        <v>46515</v>
      </c>
      <c r="P1441" s="210">
        <v>25348</v>
      </c>
      <c r="Q1441" s="210">
        <v>2025</v>
      </c>
      <c r="R1441" s="211">
        <v>45785</v>
      </c>
      <c r="S1441" s="212" t="s">
        <v>727</v>
      </c>
      <c r="T1441" s="212" t="s">
        <v>728</v>
      </c>
      <c r="U1441" s="377" t="s">
        <v>200</v>
      </c>
      <c r="V1441" s="377" t="s">
        <v>491</v>
      </c>
      <c r="W1441" s="213">
        <f t="shared" si="320"/>
        <v>46515</v>
      </c>
      <c r="X1441" s="208" t="s">
        <v>201</v>
      </c>
      <c r="Y1441" s="408">
        <v>4.8</v>
      </c>
      <c r="Z1441" s="214"/>
      <c r="AA1441" s="201">
        <v>95</v>
      </c>
      <c r="AB1441" s="201">
        <v>95</v>
      </c>
      <c r="AC1441" s="201">
        <v>115</v>
      </c>
      <c r="AD1441" s="201">
        <v>153</v>
      </c>
      <c r="AE1441" s="208" t="s">
        <v>423</v>
      </c>
      <c r="AF1441" s="208" t="s">
        <v>423</v>
      </c>
      <c r="AG1441" s="284" t="s">
        <v>423</v>
      </c>
      <c r="AH1441" s="284">
        <v>1</v>
      </c>
      <c r="AI1441" s="212"/>
      <c r="AJ1441" s="284"/>
      <c r="AK1441" s="284"/>
      <c r="AL1441" s="489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427</v>
      </c>
      <c r="C1442" s="201" t="s">
        <v>6029</v>
      </c>
      <c r="D1442" s="201"/>
      <c r="E1442" s="201" t="s">
        <v>5939</v>
      </c>
      <c r="F1442" s="201"/>
      <c r="G1442" s="203" t="s">
        <v>6028</v>
      </c>
      <c r="H1442" s="391"/>
      <c r="I1442" s="201" t="s">
        <v>255</v>
      </c>
      <c r="J1442" s="201"/>
      <c r="K1442" s="201" t="s">
        <v>6030</v>
      </c>
      <c r="L1442" s="206">
        <v>45483</v>
      </c>
      <c r="M1442" s="207">
        <v>46204</v>
      </c>
      <c r="N1442" s="208" t="s">
        <v>421</v>
      </c>
      <c r="O1442" s="209">
        <f t="shared" si="322"/>
        <v>46204</v>
      </c>
      <c r="P1442" s="210">
        <v>24463</v>
      </c>
      <c r="Q1442" s="210">
        <v>2024</v>
      </c>
      <c r="R1442" s="211">
        <v>45474</v>
      </c>
      <c r="S1442" s="212" t="s">
        <v>691</v>
      </c>
      <c r="T1442" s="212" t="s">
        <v>728</v>
      </c>
      <c r="U1442" s="377" t="s">
        <v>200</v>
      </c>
      <c r="V1442" s="377" t="s">
        <v>200</v>
      </c>
      <c r="W1442" s="213">
        <f t="shared" si="320"/>
        <v>46204</v>
      </c>
      <c r="X1442" s="208" t="s">
        <v>1718</v>
      </c>
      <c r="Y1442" s="408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423</v>
      </c>
      <c r="AF1442" s="208">
        <v>38</v>
      </c>
      <c r="AG1442" s="284">
        <v>47</v>
      </c>
      <c r="AH1442" s="284">
        <v>1</v>
      </c>
      <c r="AI1442" s="212"/>
      <c r="AJ1442" s="284"/>
      <c r="AK1442" s="284"/>
      <c r="AL1442" s="489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427</v>
      </c>
      <c r="C1443" s="201" t="s">
        <v>6031</v>
      </c>
      <c r="D1443" s="201"/>
      <c r="E1443" s="201" t="s">
        <v>5940</v>
      </c>
      <c r="F1443" s="201"/>
      <c r="G1443" s="203" t="s">
        <v>6032</v>
      </c>
      <c r="H1443" s="391"/>
      <c r="I1443" s="201" t="s">
        <v>666</v>
      </c>
      <c r="J1443" s="201"/>
      <c r="K1443" s="201" t="s">
        <v>6001</v>
      </c>
      <c r="L1443" s="206">
        <v>45483</v>
      </c>
      <c r="M1443" s="207">
        <v>46189</v>
      </c>
      <c r="N1443" s="208" t="s">
        <v>421</v>
      </c>
      <c r="O1443" s="209">
        <f t="shared" si="322"/>
        <v>46189</v>
      </c>
      <c r="P1443" s="210">
        <v>24464</v>
      </c>
      <c r="Q1443" s="210">
        <v>2016</v>
      </c>
      <c r="R1443" s="211">
        <v>45459</v>
      </c>
      <c r="S1443" s="212" t="s">
        <v>14</v>
      </c>
      <c r="T1443" s="212" t="s">
        <v>728</v>
      </c>
      <c r="U1443" s="377" t="s">
        <v>200</v>
      </c>
      <c r="V1443" s="377" t="s">
        <v>323</v>
      </c>
      <c r="W1443" s="213">
        <f t="shared" si="320"/>
        <v>46189</v>
      </c>
      <c r="X1443" s="208" t="s">
        <v>865</v>
      </c>
      <c r="Y1443" s="408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423</v>
      </c>
      <c r="AF1443" s="208" t="s">
        <v>423</v>
      </c>
      <c r="AG1443" s="284" t="s">
        <v>423</v>
      </c>
      <c r="AH1443" s="284">
        <v>1</v>
      </c>
      <c r="AI1443" s="212"/>
      <c r="AJ1443" s="284"/>
      <c r="AK1443" s="284"/>
      <c r="AL1443" s="489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427</v>
      </c>
      <c r="C1444" s="201" t="s">
        <v>6040</v>
      </c>
      <c r="D1444" s="201"/>
      <c r="E1444" s="201" t="s">
        <v>5941</v>
      </c>
      <c r="F1444" s="201"/>
      <c r="G1444" s="203" t="s">
        <v>6041</v>
      </c>
      <c r="H1444" s="391"/>
      <c r="I1444" s="201" t="s">
        <v>631</v>
      </c>
      <c r="J1444" s="201"/>
      <c r="K1444" s="201" t="s">
        <v>4672</v>
      </c>
      <c r="L1444" s="206">
        <v>45489</v>
      </c>
      <c r="M1444" s="207">
        <v>46218</v>
      </c>
      <c r="N1444" s="208" t="s">
        <v>421</v>
      </c>
      <c r="O1444" s="209">
        <f t="shared" si="322"/>
        <v>46218</v>
      </c>
      <c r="P1444" s="210">
        <v>24474</v>
      </c>
      <c r="Q1444" s="210">
        <v>2024</v>
      </c>
      <c r="R1444" s="211">
        <v>45488</v>
      </c>
      <c r="S1444" s="212" t="s">
        <v>5066</v>
      </c>
      <c r="T1444" s="212" t="s">
        <v>728</v>
      </c>
      <c r="U1444" s="377" t="s">
        <v>200</v>
      </c>
      <c r="V1444" s="377" t="s">
        <v>200</v>
      </c>
      <c r="W1444" s="213">
        <f t="shared" si="320"/>
        <v>46218</v>
      </c>
      <c r="X1444" s="208" t="s">
        <v>865</v>
      </c>
      <c r="Y1444" s="408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423</v>
      </c>
      <c r="AF1444" s="208" t="s">
        <v>423</v>
      </c>
      <c r="AG1444" s="284" t="s">
        <v>423</v>
      </c>
      <c r="AH1444" s="284">
        <v>1</v>
      </c>
      <c r="AI1444" s="212"/>
      <c r="AJ1444" s="284"/>
      <c r="AK1444" s="284"/>
      <c r="AL1444" s="489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427</v>
      </c>
      <c r="C1445" s="201" t="s">
        <v>4817</v>
      </c>
      <c r="D1445" s="201"/>
      <c r="E1445" s="201" t="s">
        <v>5942</v>
      </c>
      <c r="F1445" s="201"/>
      <c r="G1445" s="203" t="s">
        <v>5944</v>
      </c>
      <c r="H1445" s="391"/>
      <c r="I1445" s="201" t="s">
        <v>1352</v>
      </c>
      <c r="J1445" s="201"/>
      <c r="K1445" s="201" t="s">
        <v>3157</v>
      </c>
      <c r="L1445" s="206">
        <v>45461</v>
      </c>
      <c r="M1445" s="207">
        <v>46191</v>
      </c>
      <c r="N1445" s="208" t="s">
        <v>421</v>
      </c>
      <c r="O1445" s="209">
        <f t="shared" si="322"/>
        <v>46191</v>
      </c>
      <c r="P1445" s="210">
        <v>24423</v>
      </c>
      <c r="Q1445" s="210">
        <v>2024</v>
      </c>
      <c r="R1445" s="211">
        <v>45461</v>
      </c>
      <c r="S1445" s="212" t="s">
        <v>5066</v>
      </c>
      <c r="T1445" s="212" t="s">
        <v>728</v>
      </c>
      <c r="U1445" s="377" t="s">
        <v>200</v>
      </c>
      <c r="V1445" s="377" t="s">
        <v>200</v>
      </c>
      <c r="W1445" s="213">
        <f t="shared" si="320"/>
        <v>46191</v>
      </c>
      <c r="X1445" s="208" t="s">
        <v>865</v>
      </c>
      <c r="Y1445" s="408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423</v>
      </c>
      <c r="AF1445" s="208">
        <v>39</v>
      </c>
      <c r="AG1445" s="284">
        <v>55</v>
      </c>
      <c r="AH1445" s="284">
        <v>1</v>
      </c>
      <c r="AI1445" s="212"/>
      <c r="AJ1445" s="284"/>
      <c r="AK1445" s="284"/>
      <c r="AL1445" s="489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0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ref="R1446:R1474" si="323">SUM(M1446-365)</f>
        <v>-365</v>
      </c>
      <c r="S1446" s="156"/>
      <c r="T1446" s="144"/>
      <c r="U1446" s="376"/>
      <c r="V1446" s="376"/>
      <c r="W1446" s="145">
        <f t="shared" si="320"/>
        <v>0</v>
      </c>
      <c r="X1446" s="357"/>
      <c r="Y1446" s="407"/>
      <c r="Z1446" s="136"/>
      <c r="AA1446" s="120"/>
      <c r="AB1446" s="120"/>
      <c r="AC1446" s="120"/>
      <c r="AD1446" s="120"/>
      <c r="AE1446" s="357"/>
      <c r="AF1446" s="357"/>
      <c r="AG1446" s="365"/>
      <c r="AH1446" s="365"/>
      <c r="AI1446" s="156"/>
      <c r="AJ1446" s="365"/>
      <c r="AK1446" s="365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0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23"/>
        <v>-365</v>
      </c>
      <c r="S1447" s="156"/>
      <c r="T1447" s="144"/>
      <c r="U1447" s="376"/>
      <c r="V1447" s="376"/>
      <c r="W1447" s="145">
        <f t="shared" si="320"/>
        <v>0</v>
      </c>
      <c r="X1447" s="357"/>
      <c r="Y1447" s="407"/>
      <c r="Z1447" s="136"/>
      <c r="AA1447" s="120"/>
      <c r="AB1447" s="120"/>
      <c r="AC1447" s="120"/>
      <c r="AD1447" s="120"/>
      <c r="AE1447" s="357"/>
      <c r="AF1447" s="357"/>
      <c r="AG1447" s="365"/>
      <c r="AH1447" s="365"/>
      <c r="AI1447" s="156"/>
      <c r="AJ1447" s="365"/>
      <c r="AK1447" s="365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0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23"/>
        <v>-365</v>
      </c>
      <c r="S1448" s="156"/>
      <c r="T1448" s="144"/>
      <c r="U1448" s="376"/>
      <c r="V1448" s="376"/>
      <c r="W1448" s="145">
        <f t="shared" si="320"/>
        <v>0</v>
      </c>
      <c r="X1448" s="357"/>
      <c r="Y1448" s="407"/>
      <c r="Z1448" s="136"/>
      <c r="AA1448" s="120"/>
      <c r="AB1448" s="120"/>
      <c r="AC1448" s="120"/>
      <c r="AD1448" s="120"/>
      <c r="AE1448" s="357"/>
      <c r="AF1448" s="357"/>
      <c r="AG1448" s="365"/>
      <c r="AH1448" s="365"/>
      <c r="AI1448" s="156"/>
      <c r="AJ1448" s="365"/>
      <c r="AK1448" s="365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0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23"/>
        <v>-365</v>
      </c>
      <c r="S1449" s="156"/>
      <c r="T1449" s="144"/>
      <c r="U1449" s="376"/>
      <c r="V1449" s="376"/>
      <c r="W1449" s="145">
        <f t="shared" si="320"/>
        <v>0</v>
      </c>
      <c r="X1449" s="357"/>
      <c r="Y1449" s="407"/>
      <c r="Z1449" s="136"/>
      <c r="AA1449" s="120"/>
      <c r="AB1449" s="120"/>
      <c r="AC1449" s="120"/>
      <c r="AD1449" s="120"/>
      <c r="AE1449" s="357"/>
      <c r="AF1449" s="357"/>
      <c r="AG1449" s="365"/>
      <c r="AH1449" s="365"/>
      <c r="AI1449" s="156"/>
      <c r="AJ1449" s="365"/>
      <c r="AK1449" s="365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0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23"/>
        <v>-365</v>
      </c>
      <c r="S1450" s="156"/>
      <c r="T1450" s="144"/>
      <c r="U1450" s="376"/>
      <c r="V1450" s="376"/>
      <c r="W1450" s="145">
        <f t="shared" si="320"/>
        <v>0</v>
      </c>
      <c r="X1450" s="357"/>
      <c r="Y1450" s="407"/>
      <c r="Z1450" s="136"/>
      <c r="AA1450" s="120"/>
      <c r="AB1450" s="120"/>
      <c r="AC1450" s="120"/>
      <c r="AD1450" s="120"/>
      <c r="AE1450" s="357"/>
      <c r="AF1450" s="357"/>
      <c r="AG1450" s="365"/>
      <c r="AH1450" s="365"/>
      <c r="AI1450" s="156"/>
      <c r="AJ1450" s="365"/>
      <c r="AK1450" s="365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0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23"/>
        <v>-365</v>
      </c>
      <c r="S1451" s="156"/>
      <c r="T1451" s="144"/>
      <c r="U1451" s="376"/>
      <c r="V1451" s="376"/>
      <c r="W1451" s="145">
        <f t="shared" si="320"/>
        <v>0</v>
      </c>
      <c r="X1451" s="357"/>
      <c r="Y1451" s="407"/>
      <c r="Z1451" s="136"/>
      <c r="AA1451" s="120"/>
      <c r="AB1451" s="120"/>
      <c r="AC1451" s="120"/>
      <c r="AD1451" s="120"/>
      <c r="AE1451" s="357"/>
      <c r="AF1451" s="357"/>
      <c r="AG1451" s="365"/>
      <c r="AH1451" s="365"/>
      <c r="AI1451" s="156"/>
      <c r="AJ1451" s="365"/>
      <c r="AK1451" s="365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0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23"/>
        <v>-365</v>
      </c>
      <c r="S1452" s="156"/>
      <c r="T1452" s="144"/>
      <c r="U1452" s="376"/>
      <c r="V1452" s="376"/>
      <c r="W1452" s="145">
        <f t="shared" si="320"/>
        <v>0</v>
      </c>
      <c r="X1452" s="357"/>
      <c r="Y1452" s="407"/>
      <c r="Z1452" s="136"/>
      <c r="AA1452" s="120"/>
      <c r="AB1452" s="120"/>
      <c r="AC1452" s="120"/>
      <c r="AD1452" s="120"/>
      <c r="AE1452" s="357"/>
      <c r="AF1452" s="357"/>
      <c r="AG1452" s="365"/>
      <c r="AH1452" s="365"/>
      <c r="AI1452" s="156"/>
      <c r="AJ1452" s="365"/>
      <c r="AK1452" s="365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0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23"/>
        <v>-365</v>
      </c>
      <c r="S1453" s="156"/>
      <c r="T1453" s="144"/>
      <c r="U1453" s="376"/>
      <c r="V1453" s="376"/>
      <c r="W1453" s="145">
        <f t="shared" si="320"/>
        <v>0</v>
      </c>
      <c r="X1453" s="357"/>
      <c r="Y1453" s="407"/>
      <c r="Z1453" s="136"/>
      <c r="AA1453" s="120"/>
      <c r="AB1453" s="120"/>
      <c r="AC1453" s="120"/>
      <c r="AD1453" s="120"/>
      <c r="AE1453" s="357"/>
      <c r="AF1453" s="357"/>
      <c r="AG1453" s="365"/>
      <c r="AH1453" s="365"/>
      <c r="AI1453" s="156"/>
      <c r="AJ1453" s="365"/>
      <c r="AK1453" s="365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0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23"/>
        <v>-365</v>
      </c>
      <c r="S1454" s="156"/>
      <c r="T1454" s="144"/>
      <c r="U1454" s="376"/>
      <c r="V1454" s="376"/>
      <c r="W1454" s="145">
        <f t="shared" si="320"/>
        <v>0</v>
      </c>
      <c r="X1454" s="357"/>
      <c r="Y1454" s="407"/>
      <c r="Z1454" s="136"/>
      <c r="AA1454" s="120"/>
      <c r="AB1454" s="120"/>
      <c r="AC1454" s="120"/>
      <c r="AD1454" s="120"/>
      <c r="AE1454" s="357"/>
      <c r="AF1454" s="357"/>
      <c r="AG1454" s="365"/>
      <c r="AH1454" s="365"/>
      <c r="AI1454" s="156"/>
      <c r="AJ1454" s="365"/>
      <c r="AK1454" s="365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0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23"/>
        <v>-365</v>
      </c>
      <c r="S1455" s="156"/>
      <c r="T1455" s="144"/>
      <c r="U1455" s="376"/>
      <c r="V1455" s="376"/>
      <c r="W1455" s="145">
        <f t="shared" si="320"/>
        <v>0</v>
      </c>
      <c r="X1455" s="357"/>
      <c r="Y1455" s="407"/>
      <c r="Z1455" s="136"/>
      <c r="AA1455" s="120"/>
      <c r="AB1455" s="120"/>
      <c r="AC1455" s="120"/>
      <c r="AD1455" s="120"/>
      <c r="AE1455" s="357"/>
      <c r="AF1455" s="357"/>
      <c r="AG1455" s="365"/>
      <c r="AH1455" s="365"/>
      <c r="AI1455" s="156"/>
      <c r="AJ1455" s="365"/>
      <c r="AK1455" s="365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0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23"/>
        <v>-365</v>
      </c>
      <c r="S1456" s="156"/>
      <c r="T1456" s="144"/>
      <c r="U1456" s="376"/>
      <c r="V1456" s="376"/>
      <c r="W1456" s="145">
        <f t="shared" si="320"/>
        <v>0</v>
      </c>
      <c r="X1456" s="357"/>
      <c r="Y1456" s="407"/>
      <c r="Z1456" s="136"/>
      <c r="AA1456" s="120"/>
      <c r="AB1456" s="120"/>
      <c r="AC1456" s="120"/>
      <c r="AD1456" s="120"/>
      <c r="AE1456" s="357"/>
      <c r="AF1456" s="357"/>
      <c r="AG1456" s="365"/>
      <c r="AH1456" s="365"/>
      <c r="AI1456" s="156"/>
      <c r="AJ1456" s="365"/>
      <c r="AK1456" s="365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0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23"/>
        <v>-365</v>
      </c>
      <c r="S1457" s="156"/>
      <c r="T1457" s="144"/>
      <c r="U1457" s="376"/>
      <c r="V1457" s="376"/>
      <c r="W1457" s="145">
        <f t="shared" si="320"/>
        <v>0</v>
      </c>
      <c r="X1457" s="357"/>
      <c r="Y1457" s="407"/>
      <c r="Z1457" s="136"/>
      <c r="AA1457" s="120"/>
      <c r="AB1457" s="120"/>
      <c r="AC1457" s="120"/>
      <c r="AD1457" s="120"/>
      <c r="AE1457" s="357"/>
      <c r="AF1457" s="357"/>
      <c r="AG1457" s="365"/>
      <c r="AH1457" s="365"/>
      <c r="AI1457" s="156"/>
      <c r="AJ1457" s="365"/>
      <c r="AK1457" s="365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0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23"/>
        <v>-365</v>
      </c>
      <c r="S1458" s="156"/>
      <c r="T1458" s="144"/>
      <c r="U1458" s="376"/>
      <c r="V1458" s="376"/>
      <c r="W1458" s="145">
        <f t="shared" si="320"/>
        <v>0</v>
      </c>
      <c r="X1458" s="357"/>
      <c r="Y1458" s="407"/>
      <c r="Z1458" s="136"/>
      <c r="AA1458" s="120"/>
      <c r="AB1458" s="120"/>
      <c r="AC1458" s="120"/>
      <c r="AD1458" s="120"/>
      <c r="AE1458" s="357"/>
      <c r="AF1458" s="357"/>
      <c r="AG1458" s="365"/>
      <c r="AH1458" s="365"/>
      <c r="AI1458" s="156"/>
      <c r="AJ1458" s="365"/>
      <c r="AK1458" s="365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0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23"/>
        <v>-365</v>
      </c>
      <c r="S1459" s="156"/>
      <c r="T1459" s="144"/>
      <c r="U1459" s="376"/>
      <c r="V1459" s="376"/>
      <c r="W1459" s="145">
        <f t="shared" si="320"/>
        <v>0</v>
      </c>
      <c r="X1459" s="357"/>
      <c r="Y1459" s="407"/>
      <c r="Z1459" s="136"/>
      <c r="AA1459" s="120"/>
      <c r="AB1459" s="120"/>
      <c r="AC1459" s="120"/>
      <c r="AD1459" s="120"/>
      <c r="AE1459" s="357"/>
      <c r="AF1459" s="357"/>
      <c r="AG1459" s="365"/>
      <c r="AH1459" s="365"/>
      <c r="AI1459" s="156"/>
      <c r="AJ1459" s="365"/>
      <c r="AK1459" s="365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0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23"/>
        <v>-365</v>
      </c>
      <c r="S1460" s="156"/>
      <c r="T1460" s="144"/>
      <c r="U1460" s="376"/>
      <c r="V1460" s="376"/>
      <c r="W1460" s="145">
        <f t="shared" si="320"/>
        <v>0</v>
      </c>
      <c r="X1460" s="357"/>
      <c r="Y1460" s="407"/>
      <c r="Z1460" s="136"/>
      <c r="AA1460" s="120"/>
      <c r="AB1460" s="120"/>
      <c r="AC1460" s="120"/>
      <c r="AD1460" s="120"/>
      <c r="AE1460" s="357"/>
      <c r="AF1460" s="357"/>
      <c r="AG1460" s="365"/>
      <c r="AH1460" s="365"/>
      <c r="AI1460" s="156"/>
      <c r="AJ1460" s="365"/>
      <c r="AK1460" s="365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0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23"/>
        <v>-365</v>
      </c>
      <c r="S1461" s="156"/>
      <c r="T1461" s="144"/>
      <c r="U1461" s="376"/>
      <c r="V1461" s="376"/>
      <c r="W1461" s="145">
        <f t="shared" si="320"/>
        <v>0</v>
      </c>
      <c r="X1461" s="357"/>
      <c r="Y1461" s="407"/>
      <c r="Z1461" s="136"/>
      <c r="AA1461" s="120"/>
      <c r="AB1461" s="120"/>
      <c r="AC1461" s="120"/>
      <c r="AD1461" s="120"/>
      <c r="AE1461" s="357"/>
      <c r="AF1461" s="357"/>
      <c r="AG1461" s="365"/>
      <c r="AH1461" s="365"/>
      <c r="AI1461" s="156"/>
      <c r="AJ1461" s="365"/>
      <c r="AK1461" s="365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0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23"/>
        <v>-365</v>
      </c>
      <c r="S1462" s="156"/>
      <c r="T1462" s="144"/>
      <c r="U1462" s="376"/>
      <c r="V1462" s="376"/>
      <c r="W1462" s="145">
        <f t="shared" si="320"/>
        <v>0</v>
      </c>
      <c r="X1462" s="357"/>
      <c r="Y1462" s="407"/>
      <c r="Z1462" s="136"/>
      <c r="AA1462" s="120"/>
      <c r="AB1462" s="120"/>
      <c r="AC1462" s="120"/>
      <c r="AD1462" s="120"/>
      <c r="AE1462" s="357"/>
      <c r="AF1462" s="357"/>
      <c r="AG1462" s="365"/>
      <c r="AH1462" s="365"/>
      <c r="AI1462" s="156"/>
      <c r="AJ1462" s="365"/>
      <c r="AK1462" s="365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0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23"/>
        <v>-365</v>
      </c>
      <c r="S1463" s="156"/>
      <c r="T1463" s="144"/>
      <c r="U1463" s="376"/>
      <c r="V1463" s="376"/>
      <c r="W1463" s="145">
        <f t="shared" si="320"/>
        <v>0</v>
      </c>
      <c r="X1463" s="357"/>
      <c r="Y1463" s="407"/>
      <c r="Z1463" s="136"/>
      <c r="AA1463" s="120"/>
      <c r="AB1463" s="120"/>
      <c r="AC1463" s="120"/>
      <c r="AD1463" s="120"/>
      <c r="AE1463" s="357"/>
      <c r="AF1463" s="357"/>
      <c r="AG1463" s="365"/>
      <c r="AH1463" s="365"/>
      <c r="AI1463" s="156"/>
      <c r="AJ1463" s="365"/>
      <c r="AK1463" s="365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0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23"/>
        <v>-365</v>
      </c>
      <c r="S1464" s="156"/>
      <c r="T1464" s="144"/>
      <c r="U1464" s="376"/>
      <c r="V1464" s="376"/>
      <c r="W1464" s="145">
        <f t="shared" si="320"/>
        <v>0</v>
      </c>
      <c r="X1464" s="357"/>
      <c r="Y1464" s="407"/>
      <c r="Z1464" s="136"/>
      <c r="AA1464" s="120"/>
      <c r="AB1464" s="120"/>
      <c r="AC1464" s="120"/>
      <c r="AD1464" s="120"/>
      <c r="AE1464" s="357"/>
      <c r="AF1464" s="357"/>
      <c r="AG1464" s="365"/>
      <c r="AH1464" s="365"/>
      <c r="AI1464" s="156"/>
      <c r="AJ1464" s="365"/>
      <c r="AK1464" s="365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0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23"/>
        <v>-365</v>
      </c>
      <c r="S1465" s="156"/>
      <c r="T1465" s="144"/>
      <c r="U1465" s="376"/>
      <c r="V1465" s="376"/>
      <c r="W1465" s="145">
        <f t="shared" si="320"/>
        <v>0</v>
      </c>
      <c r="X1465" s="357"/>
      <c r="Y1465" s="407"/>
      <c r="Z1465" s="136"/>
      <c r="AA1465" s="120"/>
      <c r="AB1465" s="120"/>
      <c r="AC1465" s="120"/>
      <c r="AD1465" s="120"/>
      <c r="AE1465" s="357"/>
      <c r="AF1465" s="357"/>
      <c r="AG1465" s="365"/>
      <c r="AH1465" s="365"/>
      <c r="AI1465" s="156"/>
      <c r="AJ1465" s="365"/>
      <c r="AK1465" s="365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0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23"/>
        <v>-365</v>
      </c>
      <c r="S1466" s="156"/>
      <c r="T1466" s="144"/>
      <c r="U1466" s="376"/>
      <c r="V1466" s="376"/>
      <c r="W1466" s="145">
        <f t="shared" si="320"/>
        <v>0</v>
      </c>
      <c r="X1466" s="357"/>
      <c r="Y1466" s="407"/>
      <c r="Z1466" s="136"/>
      <c r="AA1466" s="120"/>
      <c r="AB1466" s="120"/>
      <c r="AC1466" s="120"/>
      <c r="AD1466" s="120"/>
      <c r="AE1466" s="357"/>
      <c r="AF1466" s="357"/>
      <c r="AG1466" s="365"/>
      <c r="AH1466" s="365"/>
      <c r="AI1466" s="156"/>
      <c r="AJ1466" s="365"/>
      <c r="AK1466" s="365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0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23"/>
        <v>-365</v>
      </c>
      <c r="S1467" s="156"/>
      <c r="T1467" s="144"/>
      <c r="U1467" s="376"/>
      <c r="V1467" s="376"/>
      <c r="W1467" s="145">
        <f t="shared" si="320"/>
        <v>0</v>
      </c>
      <c r="X1467" s="357"/>
      <c r="Y1467" s="407"/>
      <c r="Z1467" s="136"/>
      <c r="AA1467" s="120"/>
      <c r="AB1467" s="120"/>
      <c r="AC1467" s="120"/>
      <c r="AD1467" s="120"/>
      <c r="AE1467" s="357"/>
      <c r="AF1467" s="357"/>
      <c r="AG1467" s="365"/>
      <c r="AH1467" s="365"/>
      <c r="AI1467" s="156"/>
      <c r="AJ1467" s="365"/>
      <c r="AK1467" s="365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0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23"/>
        <v>-365</v>
      </c>
      <c r="S1468" s="156"/>
      <c r="T1468" s="144"/>
      <c r="U1468" s="376"/>
      <c r="V1468" s="376"/>
      <c r="W1468" s="145">
        <f t="shared" si="320"/>
        <v>0</v>
      </c>
      <c r="X1468" s="357"/>
      <c r="Y1468" s="407"/>
      <c r="Z1468" s="136"/>
      <c r="AA1468" s="120"/>
      <c r="AB1468" s="120"/>
      <c r="AC1468" s="120"/>
      <c r="AD1468" s="120"/>
      <c r="AE1468" s="357"/>
      <c r="AF1468" s="357"/>
      <c r="AG1468" s="365"/>
      <c r="AH1468" s="365"/>
      <c r="AI1468" s="156"/>
      <c r="AJ1468" s="365"/>
      <c r="AK1468" s="365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0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23"/>
        <v>-365</v>
      </c>
      <c r="S1469" s="156"/>
      <c r="T1469" s="144"/>
      <c r="U1469" s="376"/>
      <c r="V1469" s="376"/>
      <c r="W1469" s="145">
        <f t="shared" si="320"/>
        <v>0</v>
      </c>
      <c r="X1469" s="357"/>
      <c r="Y1469" s="407"/>
      <c r="Z1469" s="136"/>
      <c r="AA1469" s="120"/>
      <c r="AB1469" s="120"/>
      <c r="AC1469" s="120"/>
      <c r="AD1469" s="120"/>
      <c r="AE1469" s="357"/>
      <c r="AF1469" s="357"/>
      <c r="AG1469" s="365"/>
      <c r="AH1469" s="365"/>
      <c r="AI1469" s="156"/>
      <c r="AJ1469" s="365"/>
      <c r="AK1469" s="365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0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23"/>
        <v>-365</v>
      </c>
      <c r="S1470" s="156"/>
      <c r="T1470" s="144"/>
      <c r="U1470" s="376"/>
      <c r="V1470" s="376"/>
      <c r="W1470" s="145">
        <f t="shared" si="320"/>
        <v>0</v>
      </c>
      <c r="X1470" s="357"/>
      <c r="Y1470" s="407"/>
      <c r="Z1470" s="136"/>
      <c r="AA1470" s="120"/>
      <c r="AB1470" s="120"/>
      <c r="AC1470" s="120"/>
      <c r="AD1470" s="120"/>
      <c r="AE1470" s="357"/>
      <c r="AF1470" s="357"/>
      <c r="AG1470" s="365"/>
      <c r="AH1470" s="365"/>
      <c r="AI1470" s="156"/>
      <c r="AJ1470" s="365"/>
      <c r="AK1470" s="365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0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23"/>
        <v>-365</v>
      </c>
      <c r="S1471" s="156"/>
      <c r="T1471" s="144"/>
      <c r="U1471" s="376"/>
      <c r="V1471" s="376"/>
      <c r="W1471" s="145">
        <f t="shared" si="320"/>
        <v>0</v>
      </c>
      <c r="X1471" s="357"/>
      <c r="Y1471" s="407"/>
      <c r="Z1471" s="136"/>
      <c r="AA1471" s="120"/>
      <c r="AB1471" s="120"/>
      <c r="AC1471" s="120"/>
      <c r="AD1471" s="120"/>
      <c r="AE1471" s="357"/>
      <c r="AF1471" s="357"/>
      <c r="AG1471" s="365"/>
      <c r="AH1471" s="365"/>
      <c r="AI1471" s="156"/>
      <c r="AJ1471" s="365"/>
      <c r="AK1471" s="365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0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23"/>
        <v>-365</v>
      </c>
      <c r="S1472" s="156"/>
      <c r="T1472" s="144"/>
      <c r="U1472" s="376"/>
      <c r="V1472" s="376"/>
      <c r="W1472" s="145">
        <f t="shared" si="320"/>
        <v>0</v>
      </c>
      <c r="X1472" s="357"/>
      <c r="Y1472" s="407"/>
      <c r="Z1472" s="136"/>
      <c r="AA1472" s="120"/>
      <c r="AB1472" s="120"/>
      <c r="AC1472" s="120"/>
      <c r="AD1472" s="120"/>
      <c r="AE1472" s="357"/>
      <c r="AF1472" s="357"/>
      <c r="AG1472" s="365"/>
      <c r="AH1472" s="365"/>
      <c r="AI1472" s="156"/>
      <c r="AJ1472" s="365"/>
      <c r="AK1472" s="365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0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23"/>
        <v>-365</v>
      </c>
      <c r="S1473" s="156"/>
      <c r="T1473" s="144"/>
      <c r="U1473" s="376"/>
      <c r="V1473" s="376"/>
      <c r="W1473" s="145">
        <f t="shared" si="320"/>
        <v>0</v>
      </c>
      <c r="X1473" s="357"/>
      <c r="Y1473" s="407"/>
      <c r="Z1473" s="136"/>
      <c r="AA1473" s="120"/>
      <c r="AB1473" s="120"/>
      <c r="AC1473" s="120"/>
      <c r="AD1473" s="120"/>
      <c r="AE1473" s="357"/>
      <c r="AF1473" s="357"/>
      <c r="AG1473" s="365"/>
      <c r="AH1473" s="365"/>
      <c r="AI1473" s="156"/>
      <c r="AJ1473" s="365"/>
      <c r="AK1473" s="365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0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23"/>
        <v>-365</v>
      </c>
      <c r="S1474" s="156"/>
      <c r="T1474" s="144"/>
      <c r="U1474" s="376"/>
      <c r="V1474" s="376"/>
      <c r="W1474" s="145">
        <f t="shared" si="320"/>
        <v>0</v>
      </c>
      <c r="X1474" s="357"/>
      <c r="Y1474" s="407"/>
      <c r="Z1474" s="136"/>
      <c r="AA1474" s="120"/>
      <c r="AB1474" s="120"/>
      <c r="AC1474" s="120"/>
      <c r="AD1474" s="120"/>
      <c r="AE1474" s="357"/>
      <c r="AF1474" s="357"/>
      <c r="AG1474" s="365"/>
      <c r="AH1474" s="365"/>
      <c r="AI1474" s="156"/>
      <c r="AJ1474" s="365"/>
      <c r="AK1474" s="365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10"/>
      <c r="C1475" s="110"/>
      <c r="D1475" s="110"/>
      <c r="E1475" s="111"/>
      <c r="F1475" s="202"/>
      <c r="G1475" s="112"/>
      <c r="H1475" s="389"/>
      <c r="I1475" s="110"/>
      <c r="J1475" s="110"/>
      <c r="K1475" s="111"/>
      <c r="L1475" s="137"/>
      <c r="M1475" s="207"/>
      <c r="N1475" s="117"/>
      <c r="O1475" s="131"/>
      <c r="P1475" s="104"/>
      <c r="Q1475" s="104"/>
      <c r="R1475" s="105"/>
      <c r="S1475" s="121"/>
      <c r="T1475" s="121"/>
      <c r="U1475" s="244"/>
      <c r="V1475" s="244"/>
      <c r="W1475" s="135"/>
      <c r="X1475" s="162"/>
      <c r="Y1475" s="123"/>
      <c r="Z1475" s="124"/>
      <c r="AA1475" s="121"/>
      <c r="AB1475" s="121"/>
      <c r="AC1475" s="121"/>
      <c r="AD1475" s="121"/>
      <c r="AE1475" s="162"/>
      <c r="AF1475" s="162"/>
      <c r="AG1475" s="162"/>
      <c r="AH1475" s="162"/>
      <c r="AI1475" s="105"/>
      <c r="AJ1475" s="162"/>
      <c r="AK1475" s="162"/>
      <c r="AL1475" s="121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s="216" customFormat="1" ht="12.75" customHeight="1" x14ac:dyDescent="0.2">
      <c r="A1476" s="201">
        <v>1475</v>
      </c>
      <c r="B1476" s="201"/>
      <c r="C1476" s="201"/>
      <c r="D1476" s="201"/>
      <c r="E1476" s="201"/>
      <c r="F1476" s="201"/>
      <c r="G1476" s="203"/>
      <c r="H1476" s="391"/>
      <c r="I1476" s="201"/>
      <c r="J1476" s="201"/>
      <c r="K1476" s="201"/>
      <c r="L1476" s="206"/>
      <c r="M1476" s="207"/>
      <c r="N1476" s="208"/>
      <c r="O1476" s="209"/>
      <c r="P1476" s="210"/>
      <c r="Q1476" s="210"/>
      <c r="R1476" s="211"/>
      <c r="S1476" s="212"/>
      <c r="T1476" s="212"/>
      <c r="U1476" s="377"/>
      <c r="V1476" s="377"/>
      <c r="W1476" s="213"/>
      <c r="X1476" s="208"/>
      <c r="Y1476" s="408"/>
      <c r="Z1476" s="214"/>
      <c r="AA1476" s="201"/>
      <c r="AB1476" s="201"/>
      <c r="AC1476" s="201"/>
      <c r="AD1476" s="201"/>
      <c r="AE1476" s="208"/>
      <c r="AF1476" s="208"/>
      <c r="AG1476" s="284"/>
      <c r="AH1476" s="284"/>
      <c r="AI1476" s="223"/>
      <c r="AJ1476" s="284"/>
      <c r="AK1476" s="284"/>
      <c r="AL1476" s="489"/>
      <c r="AM1476" s="201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  <c r="BI1476" s="212"/>
      <c r="BJ1476" s="212"/>
      <c r="BK1476" s="212"/>
      <c r="BL1476" s="212"/>
      <c r="BM1476" s="212"/>
      <c r="BN1476" s="212"/>
      <c r="BO1476" s="212"/>
      <c r="BP1476" s="212"/>
      <c r="BQ1476" s="212"/>
      <c r="BR1476" s="212"/>
      <c r="BS1476" s="212"/>
      <c r="BT1476" s="212"/>
      <c r="BU1476" s="212"/>
      <c r="BV1476" s="212"/>
      <c r="BW1476" s="212"/>
      <c r="BX1476" s="212"/>
      <c r="BY1476" s="212"/>
      <c r="BZ1476" s="212"/>
      <c r="CA1476" s="212"/>
      <c r="CB1476" s="212"/>
      <c r="CC1476" s="212"/>
      <c r="CD1476" s="212"/>
      <c r="CE1476" s="212"/>
      <c r="CF1476" s="212"/>
      <c r="CG1476" s="212"/>
      <c r="CH1476" s="212"/>
      <c r="CI1476" s="212"/>
      <c r="CJ1476" s="212"/>
      <c r="CK1476" s="212"/>
      <c r="CL1476" s="212"/>
      <c r="CM1476" s="215"/>
      <c r="CN1476" s="215"/>
      <c r="CO1476" s="215"/>
      <c r="CP1476" s="215"/>
      <c r="CQ1476" s="215"/>
      <c r="CR1476" s="215"/>
      <c r="CS1476" s="215"/>
      <c r="CT1476" s="215"/>
      <c r="CU1476" s="215"/>
      <c r="CV1476" s="215"/>
      <c r="CW1476" s="215"/>
      <c r="CX1476" s="215"/>
      <c r="CY1476" s="215"/>
      <c r="CZ1476" s="215"/>
      <c r="DA1476" s="215"/>
      <c r="DB1476" s="215"/>
      <c r="DC1476" s="215"/>
      <c r="DD1476" s="215"/>
      <c r="DE1476" s="215"/>
      <c r="DF1476" s="215"/>
      <c r="DG1476" s="215"/>
      <c r="DH1476" s="215"/>
      <c r="DI1476" s="215"/>
      <c r="DJ1476" s="215"/>
      <c r="DK1476" s="215"/>
      <c r="DL1476" s="215"/>
      <c r="DM1476" s="215"/>
      <c r="DN1476" s="215"/>
      <c r="DO1476" s="215"/>
      <c r="DP1476" s="215"/>
      <c r="DQ1476" s="215"/>
      <c r="DR1476" s="215"/>
      <c r="DS1476" s="215"/>
    </row>
    <row r="1477" spans="1:123" s="216" customFormat="1" ht="12.75" customHeight="1" x14ac:dyDescent="0.2">
      <c r="A1477" s="201">
        <v>1476</v>
      </c>
      <c r="B1477" s="201"/>
      <c r="C1477" s="201"/>
      <c r="D1477" s="201"/>
      <c r="E1477" s="201"/>
      <c r="F1477" s="201"/>
      <c r="G1477" s="203"/>
      <c r="H1477" s="391"/>
      <c r="I1477" s="201"/>
      <c r="J1477" s="201"/>
      <c r="K1477" s="201"/>
      <c r="L1477" s="206"/>
      <c r="M1477" s="207"/>
      <c r="N1477" s="208"/>
      <c r="O1477" s="209"/>
      <c r="P1477" s="210"/>
      <c r="Q1477" s="210"/>
      <c r="R1477" s="211"/>
      <c r="S1477" s="212"/>
      <c r="T1477" s="212"/>
      <c r="U1477" s="377"/>
      <c r="V1477" s="377"/>
      <c r="W1477" s="213"/>
      <c r="X1477" s="208"/>
      <c r="Y1477" s="408"/>
      <c r="Z1477" s="214"/>
      <c r="AA1477" s="201"/>
      <c r="AB1477" s="201"/>
      <c r="AC1477" s="201"/>
      <c r="AD1477" s="201"/>
      <c r="AE1477" s="208"/>
      <c r="AF1477" s="208"/>
      <c r="AG1477" s="284"/>
      <c r="AH1477" s="284"/>
      <c r="AI1477" s="223"/>
      <c r="AJ1477" s="284"/>
      <c r="AK1477" s="284"/>
      <c r="AL1477" s="201"/>
      <c r="AM1477" s="201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  <c r="BI1477" s="212"/>
      <c r="BJ1477" s="212"/>
      <c r="BK1477" s="212"/>
      <c r="BL1477" s="212"/>
      <c r="BM1477" s="212"/>
      <c r="BN1477" s="212"/>
      <c r="BO1477" s="212"/>
      <c r="BP1477" s="212"/>
      <c r="BQ1477" s="212"/>
      <c r="BR1477" s="212"/>
      <c r="BS1477" s="212"/>
      <c r="BT1477" s="212"/>
      <c r="BU1477" s="212"/>
      <c r="BV1477" s="212"/>
      <c r="BW1477" s="212"/>
      <c r="BX1477" s="212"/>
      <c r="BY1477" s="212"/>
      <c r="BZ1477" s="212"/>
      <c r="CA1477" s="212"/>
      <c r="CB1477" s="212"/>
      <c r="CC1477" s="212"/>
      <c r="CD1477" s="212"/>
      <c r="CE1477" s="212"/>
      <c r="CF1477" s="212"/>
      <c r="CG1477" s="212"/>
      <c r="CH1477" s="212"/>
      <c r="CI1477" s="212"/>
      <c r="CJ1477" s="212"/>
      <c r="CK1477" s="212"/>
      <c r="CL1477" s="212"/>
      <c r="CM1477" s="215"/>
      <c r="CN1477" s="215"/>
      <c r="CO1477" s="215"/>
      <c r="CP1477" s="215"/>
      <c r="CQ1477" s="215"/>
      <c r="CR1477" s="215"/>
      <c r="CS1477" s="215"/>
      <c r="CT1477" s="215"/>
      <c r="CU1477" s="215"/>
      <c r="CV1477" s="215"/>
      <c r="CW1477" s="215"/>
      <c r="CX1477" s="215"/>
      <c r="CY1477" s="215"/>
      <c r="CZ1477" s="215"/>
      <c r="DA1477" s="215"/>
      <c r="DB1477" s="215"/>
      <c r="DC1477" s="215"/>
      <c r="DD1477" s="215"/>
      <c r="DE1477" s="215"/>
      <c r="DF1477" s="215"/>
      <c r="DG1477" s="215"/>
      <c r="DH1477" s="215"/>
      <c r="DI1477" s="215"/>
      <c r="DJ1477" s="215"/>
      <c r="DK1477" s="215"/>
      <c r="DL1477" s="215"/>
      <c r="DM1477" s="215"/>
      <c r="DN1477" s="215"/>
      <c r="DO1477" s="215"/>
      <c r="DP1477" s="215"/>
      <c r="DQ1477" s="215"/>
      <c r="DR1477" s="215"/>
      <c r="DS1477" s="215"/>
    </row>
    <row r="1478" spans="1:123" ht="12.75" customHeight="1" x14ac:dyDescent="0.2">
      <c r="A1478" s="121">
        <v>1477</v>
      </c>
      <c r="B1478" s="121" t="s">
        <v>98</v>
      </c>
      <c r="C1478" s="121"/>
      <c r="D1478" s="121" t="s">
        <v>6489</v>
      </c>
      <c r="E1478" s="121"/>
      <c r="F1478" s="121" t="s">
        <v>6456</v>
      </c>
      <c r="G1478" s="129"/>
      <c r="H1478" s="390" t="s">
        <v>6490</v>
      </c>
      <c r="I1478" s="121"/>
      <c r="J1478" s="121" t="s">
        <v>6491</v>
      </c>
      <c r="K1478" s="121" t="s">
        <v>6457</v>
      </c>
      <c r="L1478" s="137">
        <v>45734</v>
      </c>
      <c r="M1478" s="149">
        <v>46419</v>
      </c>
      <c r="N1478" s="162" t="s">
        <v>421</v>
      </c>
      <c r="O1478" s="168">
        <f t="shared" ref="O1478:O1483" si="324">M1478</f>
        <v>46419</v>
      </c>
      <c r="P1478" s="169">
        <v>25151</v>
      </c>
      <c r="Q1478" s="169">
        <v>2024</v>
      </c>
      <c r="R1478" s="119">
        <v>45689</v>
      </c>
      <c r="S1478" s="156" t="s">
        <v>379</v>
      </c>
      <c r="T1478" s="144" t="s">
        <v>728</v>
      </c>
      <c r="U1478" s="376" t="s">
        <v>200</v>
      </c>
      <c r="V1478" s="376" t="s">
        <v>200</v>
      </c>
      <c r="W1478" s="145">
        <f t="shared" si="320"/>
        <v>46419</v>
      </c>
      <c r="X1478" s="357"/>
      <c r="Y1478" s="407"/>
      <c r="Z1478" s="136">
        <v>27.4</v>
      </c>
      <c r="AA1478" s="120"/>
      <c r="AB1478" s="120"/>
      <c r="AC1478" s="120"/>
      <c r="AD1478" s="120"/>
      <c r="AE1478" s="357"/>
      <c r="AF1478" s="357"/>
      <c r="AG1478" s="365"/>
      <c r="AH1478" s="365">
        <v>1</v>
      </c>
      <c r="AI1478" s="172">
        <v>45734</v>
      </c>
      <c r="AJ1478" s="365">
        <v>2024</v>
      </c>
      <c r="AK1478" s="365" t="s">
        <v>421</v>
      </c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s="306" customFormat="1" ht="12.75" customHeight="1" x14ac:dyDescent="0.2">
      <c r="A1479" s="301">
        <v>1478</v>
      </c>
      <c r="B1479" s="301" t="s">
        <v>6766</v>
      </c>
      <c r="C1479" s="301"/>
      <c r="D1479" s="301"/>
      <c r="E1479" s="301"/>
      <c r="F1479" s="301"/>
      <c r="G1479" s="308"/>
      <c r="H1479" s="397"/>
      <c r="I1479" s="301"/>
      <c r="J1479" s="301"/>
      <c r="K1479" s="301"/>
      <c r="L1479" s="309"/>
      <c r="M1479" s="310"/>
      <c r="N1479" s="338"/>
      <c r="O1479" s="459"/>
      <c r="P1479" s="460"/>
      <c r="Q1479" s="460"/>
      <c r="R1479" s="300"/>
      <c r="S1479" s="305"/>
      <c r="T1479" s="305"/>
      <c r="U1479" s="378"/>
      <c r="V1479" s="378"/>
      <c r="W1479" s="302"/>
      <c r="X1479" s="338"/>
      <c r="Y1479" s="416"/>
      <c r="Z1479" s="303"/>
      <c r="AA1479" s="301"/>
      <c r="AB1479" s="301"/>
      <c r="AC1479" s="301"/>
      <c r="AD1479" s="301"/>
      <c r="AE1479" s="338"/>
      <c r="AF1479" s="338"/>
      <c r="AG1479" s="368"/>
      <c r="AH1479" s="368"/>
      <c r="AI1479" s="387"/>
      <c r="AJ1479" s="368"/>
      <c r="AK1479" s="368"/>
      <c r="AL1479" s="661"/>
      <c r="AM1479" s="301"/>
      <c r="AN1479" s="305"/>
      <c r="AO1479" s="305"/>
      <c r="AP1479" s="305"/>
      <c r="AQ1479" s="305"/>
      <c r="AR1479" s="305"/>
      <c r="AS1479" s="305"/>
      <c r="AT1479" s="305"/>
      <c r="AU1479" s="305"/>
      <c r="AV1479" s="305"/>
      <c r="AW1479" s="305"/>
      <c r="AX1479" s="305"/>
      <c r="AY1479" s="305"/>
      <c r="AZ1479" s="305"/>
      <c r="BA1479" s="305"/>
      <c r="BB1479" s="305"/>
      <c r="BC1479" s="305"/>
      <c r="BD1479" s="305"/>
      <c r="BE1479" s="305"/>
      <c r="BF1479" s="305"/>
      <c r="BG1479" s="305"/>
      <c r="BH1479" s="305"/>
      <c r="BI1479" s="305"/>
      <c r="BJ1479" s="305"/>
      <c r="BK1479" s="305"/>
      <c r="BL1479" s="305"/>
      <c r="BM1479" s="305"/>
      <c r="BN1479" s="305"/>
      <c r="BO1479" s="305"/>
      <c r="BP1479" s="305"/>
      <c r="BQ1479" s="305"/>
      <c r="BR1479" s="305"/>
      <c r="BS1479" s="305"/>
      <c r="BT1479" s="305"/>
      <c r="BU1479" s="305"/>
      <c r="BV1479" s="305"/>
      <c r="BW1479" s="305"/>
      <c r="BX1479" s="305"/>
      <c r="BY1479" s="305"/>
      <c r="BZ1479" s="305"/>
      <c r="CA1479" s="305"/>
      <c r="CB1479" s="305"/>
      <c r="CC1479" s="305"/>
      <c r="CD1479" s="305"/>
      <c r="CE1479" s="305"/>
      <c r="CF1479" s="305"/>
      <c r="CG1479" s="305"/>
      <c r="CH1479" s="305"/>
      <c r="CI1479" s="305"/>
      <c r="CJ1479" s="305"/>
      <c r="CK1479" s="305"/>
      <c r="CL1479" s="305"/>
      <c r="CM1479" s="339"/>
      <c r="CN1479" s="339"/>
      <c r="CO1479" s="339"/>
      <c r="CP1479" s="339"/>
      <c r="CQ1479" s="339"/>
      <c r="CR1479" s="339"/>
      <c r="CS1479" s="339"/>
      <c r="CT1479" s="339"/>
      <c r="CU1479" s="339"/>
      <c r="CV1479" s="339"/>
      <c r="CW1479" s="339"/>
      <c r="CX1479" s="339"/>
      <c r="CY1479" s="339"/>
      <c r="CZ1479" s="339"/>
      <c r="DA1479" s="339"/>
      <c r="DB1479" s="339"/>
      <c r="DC1479" s="339"/>
      <c r="DD1479" s="339"/>
      <c r="DE1479" s="339"/>
      <c r="DF1479" s="339"/>
      <c r="DG1479" s="339"/>
      <c r="DH1479" s="339"/>
      <c r="DI1479" s="339"/>
      <c r="DJ1479" s="339"/>
      <c r="DK1479" s="339"/>
      <c r="DL1479" s="339"/>
      <c r="DM1479" s="339"/>
      <c r="DN1479" s="339"/>
      <c r="DO1479" s="339"/>
      <c r="DP1479" s="339"/>
      <c r="DQ1479" s="339"/>
      <c r="DR1479" s="339"/>
      <c r="DS1479" s="339"/>
    </row>
    <row r="1480" spans="1:123" ht="12.75" customHeight="1" x14ac:dyDescent="0.2">
      <c r="A1480" s="121">
        <v>1479</v>
      </c>
      <c r="B1480" s="121" t="s">
        <v>98</v>
      </c>
      <c r="C1480" s="121"/>
      <c r="D1480" s="121" t="s">
        <v>6421</v>
      </c>
      <c r="E1480" s="121"/>
      <c r="F1480" s="121" t="s">
        <v>6420</v>
      </c>
      <c r="G1480" s="129"/>
      <c r="H1480" s="390" t="s">
        <v>6422</v>
      </c>
      <c r="I1480" s="121"/>
      <c r="J1480" s="121" t="s">
        <v>4805</v>
      </c>
      <c r="K1480" s="121" t="s">
        <v>146</v>
      </c>
      <c r="L1480" s="137">
        <v>45715</v>
      </c>
      <c r="M1480" s="149">
        <v>46437</v>
      </c>
      <c r="N1480" s="162" t="s">
        <v>421</v>
      </c>
      <c r="O1480" s="168">
        <f t="shared" si="324"/>
        <v>46437</v>
      </c>
      <c r="P1480" s="169">
        <v>25097</v>
      </c>
      <c r="Q1480" s="169">
        <v>2025</v>
      </c>
      <c r="R1480" s="119">
        <v>45707</v>
      </c>
      <c r="S1480" s="156" t="s">
        <v>691</v>
      </c>
      <c r="T1480" s="144" t="s">
        <v>728</v>
      </c>
      <c r="U1480" s="376" t="s">
        <v>200</v>
      </c>
      <c r="V1480" s="376" t="s">
        <v>200</v>
      </c>
      <c r="W1480" s="145">
        <f t="shared" si="320"/>
        <v>46437</v>
      </c>
      <c r="X1480" s="357"/>
      <c r="Y1480" s="407"/>
      <c r="Z1480" s="136">
        <v>18</v>
      </c>
      <c r="AA1480" s="120"/>
      <c r="AB1480" s="120"/>
      <c r="AC1480" s="120"/>
      <c r="AD1480" s="120"/>
      <c r="AE1480" s="357"/>
      <c r="AF1480" s="357"/>
      <c r="AG1480" s="365"/>
      <c r="AH1480" s="365">
        <v>1</v>
      </c>
      <c r="AI1480" s="172">
        <v>45715</v>
      </c>
      <c r="AJ1480" s="365">
        <v>2025</v>
      </c>
      <c r="AK1480" s="365" t="s">
        <v>421</v>
      </c>
      <c r="AL1480" s="120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 t="s">
        <v>98</v>
      </c>
      <c r="C1481" s="121"/>
      <c r="D1481" s="121" t="s">
        <v>3467</v>
      </c>
      <c r="E1481" s="121"/>
      <c r="F1481" s="121" t="s">
        <v>6393</v>
      </c>
      <c r="G1481" s="129"/>
      <c r="H1481" s="390" t="s">
        <v>6394</v>
      </c>
      <c r="I1481" s="121"/>
      <c r="J1481" s="121" t="s">
        <v>3441</v>
      </c>
      <c r="K1481" s="121" t="s">
        <v>6391</v>
      </c>
      <c r="L1481" s="137">
        <v>45700</v>
      </c>
      <c r="M1481" s="149">
        <v>46425</v>
      </c>
      <c r="N1481" s="162" t="s">
        <v>421</v>
      </c>
      <c r="O1481" s="168">
        <f t="shared" si="324"/>
        <v>46425</v>
      </c>
      <c r="P1481" s="169">
        <v>25071</v>
      </c>
      <c r="Q1481" s="169">
        <v>2024</v>
      </c>
      <c r="R1481" s="119">
        <v>45695</v>
      </c>
      <c r="S1481" s="156" t="s">
        <v>14</v>
      </c>
      <c r="T1481" s="144" t="s">
        <v>728</v>
      </c>
      <c r="U1481" s="376" t="s">
        <v>200</v>
      </c>
      <c r="V1481" s="376" t="s">
        <v>548</v>
      </c>
      <c r="W1481" s="145">
        <f t="shared" si="320"/>
        <v>46425</v>
      </c>
      <c r="X1481" s="357"/>
      <c r="Y1481" s="407"/>
      <c r="Z1481" s="136">
        <v>28</v>
      </c>
      <c r="AA1481" s="120"/>
      <c r="AB1481" s="120"/>
      <c r="AC1481" s="120"/>
      <c r="AD1481" s="120"/>
      <c r="AE1481" s="357"/>
      <c r="AF1481" s="357"/>
      <c r="AG1481" s="365"/>
      <c r="AH1481" s="365">
        <v>1</v>
      </c>
      <c r="AI1481" s="172">
        <v>45700</v>
      </c>
      <c r="AJ1481" s="365">
        <v>2024</v>
      </c>
      <c r="AK1481" s="365" t="s">
        <v>421</v>
      </c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s="216" customFormat="1" ht="12.75" customHeight="1" x14ac:dyDescent="0.2">
      <c r="A1482" s="201">
        <v>1481</v>
      </c>
      <c r="B1482" s="201" t="s">
        <v>98</v>
      </c>
      <c r="C1482" s="201"/>
      <c r="D1482" s="201" t="s">
        <v>4291</v>
      </c>
      <c r="E1482" s="201"/>
      <c r="F1482" s="201" t="s">
        <v>6384</v>
      </c>
      <c r="G1482" s="203"/>
      <c r="H1482" s="391" t="s">
        <v>6387</v>
      </c>
      <c r="I1482" s="201"/>
      <c r="J1482" s="201" t="s">
        <v>4295</v>
      </c>
      <c r="K1482" s="201" t="s">
        <v>2947</v>
      </c>
      <c r="L1482" s="206">
        <v>45698</v>
      </c>
      <c r="M1482" s="207">
        <v>46420</v>
      </c>
      <c r="N1482" s="208" t="s">
        <v>421</v>
      </c>
      <c r="O1482" s="209">
        <f t="shared" si="324"/>
        <v>46420</v>
      </c>
      <c r="P1482" s="210">
        <v>25067</v>
      </c>
      <c r="Q1482" s="210">
        <v>2024</v>
      </c>
      <c r="R1482" s="211">
        <v>45690</v>
      </c>
      <c r="S1482" s="212" t="s">
        <v>168</v>
      </c>
      <c r="T1482" s="212" t="s">
        <v>728</v>
      </c>
      <c r="U1482" s="377" t="s">
        <v>729</v>
      </c>
      <c r="V1482" s="377" t="s">
        <v>6388</v>
      </c>
      <c r="W1482" s="213">
        <f t="shared" si="320"/>
        <v>46420</v>
      </c>
      <c r="X1482" s="208"/>
      <c r="Y1482" s="408"/>
      <c r="Z1482" s="214">
        <v>28</v>
      </c>
      <c r="AA1482" s="201"/>
      <c r="AB1482" s="201"/>
      <c r="AC1482" s="201"/>
      <c r="AD1482" s="201"/>
      <c r="AE1482" s="208"/>
      <c r="AF1482" s="208"/>
      <c r="AG1482" s="284"/>
      <c r="AH1482" s="284">
        <v>1</v>
      </c>
      <c r="AI1482" s="223">
        <v>45698</v>
      </c>
      <c r="AJ1482" s="284">
        <v>2024</v>
      </c>
      <c r="AK1482" s="284" t="s">
        <v>421</v>
      </c>
      <c r="AL1482" s="201"/>
      <c r="AM1482" s="201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  <c r="BI1482" s="212"/>
      <c r="BJ1482" s="212"/>
      <c r="BK1482" s="212"/>
      <c r="BL1482" s="212"/>
      <c r="BM1482" s="212"/>
      <c r="BN1482" s="212"/>
      <c r="BO1482" s="212"/>
      <c r="BP1482" s="212"/>
      <c r="BQ1482" s="212"/>
      <c r="BR1482" s="212"/>
      <c r="BS1482" s="212"/>
      <c r="BT1482" s="212"/>
      <c r="BU1482" s="212"/>
      <c r="BV1482" s="212"/>
      <c r="BW1482" s="212"/>
      <c r="BX1482" s="212"/>
      <c r="BY1482" s="212"/>
      <c r="BZ1482" s="212"/>
      <c r="CA1482" s="212"/>
      <c r="CB1482" s="212"/>
      <c r="CC1482" s="212"/>
      <c r="CD1482" s="212"/>
      <c r="CE1482" s="212"/>
      <c r="CF1482" s="212"/>
      <c r="CG1482" s="212"/>
      <c r="CH1482" s="212"/>
      <c r="CI1482" s="212"/>
      <c r="CJ1482" s="212"/>
      <c r="CK1482" s="212"/>
      <c r="CL1482" s="212"/>
      <c r="CM1482" s="215"/>
      <c r="CN1482" s="215"/>
      <c r="CO1482" s="215"/>
      <c r="CP1482" s="215"/>
      <c r="CQ1482" s="215"/>
      <c r="CR1482" s="215"/>
      <c r="CS1482" s="215"/>
      <c r="CT1482" s="215"/>
      <c r="CU1482" s="215"/>
      <c r="CV1482" s="215"/>
      <c r="CW1482" s="215"/>
      <c r="CX1482" s="215"/>
      <c r="CY1482" s="215"/>
      <c r="CZ1482" s="215"/>
      <c r="DA1482" s="215"/>
      <c r="DB1482" s="215"/>
      <c r="DC1482" s="215"/>
      <c r="DD1482" s="215"/>
      <c r="DE1482" s="215"/>
      <c r="DF1482" s="215"/>
      <c r="DG1482" s="215"/>
      <c r="DH1482" s="215"/>
      <c r="DI1482" s="215"/>
      <c r="DJ1482" s="215"/>
      <c r="DK1482" s="215"/>
      <c r="DL1482" s="215"/>
      <c r="DM1482" s="215"/>
      <c r="DN1482" s="215"/>
      <c r="DO1482" s="215"/>
      <c r="DP1482" s="215"/>
      <c r="DQ1482" s="215"/>
      <c r="DR1482" s="215"/>
      <c r="DS1482" s="215"/>
    </row>
    <row r="1483" spans="1:123" ht="12.75" customHeight="1" x14ac:dyDescent="0.2">
      <c r="A1483" s="121">
        <v>1482</v>
      </c>
      <c r="B1483" s="121" t="s">
        <v>98</v>
      </c>
      <c r="C1483" s="110"/>
      <c r="D1483" s="121" t="s">
        <v>6317</v>
      </c>
      <c r="E1483" s="121"/>
      <c r="F1483" s="121" t="s">
        <v>6316</v>
      </c>
      <c r="G1483" s="129"/>
      <c r="H1483" s="390" t="s">
        <v>6318</v>
      </c>
      <c r="I1483" s="111"/>
      <c r="J1483" s="121" t="s">
        <v>1222</v>
      </c>
      <c r="K1483" s="111" t="s">
        <v>2626</v>
      </c>
      <c r="L1483" s="115">
        <v>45628</v>
      </c>
      <c r="M1483" s="87">
        <v>46337</v>
      </c>
      <c r="N1483" s="117" t="s">
        <v>421</v>
      </c>
      <c r="O1483" s="131">
        <f t="shared" si="324"/>
        <v>46337</v>
      </c>
      <c r="P1483" s="104">
        <v>24691</v>
      </c>
      <c r="Q1483" s="104">
        <v>2024</v>
      </c>
      <c r="R1483" s="119">
        <v>45607</v>
      </c>
      <c r="S1483" s="121" t="s">
        <v>691</v>
      </c>
      <c r="T1483" s="121" t="s">
        <v>728</v>
      </c>
      <c r="U1483" s="244" t="s">
        <v>200</v>
      </c>
      <c r="V1483" s="244" t="s">
        <v>200</v>
      </c>
      <c r="W1483" s="135">
        <f>O1483</f>
        <v>46337</v>
      </c>
      <c r="X1483" s="162"/>
      <c r="Y1483" s="123"/>
      <c r="Z1483" s="124">
        <v>22.6</v>
      </c>
      <c r="AA1483" s="121"/>
      <c r="AB1483" s="121"/>
      <c r="AC1483" s="121"/>
      <c r="AD1483" s="121"/>
      <c r="AE1483" s="162"/>
      <c r="AF1483" s="162"/>
      <c r="AG1483" s="162"/>
      <c r="AH1483" s="162">
        <v>1</v>
      </c>
      <c r="AI1483" s="105">
        <v>45628</v>
      </c>
      <c r="AJ1483" s="162">
        <v>2024</v>
      </c>
      <c r="AK1483" s="162" t="s">
        <v>421</v>
      </c>
      <c r="AL1483" s="120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98</v>
      </c>
      <c r="C1484" s="110"/>
      <c r="D1484" s="121" t="s">
        <v>881</v>
      </c>
      <c r="E1484" s="121"/>
      <c r="F1484" s="121" t="s">
        <v>3471</v>
      </c>
      <c r="G1484" s="129"/>
      <c r="H1484" s="390" t="s">
        <v>3471</v>
      </c>
      <c r="I1484" s="121"/>
      <c r="J1484" s="111" t="s">
        <v>731</v>
      </c>
      <c r="K1484" s="200" t="s">
        <v>3472</v>
      </c>
      <c r="L1484" s="115">
        <v>44125</v>
      </c>
      <c r="M1484" s="87">
        <v>46245</v>
      </c>
      <c r="N1484" s="117" t="s">
        <v>421</v>
      </c>
      <c r="O1484" s="131">
        <f t="shared" ref="O1484" si="325">M1484</f>
        <v>46245</v>
      </c>
      <c r="P1484" s="104">
        <v>20718</v>
      </c>
      <c r="Q1484" s="340" t="s">
        <v>423</v>
      </c>
      <c r="R1484" s="105">
        <v>45515</v>
      </c>
      <c r="S1484" s="121" t="s">
        <v>168</v>
      </c>
      <c r="T1484" s="121" t="s">
        <v>421</v>
      </c>
      <c r="U1484" s="244" t="s">
        <v>6114</v>
      </c>
      <c r="V1484" s="244" t="s">
        <v>6115</v>
      </c>
      <c r="W1484" s="135">
        <f>M1484</f>
        <v>46245</v>
      </c>
      <c r="X1484" s="175"/>
      <c r="Y1484" s="406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423</v>
      </c>
      <c r="AK1484" s="162" t="s">
        <v>421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98</v>
      </c>
      <c r="C1485" s="201"/>
      <c r="D1485" s="201" t="s">
        <v>233</v>
      </c>
      <c r="E1485" s="201"/>
      <c r="F1485" s="201" t="s">
        <v>561</v>
      </c>
      <c r="G1485" s="203"/>
      <c r="H1485" s="391" t="s">
        <v>767</v>
      </c>
      <c r="I1485" s="201"/>
      <c r="J1485" s="201" t="s">
        <v>87</v>
      </c>
      <c r="K1485" s="212" t="s">
        <v>2102</v>
      </c>
      <c r="L1485" s="206">
        <v>40998</v>
      </c>
      <c r="M1485" s="219">
        <v>45906</v>
      </c>
      <c r="N1485" s="220" t="s">
        <v>421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14</v>
      </c>
      <c r="T1485" s="201" t="s">
        <v>421</v>
      </c>
      <c r="U1485" s="377" t="s">
        <v>6105</v>
      </c>
      <c r="V1485" s="377" t="s">
        <v>6106</v>
      </c>
      <c r="W1485" s="213">
        <f t="shared" ref="W1485" si="326">M1485</f>
        <v>45906</v>
      </c>
      <c r="X1485" s="208"/>
      <c r="Y1485" s="408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421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98</v>
      </c>
      <c r="C1486" s="121"/>
      <c r="D1486" s="121" t="s">
        <v>4047</v>
      </c>
      <c r="E1486" s="121"/>
      <c r="F1486" s="121" t="s">
        <v>4245</v>
      </c>
      <c r="G1486" s="129"/>
      <c r="H1486" s="390" t="s">
        <v>4247</v>
      </c>
      <c r="I1486" s="111"/>
      <c r="J1486" s="121" t="s">
        <v>4248</v>
      </c>
      <c r="K1486" s="121" t="s">
        <v>2495</v>
      </c>
      <c r="L1486" s="137">
        <v>44680</v>
      </c>
      <c r="M1486" s="138">
        <v>46202</v>
      </c>
      <c r="N1486" s="117" t="s">
        <v>421</v>
      </c>
      <c r="O1486" s="131">
        <f t="shared" ref="O1486" si="327">M1486</f>
        <v>46202</v>
      </c>
      <c r="P1486" s="104">
        <v>22331</v>
      </c>
      <c r="Q1486" s="104">
        <v>2022</v>
      </c>
      <c r="R1486" s="105">
        <v>45472</v>
      </c>
      <c r="S1486" s="121" t="s">
        <v>2069</v>
      </c>
      <c r="T1486" s="121" t="s">
        <v>5224</v>
      </c>
      <c r="U1486" s="244" t="s">
        <v>6010</v>
      </c>
      <c r="V1486" s="244" t="s">
        <v>6011</v>
      </c>
      <c r="W1486" s="135">
        <f t="shared" ref="W1486:W1542" si="328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421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98</v>
      </c>
      <c r="C1487" s="121"/>
      <c r="D1487" s="121" t="s">
        <v>6003</v>
      </c>
      <c r="E1487" s="121"/>
      <c r="F1487" s="121" t="s">
        <v>6002</v>
      </c>
      <c r="G1487" s="129"/>
      <c r="H1487" s="390" t="s">
        <v>6004</v>
      </c>
      <c r="I1487" s="121"/>
      <c r="J1487" s="121" t="s">
        <v>939</v>
      </c>
      <c r="K1487" s="121" t="s">
        <v>3959</v>
      </c>
      <c r="L1487" s="137">
        <v>45476</v>
      </c>
      <c r="M1487" s="149">
        <v>46197</v>
      </c>
      <c r="N1487" s="162" t="s">
        <v>421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14</v>
      </c>
      <c r="T1487" s="144" t="s">
        <v>728</v>
      </c>
      <c r="U1487" s="376" t="s">
        <v>200</v>
      </c>
      <c r="V1487" s="376" t="s">
        <v>334</v>
      </c>
      <c r="W1487" s="145">
        <f t="shared" si="328"/>
        <v>46197</v>
      </c>
      <c r="X1487" s="357"/>
      <c r="Y1487" s="407"/>
      <c r="Z1487" s="136">
        <v>26</v>
      </c>
      <c r="AA1487" s="120"/>
      <c r="AB1487" s="120"/>
      <c r="AC1487" s="120"/>
      <c r="AD1487" s="120"/>
      <c r="AE1487" s="357"/>
      <c r="AF1487" s="357"/>
      <c r="AG1487" s="365"/>
      <c r="AH1487" s="365">
        <v>1</v>
      </c>
      <c r="AI1487" s="172">
        <v>45476</v>
      </c>
      <c r="AJ1487" s="365">
        <v>2023</v>
      </c>
      <c r="AK1487" s="365" t="s">
        <v>421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98</v>
      </c>
      <c r="C1488" s="202"/>
      <c r="D1488" s="202" t="s">
        <v>6006</v>
      </c>
      <c r="E1488" s="228"/>
      <c r="F1488" s="202" t="s">
        <v>5997</v>
      </c>
      <c r="G1488" s="227"/>
      <c r="H1488" s="392" t="s">
        <v>6007</v>
      </c>
      <c r="I1488" s="202"/>
      <c r="J1488" s="202" t="s">
        <v>6008</v>
      </c>
      <c r="K1488" s="202" t="s">
        <v>1425</v>
      </c>
      <c r="L1488" s="218">
        <v>45476</v>
      </c>
      <c r="M1488" s="219">
        <v>46190</v>
      </c>
      <c r="N1488" s="220" t="s">
        <v>421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2069</v>
      </c>
      <c r="T1488" s="201" t="s">
        <v>728</v>
      </c>
      <c r="U1488" s="377" t="s">
        <v>200</v>
      </c>
      <c r="V1488" s="377" t="s">
        <v>200</v>
      </c>
      <c r="W1488" s="213">
        <v>46190</v>
      </c>
      <c r="X1488" s="208"/>
      <c r="Y1488" s="408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421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98</v>
      </c>
      <c r="C1489" s="201"/>
      <c r="D1489" s="201" t="s">
        <v>6016</v>
      </c>
      <c r="E1489" s="201"/>
      <c r="F1489" s="201" t="s">
        <v>5976</v>
      </c>
      <c r="G1489" s="203"/>
      <c r="H1489" s="391" t="s">
        <v>6015</v>
      </c>
      <c r="I1489" s="201"/>
      <c r="J1489" s="201" t="s">
        <v>4211</v>
      </c>
      <c r="K1489" s="201" t="s">
        <v>2980</v>
      </c>
      <c r="L1489" s="206">
        <v>45481</v>
      </c>
      <c r="M1489" s="207">
        <v>46181</v>
      </c>
      <c r="N1489" s="208" t="s">
        <v>421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2069</v>
      </c>
      <c r="T1489" s="212" t="s">
        <v>728</v>
      </c>
      <c r="U1489" s="377" t="s">
        <v>200</v>
      </c>
      <c r="V1489" s="377" t="s">
        <v>200</v>
      </c>
      <c r="W1489" s="213">
        <f t="shared" si="328"/>
        <v>46181</v>
      </c>
      <c r="X1489" s="208"/>
      <c r="Y1489" s="408"/>
      <c r="Z1489" s="214">
        <v>32</v>
      </c>
      <c r="AA1489" s="201"/>
      <c r="AB1489" s="201"/>
      <c r="AC1489" s="201"/>
      <c r="AD1489" s="201"/>
      <c r="AE1489" s="208"/>
      <c r="AF1489" s="208"/>
      <c r="AG1489" s="284"/>
      <c r="AH1489" s="284">
        <v>1</v>
      </c>
      <c r="AI1489" s="223">
        <v>45481</v>
      </c>
      <c r="AJ1489" s="284">
        <v>2024</v>
      </c>
      <c r="AK1489" s="284" t="s">
        <v>421</v>
      </c>
      <c r="AL1489" s="489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98</v>
      </c>
      <c r="C1490" s="201"/>
      <c r="D1490" s="201" t="s">
        <v>507</v>
      </c>
      <c r="E1490" s="201"/>
      <c r="F1490" s="201" t="s">
        <v>5951</v>
      </c>
      <c r="G1490" s="203"/>
      <c r="H1490" s="391" t="s">
        <v>5974</v>
      </c>
      <c r="I1490" s="201"/>
      <c r="J1490" s="201" t="s">
        <v>663</v>
      </c>
      <c r="K1490" s="201" t="s">
        <v>3848</v>
      </c>
      <c r="L1490" s="206">
        <v>45462</v>
      </c>
      <c r="M1490" s="207">
        <v>46183</v>
      </c>
      <c r="N1490" s="208" t="s">
        <v>421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168</v>
      </c>
      <c r="T1490" s="212" t="s">
        <v>728</v>
      </c>
      <c r="U1490" s="377" t="s">
        <v>5975</v>
      </c>
      <c r="V1490" s="377" t="s">
        <v>5975</v>
      </c>
      <c r="W1490" s="213">
        <f t="shared" si="328"/>
        <v>46183</v>
      </c>
      <c r="X1490" s="208"/>
      <c r="Y1490" s="408"/>
      <c r="Z1490" s="214">
        <v>19.3</v>
      </c>
      <c r="AA1490" s="201"/>
      <c r="AB1490" s="201"/>
      <c r="AC1490" s="201"/>
      <c r="AD1490" s="201"/>
      <c r="AE1490" s="208"/>
      <c r="AF1490" s="208"/>
      <c r="AG1490" s="284"/>
      <c r="AH1490" s="284">
        <v>1</v>
      </c>
      <c r="AI1490" s="223">
        <v>45462</v>
      </c>
      <c r="AJ1490" s="284">
        <v>2018</v>
      </c>
      <c r="AK1490" s="284" t="s">
        <v>421</v>
      </c>
      <c r="AL1490" s="489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98</v>
      </c>
      <c r="C1491" s="201"/>
      <c r="D1491" s="201" t="s">
        <v>5957</v>
      </c>
      <c r="E1491" s="201"/>
      <c r="F1491" s="201" t="s">
        <v>5928</v>
      </c>
      <c r="G1491" s="203"/>
      <c r="H1491" s="391" t="s">
        <v>5958</v>
      </c>
      <c r="I1491" s="201"/>
      <c r="J1491" s="201" t="s">
        <v>5959</v>
      </c>
      <c r="K1491" s="201" t="s">
        <v>65</v>
      </c>
      <c r="L1491" s="206">
        <v>45461</v>
      </c>
      <c r="M1491" s="207">
        <v>46177</v>
      </c>
      <c r="N1491" s="208" t="s">
        <v>421</v>
      </c>
      <c r="O1491" s="209">
        <f t="shared" ref="O1491:O1496" si="329">M1491</f>
        <v>46177</v>
      </c>
      <c r="P1491" s="210">
        <v>24417</v>
      </c>
      <c r="Q1491" s="210">
        <v>2024</v>
      </c>
      <c r="R1491" s="211">
        <v>45447</v>
      </c>
      <c r="S1491" s="212" t="s">
        <v>379</v>
      </c>
      <c r="T1491" s="212" t="s">
        <v>728</v>
      </c>
      <c r="U1491" s="377" t="s">
        <v>200</v>
      </c>
      <c r="V1491" s="377" t="s">
        <v>200</v>
      </c>
      <c r="W1491" s="213">
        <f t="shared" si="328"/>
        <v>46177</v>
      </c>
      <c r="X1491" s="208"/>
      <c r="Y1491" s="408"/>
      <c r="Z1491" s="214">
        <v>26</v>
      </c>
      <c r="AA1491" s="201"/>
      <c r="AB1491" s="201"/>
      <c r="AC1491" s="201"/>
      <c r="AD1491" s="201"/>
      <c r="AE1491" s="208"/>
      <c r="AF1491" s="208"/>
      <c r="AG1491" s="284"/>
      <c r="AH1491" s="284">
        <v>1</v>
      </c>
      <c r="AI1491" s="223">
        <v>45461</v>
      </c>
      <c r="AJ1491" s="284">
        <v>2024</v>
      </c>
      <c r="AK1491" s="284" t="s">
        <v>421</v>
      </c>
      <c r="AL1491" s="489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98</v>
      </c>
      <c r="C1492" s="201"/>
      <c r="D1492" s="201" t="s">
        <v>2668</v>
      </c>
      <c r="E1492" s="201"/>
      <c r="F1492" s="201" t="s">
        <v>5885</v>
      </c>
      <c r="G1492" s="203"/>
      <c r="H1492" s="391" t="s">
        <v>5916</v>
      </c>
      <c r="I1492" s="201"/>
      <c r="J1492" s="201" t="s">
        <v>500</v>
      </c>
      <c r="K1492" s="201" t="s">
        <v>4518</v>
      </c>
      <c r="L1492" s="206">
        <v>45446</v>
      </c>
      <c r="M1492" s="207">
        <v>46157</v>
      </c>
      <c r="N1492" s="208" t="s">
        <v>421</v>
      </c>
      <c r="O1492" s="209">
        <f t="shared" si="329"/>
        <v>46157</v>
      </c>
      <c r="P1492" s="210">
        <v>24397</v>
      </c>
      <c r="Q1492" s="210">
        <v>2018</v>
      </c>
      <c r="R1492" s="211">
        <v>45427</v>
      </c>
      <c r="S1492" s="212" t="s">
        <v>5917</v>
      </c>
      <c r="T1492" s="212" t="s">
        <v>728</v>
      </c>
      <c r="U1492" s="377" t="s">
        <v>200</v>
      </c>
      <c r="V1492" s="377" t="s">
        <v>909</v>
      </c>
      <c r="W1492" s="213">
        <f t="shared" si="328"/>
        <v>46157</v>
      </c>
      <c r="X1492" s="208"/>
      <c r="Y1492" s="408"/>
      <c r="Z1492" s="214">
        <v>22</v>
      </c>
      <c r="AA1492" s="201"/>
      <c r="AB1492" s="201"/>
      <c r="AC1492" s="201"/>
      <c r="AD1492" s="201"/>
      <c r="AE1492" s="208"/>
      <c r="AF1492" s="208"/>
      <c r="AG1492" s="284"/>
      <c r="AH1492" s="284">
        <v>1</v>
      </c>
      <c r="AI1492" s="223">
        <v>45446</v>
      </c>
      <c r="AJ1492" s="284">
        <v>2018</v>
      </c>
      <c r="AK1492" s="284" t="s">
        <v>421</v>
      </c>
      <c r="AL1492" s="489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98</v>
      </c>
      <c r="C1493" s="201"/>
      <c r="D1493" s="201" t="s">
        <v>5896</v>
      </c>
      <c r="E1493" s="201"/>
      <c r="F1493" s="201" t="s">
        <v>5884</v>
      </c>
      <c r="G1493" s="203"/>
      <c r="H1493" s="391" t="s">
        <v>5897</v>
      </c>
      <c r="I1493" s="201"/>
      <c r="J1493" s="201" t="s">
        <v>4211</v>
      </c>
      <c r="K1493" s="201" t="s">
        <v>2351</v>
      </c>
      <c r="L1493" s="206">
        <v>45442</v>
      </c>
      <c r="M1493" s="207">
        <v>46157</v>
      </c>
      <c r="N1493" s="208" t="s">
        <v>421</v>
      </c>
      <c r="O1493" s="209">
        <f t="shared" si="329"/>
        <v>46157</v>
      </c>
      <c r="P1493" s="210">
        <v>24387</v>
      </c>
      <c r="Q1493" s="210">
        <v>2024</v>
      </c>
      <c r="R1493" s="211">
        <v>45427</v>
      </c>
      <c r="S1493" s="212" t="s">
        <v>2069</v>
      </c>
      <c r="T1493" s="212" t="s">
        <v>728</v>
      </c>
      <c r="U1493" s="377" t="s">
        <v>200</v>
      </c>
      <c r="V1493" s="377" t="s">
        <v>200</v>
      </c>
      <c r="W1493" s="213">
        <f t="shared" si="328"/>
        <v>46157</v>
      </c>
      <c r="X1493" s="208"/>
      <c r="Y1493" s="408"/>
      <c r="Z1493" s="214">
        <v>26</v>
      </c>
      <c r="AA1493" s="201"/>
      <c r="AB1493" s="201"/>
      <c r="AC1493" s="201"/>
      <c r="AD1493" s="201"/>
      <c r="AE1493" s="208"/>
      <c r="AF1493" s="208"/>
      <c r="AG1493" s="284"/>
      <c r="AH1493" s="284">
        <v>1</v>
      </c>
      <c r="AI1493" s="223">
        <v>45442</v>
      </c>
      <c r="AJ1493" s="284">
        <v>2024</v>
      </c>
      <c r="AK1493" s="284" t="s">
        <v>421</v>
      </c>
      <c r="AL1493" s="489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98</v>
      </c>
      <c r="C1494" s="121"/>
      <c r="D1494" s="121" t="s">
        <v>3762</v>
      </c>
      <c r="E1494" s="121"/>
      <c r="F1494" s="121" t="s">
        <v>3763</v>
      </c>
      <c r="G1494" s="129"/>
      <c r="H1494" s="390" t="s">
        <v>3765</v>
      </c>
      <c r="I1494" s="121"/>
      <c r="J1494" s="121" t="s">
        <v>3734</v>
      </c>
      <c r="K1494" s="121" t="s">
        <v>5821</v>
      </c>
      <c r="L1494" s="137">
        <v>44391</v>
      </c>
      <c r="M1494" s="138">
        <v>45886</v>
      </c>
      <c r="N1494" s="162" t="s">
        <v>421</v>
      </c>
      <c r="O1494" s="163">
        <f t="shared" si="329"/>
        <v>45886</v>
      </c>
      <c r="P1494" s="174">
        <v>21385</v>
      </c>
      <c r="Q1494" s="174">
        <v>2020</v>
      </c>
      <c r="R1494" s="105">
        <v>45155</v>
      </c>
      <c r="S1494" s="144" t="s">
        <v>14</v>
      </c>
      <c r="T1494" s="144" t="s">
        <v>420</v>
      </c>
      <c r="U1494" s="244" t="s">
        <v>5881</v>
      </c>
      <c r="V1494" s="244" t="s">
        <v>3955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57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421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98</v>
      </c>
      <c r="C1495" s="121"/>
      <c r="D1495" s="121" t="s">
        <v>5776</v>
      </c>
      <c r="E1495" s="121"/>
      <c r="F1495" s="121" t="s">
        <v>2963</v>
      </c>
      <c r="G1495" s="129"/>
      <c r="H1495" s="390" t="s">
        <v>2964</v>
      </c>
      <c r="I1495" s="121"/>
      <c r="J1495" s="121" t="s">
        <v>2965</v>
      </c>
      <c r="K1495" s="121" t="s">
        <v>2966</v>
      </c>
      <c r="L1495" s="137">
        <v>43762</v>
      </c>
      <c r="M1495" s="149">
        <v>46126</v>
      </c>
      <c r="N1495" s="162" t="s">
        <v>421</v>
      </c>
      <c r="O1495" s="168">
        <f t="shared" si="329"/>
        <v>46126</v>
      </c>
      <c r="P1495" s="169">
        <v>19545</v>
      </c>
      <c r="Q1495" s="169">
        <v>2013</v>
      </c>
      <c r="R1495" s="119">
        <v>45396</v>
      </c>
      <c r="S1495" s="156" t="s">
        <v>168</v>
      </c>
      <c r="T1495" s="144" t="s">
        <v>421</v>
      </c>
      <c r="U1495" s="376" t="s">
        <v>5777</v>
      </c>
      <c r="V1495" s="376" t="s">
        <v>5778</v>
      </c>
      <c r="W1495" s="145">
        <f t="shared" si="328"/>
        <v>46126</v>
      </c>
      <c r="X1495" s="357"/>
      <c r="Y1495" s="407"/>
      <c r="Z1495" s="136">
        <v>22</v>
      </c>
      <c r="AA1495" s="120"/>
      <c r="AB1495" s="120"/>
      <c r="AC1495" s="120"/>
      <c r="AD1495" s="120"/>
      <c r="AE1495" s="357"/>
      <c r="AF1495" s="357"/>
      <c r="AG1495" s="365"/>
      <c r="AH1495" s="365">
        <v>1</v>
      </c>
      <c r="AI1495" s="172">
        <v>43762</v>
      </c>
      <c r="AJ1495" s="365">
        <v>2013</v>
      </c>
      <c r="AK1495" s="365" t="s">
        <v>421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98</v>
      </c>
      <c r="C1496" s="201"/>
      <c r="D1496" s="201" t="s">
        <v>5820</v>
      </c>
      <c r="E1496" s="201"/>
      <c r="F1496" s="201" t="s">
        <v>5763</v>
      </c>
      <c r="G1496" s="203"/>
      <c r="H1496" s="391" t="s">
        <v>5801</v>
      </c>
      <c r="I1496" s="201"/>
      <c r="J1496" s="201" t="s">
        <v>5786</v>
      </c>
      <c r="K1496" s="201" t="s">
        <v>4250</v>
      </c>
      <c r="L1496" s="206">
        <v>45412</v>
      </c>
      <c r="M1496" s="207">
        <v>46128</v>
      </c>
      <c r="N1496" s="208" t="s">
        <v>5224</v>
      </c>
      <c r="O1496" s="209">
        <f t="shared" si="329"/>
        <v>46128</v>
      </c>
      <c r="P1496" s="210">
        <v>24313</v>
      </c>
      <c r="Q1496" s="210">
        <v>2024</v>
      </c>
      <c r="R1496" s="211">
        <v>46128</v>
      </c>
      <c r="S1496" s="212" t="s">
        <v>5066</v>
      </c>
      <c r="T1496" s="212" t="s">
        <v>728</v>
      </c>
      <c r="U1496" s="377" t="s">
        <v>200</v>
      </c>
      <c r="V1496" s="377" t="s">
        <v>200</v>
      </c>
      <c r="W1496" s="213">
        <f t="shared" si="328"/>
        <v>46128</v>
      </c>
      <c r="X1496" s="208"/>
      <c r="Y1496" s="408"/>
      <c r="Z1496" s="214">
        <v>20.8</v>
      </c>
      <c r="AA1496" s="201"/>
      <c r="AB1496" s="201"/>
      <c r="AC1496" s="201"/>
      <c r="AD1496" s="201"/>
      <c r="AE1496" s="208"/>
      <c r="AF1496" s="208"/>
      <c r="AG1496" s="284"/>
      <c r="AH1496" s="284">
        <v>1</v>
      </c>
      <c r="AI1496" s="223">
        <v>45412</v>
      </c>
      <c r="AJ1496" s="284">
        <v>2024</v>
      </c>
      <c r="AK1496" s="284" t="s">
        <v>5224</v>
      </c>
      <c r="AL1496" s="489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98</v>
      </c>
      <c r="C1497" s="201"/>
      <c r="D1497" s="201" t="s">
        <v>5785</v>
      </c>
      <c r="E1497" s="201"/>
      <c r="F1497" s="201" t="s">
        <v>5752</v>
      </c>
      <c r="G1497" s="203"/>
      <c r="H1497" s="391" t="s">
        <v>4247</v>
      </c>
      <c r="I1497" s="201"/>
      <c r="J1497" s="201" t="s">
        <v>5786</v>
      </c>
      <c r="K1497" s="201" t="s">
        <v>2966</v>
      </c>
      <c r="L1497" s="206">
        <v>45407</v>
      </c>
      <c r="M1497" s="207">
        <v>46126</v>
      </c>
      <c r="N1497" s="208" t="s">
        <v>421</v>
      </c>
      <c r="O1497" s="209">
        <f t="shared" ref="O1497:O1506" si="330">M1497</f>
        <v>46126</v>
      </c>
      <c r="P1497" s="210">
        <v>24289</v>
      </c>
      <c r="Q1497" s="210">
        <v>2023</v>
      </c>
      <c r="R1497" s="211">
        <v>45396</v>
      </c>
      <c r="S1497" s="212" t="s">
        <v>168</v>
      </c>
      <c r="T1497" s="212" t="s">
        <v>728</v>
      </c>
      <c r="U1497" s="377" t="s">
        <v>729</v>
      </c>
      <c r="V1497" s="377" t="s">
        <v>5775</v>
      </c>
      <c r="W1497" s="213">
        <f t="shared" si="328"/>
        <v>46126</v>
      </c>
      <c r="X1497" s="208"/>
      <c r="Y1497" s="408"/>
      <c r="Z1497" s="214">
        <v>22</v>
      </c>
      <c r="AA1497" s="201"/>
      <c r="AB1497" s="201"/>
      <c r="AC1497" s="201"/>
      <c r="AD1497" s="201"/>
      <c r="AE1497" s="208"/>
      <c r="AF1497" s="208"/>
      <c r="AG1497" s="284"/>
      <c r="AH1497" s="284">
        <v>1</v>
      </c>
      <c r="AI1497" s="223">
        <v>45404</v>
      </c>
      <c r="AJ1497" s="284">
        <v>2023</v>
      </c>
      <c r="AK1497" s="284" t="s">
        <v>5224</v>
      </c>
      <c r="AL1497" s="489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98</v>
      </c>
      <c r="C1498" s="121"/>
      <c r="D1498" s="121" t="s">
        <v>5739</v>
      </c>
      <c r="E1498" s="121"/>
      <c r="F1498" s="121" t="s">
        <v>5740</v>
      </c>
      <c r="G1498" s="129"/>
      <c r="H1498" s="390" t="s">
        <v>5741</v>
      </c>
      <c r="I1498" s="121"/>
      <c r="J1498" s="121" t="s">
        <v>663</v>
      </c>
      <c r="K1498" s="121" t="s">
        <v>4002</v>
      </c>
      <c r="L1498" s="137">
        <v>45398</v>
      </c>
      <c r="M1498" s="149">
        <v>46087</v>
      </c>
      <c r="N1498" s="162" t="s">
        <v>421</v>
      </c>
      <c r="O1498" s="168">
        <f t="shared" si="330"/>
        <v>46087</v>
      </c>
      <c r="P1498" s="169">
        <v>24272</v>
      </c>
      <c r="Q1498" s="169">
        <v>2023</v>
      </c>
      <c r="R1498" s="119">
        <v>45357</v>
      </c>
      <c r="S1498" s="156" t="s">
        <v>298</v>
      </c>
      <c r="T1498" s="144" t="s">
        <v>728</v>
      </c>
      <c r="U1498" s="376" t="s">
        <v>200</v>
      </c>
      <c r="V1498" s="376" t="s">
        <v>200</v>
      </c>
      <c r="W1498" s="145">
        <f t="shared" si="328"/>
        <v>46087</v>
      </c>
      <c r="X1498" s="357"/>
      <c r="Y1498" s="407"/>
      <c r="Z1498" s="136">
        <v>25</v>
      </c>
      <c r="AA1498" s="120"/>
      <c r="AB1498" s="120"/>
      <c r="AC1498" s="120"/>
      <c r="AD1498" s="120"/>
      <c r="AE1498" s="357"/>
      <c r="AF1498" s="357"/>
      <c r="AG1498" s="365"/>
      <c r="AH1498" s="365">
        <v>1</v>
      </c>
      <c r="AI1498" s="172">
        <v>45398</v>
      </c>
      <c r="AJ1498" s="365">
        <v>2023</v>
      </c>
      <c r="AK1498" s="365" t="s">
        <v>421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98</v>
      </c>
      <c r="C1499" s="201"/>
      <c r="D1499" s="201" t="s">
        <v>5799</v>
      </c>
      <c r="E1499" s="201"/>
      <c r="F1499" s="201" t="s">
        <v>5734</v>
      </c>
      <c r="G1499" s="203"/>
      <c r="H1499" s="391" t="s">
        <v>5800</v>
      </c>
      <c r="I1499" s="201"/>
      <c r="J1499" s="201" t="s">
        <v>4295</v>
      </c>
      <c r="K1499" s="201" t="s">
        <v>2792</v>
      </c>
      <c r="L1499" s="206">
        <v>45411</v>
      </c>
      <c r="M1499" s="207">
        <v>46122</v>
      </c>
      <c r="N1499" s="208" t="s">
        <v>421</v>
      </c>
      <c r="O1499" s="209">
        <f t="shared" si="330"/>
        <v>46122</v>
      </c>
      <c r="P1499" s="210">
        <v>24305</v>
      </c>
      <c r="Q1499" s="210">
        <v>2023</v>
      </c>
      <c r="R1499" s="211">
        <v>45392</v>
      </c>
      <c r="S1499" s="212" t="s">
        <v>2069</v>
      </c>
      <c r="T1499" s="212" t="s">
        <v>728</v>
      </c>
      <c r="U1499" s="377" t="s">
        <v>200</v>
      </c>
      <c r="V1499" s="377" t="s">
        <v>200</v>
      </c>
      <c r="W1499" s="213">
        <f t="shared" si="328"/>
        <v>46122</v>
      </c>
      <c r="X1499" s="208"/>
      <c r="Y1499" s="408"/>
      <c r="Z1499" s="214">
        <v>18</v>
      </c>
      <c r="AA1499" s="201"/>
      <c r="AB1499" s="201"/>
      <c r="AC1499" s="201"/>
      <c r="AD1499" s="201"/>
      <c r="AE1499" s="208"/>
      <c r="AF1499" s="208"/>
      <c r="AG1499" s="284"/>
      <c r="AH1499" s="284">
        <v>1</v>
      </c>
      <c r="AI1499" s="223">
        <v>45411</v>
      </c>
      <c r="AJ1499" s="284">
        <v>2023</v>
      </c>
      <c r="AK1499" s="284" t="s">
        <v>421</v>
      </c>
      <c r="AL1499" s="489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98</v>
      </c>
      <c r="C1500" s="110"/>
      <c r="D1500" s="121" t="s">
        <v>4089</v>
      </c>
      <c r="E1500" s="121"/>
      <c r="F1500" s="121" t="s">
        <v>5729</v>
      </c>
      <c r="G1500" s="129"/>
      <c r="H1500" s="390" t="s">
        <v>5730</v>
      </c>
      <c r="I1500" s="111"/>
      <c r="J1500" s="121" t="s">
        <v>4710</v>
      </c>
      <c r="K1500" s="111" t="s">
        <v>4526</v>
      </c>
      <c r="L1500" s="115">
        <v>45397</v>
      </c>
      <c r="M1500" s="87">
        <v>46095</v>
      </c>
      <c r="N1500" s="117" t="s">
        <v>421</v>
      </c>
      <c r="O1500" s="131">
        <f t="shared" si="330"/>
        <v>46095</v>
      </c>
      <c r="P1500" s="104">
        <v>24265</v>
      </c>
      <c r="Q1500" s="104">
        <v>2023</v>
      </c>
      <c r="R1500" s="119">
        <v>45365</v>
      </c>
      <c r="S1500" s="121" t="s">
        <v>14</v>
      </c>
      <c r="T1500" s="121" t="s">
        <v>728</v>
      </c>
      <c r="U1500" s="244" t="s">
        <v>200</v>
      </c>
      <c r="V1500" s="244" t="s">
        <v>2535</v>
      </c>
      <c r="W1500" s="135">
        <f t="shared" si="328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421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98</v>
      </c>
      <c r="C1501" s="201"/>
      <c r="D1501" s="201" t="s">
        <v>6060</v>
      </c>
      <c r="E1501" s="201"/>
      <c r="F1501" s="201" t="s">
        <v>6057</v>
      </c>
      <c r="G1501" s="203"/>
      <c r="H1501" s="462" t="s">
        <v>6058</v>
      </c>
      <c r="I1501" s="200"/>
      <c r="J1501" s="200" t="s">
        <v>663</v>
      </c>
      <c r="K1501" s="201" t="s">
        <v>6059</v>
      </c>
      <c r="L1501" s="206">
        <v>41755</v>
      </c>
      <c r="M1501" s="207">
        <v>46224</v>
      </c>
      <c r="N1501" s="220" t="s">
        <v>421</v>
      </c>
      <c r="O1501" s="221">
        <f t="shared" si="330"/>
        <v>46224</v>
      </c>
      <c r="P1501" s="222">
        <v>18643</v>
      </c>
      <c r="Q1501" s="222">
        <v>2014</v>
      </c>
      <c r="R1501" s="211">
        <v>45494</v>
      </c>
      <c r="S1501" s="201" t="s">
        <v>168</v>
      </c>
      <c r="T1501" s="201" t="s">
        <v>421</v>
      </c>
      <c r="U1501" s="377" t="s">
        <v>6062</v>
      </c>
      <c r="V1501" s="377" t="s">
        <v>6063</v>
      </c>
      <c r="W1501" s="213">
        <v>46224</v>
      </c>
      <c r="X1501" s="208"/>
      <c r="Y1501" s="408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421</v>
      </c>
      <c r="AL1501" s="201" t="s">
        <v>6061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98</v>
      </c>
      <c r="C1502" s="201"/>
      <c r="D1502" s="201" t="s">
        <v>6119</v>
      </c>
      <c r="E1502" s="201"/>
      <c r="F1502" s="201" t="s">
        <v>6118</v>
      </c>
      <c r="G1502" s="203"/>
      <c r="H1502" s="391" t="s">
        <v>6120</v>
      </c>
      <c r="I1502" s="201"/>
      <c r="J1502" s="201" t="s">
        <v>6121</v>
      </c>
      <c r="K1502" s="201" t="s">
        <v>5924</v>
      </c>
      <c r="L1502" s="206">
        <v>45519</v>
      </c>
      <c r="M1502" s="207">
        <v>46244</v>
      </c>
      <c r="N1502" s="208" t="s">
        <v>421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2069</v>
      </c>
      <c r="T1502" s="212" t="s">
        <v>728</v>
      </c>
      <c r="U1502" s="377" t="s">
        <v>729</v>
      </c>
      <c r="V1502" s="377" t="s">
        <v>729</v>
      </c>
      <c r="W1502" s="213">
        <f>M1502</f>
        <v>46244</v>
      </c>
      <c r="X1502" s="208"/>
      <c r="Y1502" s="408"/>
      <c r="Z1502" s="214">
        <v>24</v>
      </c>
      <c r="AA1502" s="201"/>
      <c r="AB1502" s="201"/>
      <c r="AC1502" s="201"/>
      <c r="AD1502" s="201"/>
      <c r="AE1502" s="208"/>
      <c r="AF1502" s="208"/>
      <c r="AG1502" s="284"/>
      <c r="AH1502" s="284">
        <v>1</v>
      </c>
      <c r="AI1502" s="211">
        <v>45519</v>
      </c>
      <c r="AJ1502" s="208">
        <v>2024</v>
      </c>
      <c r="AK1502" s="208" t="s">
        <v>421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98</v>
      </c>
      <c r="C1503" s="228"/>
      <c r="D1503" s="202" t="s">
        <v>4374</v>
      </c>
      <c r="E1503" s="228"/>
      <c r="F1503" s="202" t="s">
        <v>4377</v>
      </c>
      <c r="G1503" s="227"/>
      <c r="H1503" s="392">
        <v>593</v>
      </c>
      <c r="I1503" s="202"/>
      <c r="J1503" s="202" t="s">
        <v>4376</v>
      </c>
      <c r="K1503" s="202" t="s">
        <v>1305</v>
      </c>
      <c r="L1503" s="218">
        <v>44749</v>
      </c>
      <c r="M1503" s="219">
        <v>46252</v>
      </c>
      <c r="N1503" s="220" t="s">
        <v>421</v>
      </c>
      <c r="O1503" s="431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2069</v>
      </c>
      <c r="T1503" s="201" t="s">
        <v>421</v>
      </c>
      <c r="U1503" s="377" t="s">
        <v>6133</v>
      </c>
      <c r="V1503" s="377" t="s">
        <v>6133</v>
      </c>
      <c r="W1503" s="213">
        <f>M1503</f>
        <v>46252</v>
      </c>
      <c r="X1503" s="208"/>
      <c r="Y1503" s="408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421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98</v>
      </c>
      <c r="C1504" s="110"/>
      <c r="D1504" s="121" t="s">
        <v>4663</v>
      </c>
      <c r="E1504" s="121"/>
      <c r="F1504" s="121" t="s">
        <v>4664</v>
      </c>
      <c r="G1504" s="129"/>
      <c r="H1504" s="390" t="s">
        <v>4665</v>
      </c>
      <c r="I1504" s="111"/>
      <c r="J1504" s="121" t="s">
        <v>731</v>
      </c>
      <c r="K1504" s="111" t="s">
        <v>2728</v>
      </c>
      <c r="L1504" s="115">
        <v>44888</v>
      </c>
      <c r="M1504" s="87">
        <v>46349</v>
      </c>
      <c r="N1504" s="117" t="s">
        <v>421</v>
      </c>
      <c r="O1504" s="131">
        <f t="shared" si="330"/>
        <v>46349</v>
      </c>
      <c r="P1504" s="104">
        <v>22706</v>
      </c>
      <c r="Q1504" s="104">
        <v>2022</v>
      </c>
      <c r="R1504" s="119">
        <v>45619</v>
      </c>
      <c r="S1504" s="121" t="s">
        <v>168</v>
      </c>
      <c r="T1504" s="121" t="s">
        <v>421</v>
      </c>
      <c r="U1504" s="244" t="s">
        <v>6319</v>
      </c>
      <c r="V1504" s="244" t="s">
        <v>6319</v>
      </c>
      <c r="W1504" s="135">
        <f>M1504</f>
        <v>46349</v>
      </c>
      <c r="X1504" s="162"/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421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98</v>
      </c>
      <c r="C1505" s="490"/>
      <c r="D1505" s="201" t="s">
        <v>4707</v>
      </c>
      <c r="E1505" s="201"/>
      <c r="F1505" s="201" t="s">
        <v>4715</v>
      </c>
      <c r="G1505" s="203"/>
      <c r="H1505" s="391" t="s">
        <v>4716</v>
      </c>
      <c r="I1505" s="201"/>
      <c r="J1505" s="201" t="s">
        <v>4710</v>
      </c>
      <c r="K1505" s="201" t="s">
        <v>543</v>
      </c>
      <c r="L1505" s="580">
        <v>44952</v>
      </c>
      <c r="M1505" s="207">
        <v>46406</v>
      </c>
      <c r="N1505" s="208" t="s">
        <v>421</v>
      </c>
      <c r="O1505" s="209">
        <f t="shared" si="330"/>
        <v>46406</v>
      </c>
      <c r="P1505" s="210">
        <v>21608</v>
      </c>
      <c r="Q1505" s="210">
        <v>2022</v>
      </c>
      <c r="R1505" s="581">
        <v>45676</v>
      </c>
      <c r="S1505" s="212" t="s">
        <v>14</v>
      </c>
      <c r="T1505" s="212" t="s">
        <v>421</v>
      </c>
      <c r="U1505" s="377" t="s">
        <v>6377</v>
      </c>
      <c r="V1505" s="377" t="s">
        <v>6376</v>
      </c>
      <c r="W1505" s="213">
        <f t="shared" ref="W1505:W1506" si="331">M1505</f>
        <v>46406</v>
      </c>
      <c r="X1505" s="208"/>
      <c r="Y1505" s="408"/>
      <c r="Z1505" s="214">
        <v>32</v>
      </c>
      <c r="AA1505" s="201"/>
      <c r="AB1505" s="201"/>
      <c r="AC1505" s="201"/>
      <c r="AD1505" s="201"/>
      <c r="AE1505" s="208"/>
      <c r="AF1505" s="208"/>
      <c r="AG1505" s="284"/>
      <c r="AH1505" s="284">
        <v>1</v>
      </c>
      <c r="AI1505" s="223">
        <v>44952</v>
      </c>
      <c r="AJ1505" s="284">
        <v>2022</v>
      </c>
      <c r="AK1505" s="284" t="s">
        <v>421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98</v>
      </c>
      <c r="C1506" s="202"/>
      <c r="D1506" s="202" t="s">
        <v>757</v>
      </c>
      <c r="E1506" s="228"/>
      <c r="F1506" s="202" t="s">
        <v>172</v>
      </c>
      <c r="G1506" s="227"/>
      <c r="H1506" s="392" t="s">
        <v>172</v>
      </c>
      <c r="I1506" s="202"/>
      <c r="J1506" s="202" t="s">
        <v>731</v>
      </c>
      <c r="K1506" s="202" t="s">
        <v>6159</v>
      </c>
      <c r="L1506" s="218">
        <v>40660</v>
      </c>
      <c r="M1506" s="219">
        <v>46263</v>
      </c>
      <c r="N1506" s="220" t="s">
        <v>421</v>
      </c>
      <c r="O1506" s="221">
        <f t="shared" si="330"/>
        <v>46263</v>
      </c>
      <c r="P1506" s="222">
        <v>16293</v>
      </c>
      <c r="Q1506" s="222">
        <v>2010</v>
      </c>
      <c r="R1506" s="211">
        <v>45533</v>
      </c>
      <c r="S1506" s="201" t="s">
        <v>14</v>
      </c>
      <c r="T1506" s="201" t="s">
        <v>421</v>
      </c>
      <c r="U1506" s="377" t="s">
        <v>532</v>
      </c>
      <c r="V1506" s="377" t="s">
        <v>652</v>
      </c>
      <c r="W1506" s="213">
        <f t="shared" si="331"/>
        <v>46263</v>
      </c>
      <c r="X1506" s="208"/>
      <c r="Y1506" s="408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421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98</v>
      </c>
      <c r="C1507" s="121"/>
      <c r="D1507" s="121" t="s">
        <v>44</v>
      </c>
      <c r="E1507" s="121"/>
      <c r="F1507" s="121" t="s">
        <v>2075</v>
      </c>
      <c r="G1507" s="129"/>
      <c r="H1507" s="390" t="s">
        <v>211</v>
      </c>
      <c r="I1507" s="121"/>
      <c r="J1507" s="121" t="s">
        <v>212</v>
      </c>
      <c r="K1507" s="201" t="s">
        <v>4763</v>
      </c>
      <c r="L1507" s="137">
        <v>40998</v>
      </c>
      <c r="M1507" s="116">
        <v>46532</v>
      </c>
      <c r="N1507" s="117" t="s">
        <v>421</v>
      </c>
      <c r="O1507" s="130">
        <f>M1507</f>
        <v>46532</v>
      </c>
      <c r="P1507" s="118">
        <v>19314</v>
      </c>
      <c r="Q1507" s="118">
        <v>2011</v>
      </c>
      <c r="R1507" s="119">
        <v>45802</v>
      </c>
      <c r="S1507" s="120" t="s">
        <v>2069</v>
      </c>
      <c r="T1507" s="121" t="s">
        <v>421</v>
      </c>
      <c r="U1507" s="376" t="s">
        <v>632</v>
      </c>
      <c r="V1507" s="376" t="s">
        <v>6684</v>
      </c>
      <c r="W1507" s="145">
        <f t="shared" ref="W1507" si="332">M1507</f>
        <v>46532</v>
      </c>
      <c r="X1507" s="357"/>
      <c r="Y1507" s="407"/>
      <c r="Z1507" s="136">
        <v>28</v>
      </c>
      <c r="AA1507" s="120"/>
      <c r="AB1507" s="120"/>
      <c r="AC1507" s="120"/>
      <c r="AD1507" s="120"/>
      <c r="AE1507" s="357"/>
      <c r="AF1507" s="357"/>
      <c r="AG1507" s="357"/>
      <c r="AH1507" s="357">
        <v>1</v>
      </c>
      <c r="AI1507" s="119">
        <v>40998</v>
      </c>
      <c r="AJ1507" s="357">
        <v>2011</v>
      </c>
      <c r="AK1507" s="357" t="s">
        <v>421</v>
      </c>
      <c r="AL1507" s="120" t="s">
        <v>6685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98</v>
      </c>
      <c r="C1508" s="121"/>
      <c r="D1508" s="121" t="s">
        <v>3552</v>
      </c>
      <c r="E1508" s="121" t="s">
        <v>412</v>
      </c>
      <c r="F1508" s="121" t="s">
        <v>2595</v>
      </c>
      <c r="G1508" s="129"/>
      <c r="H1508" s="390" t="s">
        <v>3553</v>
      </c>
      <c r="I1508" s="111"/>
      <c r="J1508" s="121" t="s">
        <v>3554</v>
      </c>
      <c r="K1508" s="121" t="s">
        <v>735</v>
      </c>
      <c r="L1508" s="137">
        <v>43439</v>
      </c>
      <c r="M1508" s="138">
        <v>46395</v>
      </c>
      <c r="N1508" s="117" t="s">
        <v>421</v>
      </c>
      <c r="O1508" s="131">
        <f>M1508</f>
        <v>46395</v>
      </c>
      <c r="P1508" s="104">
        <v>21076</v>
      </c>
      <c r="Q1508" s="104" t="s">
        <v>3555</v>
      </c>
      <c r="R1508" s="105">
        <v>45665</v>
      </c>
      <c r="S1508" s="121" t="s">
        <v>168</v>
      </c>
      <c r="T1508" s="121" t="s">
        <v>692</v>
      </c>
      <c r="U1508" s="244" t="s">
        <v>6355</v>
      </c>
      <c r="V1508" s="244" t="s">
        <v>6356</v>
      </c>
      <c r="W1508" s="135">
        <f>M1508</f>
        <v>46395</v>
      </c>
      <c r="X1508" s="162"/>
      <c r="Y1508" s="123"/>
      <c r="Z1508" s="124" t="s">
        <v>1317</v>
      </c>
      <c r="AA1508" s="121"/>
      <c r="AB1508" s="121"/>
      <c r="AC1508" s="121"/>
      <c r="AD1508" s="121"/>
      <c r="AE1508" s="357"/>
      <c r="AF1508" s="162"/>
      <c r="AG1508" s="162"/>
      <c r="AH1508" s="259" t="s">
        <v>3557</v>
      </c>
      <c r="AI1508" s="105">
        <v>43439</v>
      </c>
      <c r="AJ1508" s="162" t="s">
        <v>3555</v>
      </c>
      <c r="AK1508" s="162" t="s">
        <v>1870</v>
      </c>
      <c r="AL1508" s="121" t="s">
        <v>3556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98</v>
      </c>
      <c r="C1509" s="201"/>
      <c r="D1509" s="201" t="s">
        <v>4008</v>
      </c>
      <c r="E1509" s="201"/>
      <c r="F1509" s="201" t="s">
        <v>4005</v>
      </c>
      <c r="G1509" s="203"/>
      <c r="H1509" s="391" t="s">
        <v>4006</v>
      </c>
      <c r="I1509" s="201"/>
      <c r="J1509" s="201" t="s">
        <v>3734</v>
      </c>
      <c r="K1509" s="201" t="s">
        <v>3700</v>
      </c>
      <c r="L1509" s="282">
        <v>44571</v>
      </c>
      <c r="M1509" s="207">
        <v>45940</v>
      </c>
      <c r="N1509" s="208" t="s">
        <v>421</v>
      </c>
      <c r="O1509" s="209">
        <f t="shared" ref="O1509" si="333">M1509</f>
        <v>45940</v>
      </c>
      <c r="P1509" s="210">
        <v>21270</v>
      </c>
      <c r="Q1509" s="210">
        <v>2021</v>
      </c>
      <c r="R1509" s="581">
        <v>45209</v>
      </c>
      <c r="S1509" s="201" t="s">
        <v>5066</v>
      </c>
      <c r="T1509" s="212" t="s">
        <v>421</v>
      </c>
      <c r="U1509" s="377" t="s">
        <v>6183</v>
      </c>
      <c r="V1509" s="377" t="s">
        <v>6183</v>
      </c>
      <c r="W1509" s="213">
        <f>M1509</f>
        <v>45940</v>
      </c>
      <c r="X1509" s="208"/>
      <c r="Y1509" s="408"/>
      <c r="Z1509" s="214">
        <v>28</v>
      </c>
      <c r="AA1509" s="201"/>
      <c r="AB1509" s="201"/>
      <c r="AC1509" s="201"/>
      <c r="AD1509" s="201"/>
      <c r="AE1509" s="208"/>
      <c r="AF1509" s="208"/>
      <c r="AG1509" s="284"/>
      <c r="AH1509" s="284">
        <v>1</v>
      </c>
      <c r="AI1509" s="223">
        <v>44571</v>
      </c>
      <c r="AJ1509" s="284">
        <v>2021</v>
      </c>
      <c r="AK1509" s="284" t="s">
        <v>421</v>
      </c>
      <c r="AL1509" s="201" t="s">
        <v>6184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98</v>
      </c>
      <c r="C1510" s="121"/>
      <c r="D1510" s="121" t="s">
        <v>1223</v>
      </c>
      <c r="E1510" s="121"/>
      <c r="F1510" s="121" t="s">
        <v>1179</v>
      </c>
      <c r="G1510" s="129"/>
      <c r="H1510" s="390" t="s">
        <v>1224</v>
      </c>
      <c r="I1510" s="121"/>
      <c r="J1510" s="121" t="s">
        <v>1225</v>
      </c>
      <c r="K1510" s="121" t="s">
        <v>860</v>
      </c>
      <c r="L1510" s="137">
        <v>42138</v>
      </c>
      <c r="M1510" s="149">
        <v>45382</v>
      </c>
      <c r="N1510" s="139" t="s">
        <v>421</v>
      </c>
      <c r="O1510" s="130">
        <f t="shared" ref="O1510:O1513" si="334">M1510</f>
        <v>45382</v>
      </c>
      <c r="P1510" s="118">
        <v>20018</v>
      </c>
      <c r="Q1510" s="118">
        <v>2015</v>
      </c>
      <c r="R1510" s="119">
        <v>44651</v>
      </c>
      <c r="S1510" s="120" t="s">
        <v>379</v>
      </c>
      <c r="T1510" s="121" t="s">
        <v>421</v>
      </c>
      <c r="U1510" s="376" t="s">
        <v>532</v>
      </c>
      <c r="V1510" s="376" t="s">
        <v>49</v>
      </c>
      <c r="W1510" s="145">
        <v>44651</v>
      </c>
      <c r="X1510" s="357"/>
      <c r="Y1510" s="407"/>
      <c r="Z1510" s="136">
        <v>19.7</v>
      </c>
      <c r="AA1510" s="120"/>
      <c r="AB1510" s="120"/>
      <c r="AC1510" s="120"/>
      <c r="AD1510" s="120"/>
      <c r="AE1510" s="357"/>
      <c r="AF1510" s="357"/>
      <c r="AG1510" s="357"/>
      <c r="AH1510" s="357">
        <v>1</v>
      </c>
      <c r="AI1510" s="105">
        <v>42138</v>
      </c>
      <c r="AJ1510" s="162">
        <v>2015</v>
      </c>
      <c r="AK1510" s="162" t="s">
        <v>420</v>
      </c>
      <c r="AL1510" s="120" t="s">
        <v>4205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98</v>
      </c>
      <c r="C1511" s="200"/>
      <c r="D1511" s="200" t="s">
        <v>382</v>
      </c>
      <c r="E1511" s="200"/>
      <c r="F1511" s="200" t="s">
        <v>40</v>
      </c>
      <c r="G1511" s="203"/>
      <c r="H1511" s="391" t="s">
        <v>482</v>
      </c>
      <c r="I1511" s="200"/>
      <c r="J1511" s="200" t="s">
        <v>768</v>
      </c>
      <c r="K1511" s="200" t="s">
        <v>6064</v>
      </c>
      <c r="L1511" s="206">
        <v>38833</v>
      </c>
      <c r="M1511" s="207">
        <v>46225</v>
      </c>
      <c r="N1511" s="226" t="s">
        <v>421</v>
      </c>
      <c r="O1511" s="221">
        <f t="shared" si="334"/>
        <v>46225</v>
      </c>
      <c r="P1511" s="222">
        <v>14067</v>
      </c>
      <c r="Q1511" s="222">
        <v>2006</v>
      </c>
      <c r="R1511" s="211">
        <v>45495</v>
      </c>
      <c r="S1511" s="201" t="s">
        <v>2069</v>
      </c>
      <c r="T1511" s="201" t="s">
        <v>692</v>
      </c>
      <c r="U1511" s="377" t="s">
        <v>729</v>
      </c>
      <c r="V1511" s="377" t="s">
        <v>6065</v>
      </c>
      <c r="W1511" s="213">
        <f>O1511</f>
        <v>46225</v>
      </c>
      <c r="X1511" s="208"/>
      <c r="Y1511" s="408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421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216" customFormat="1" ht="12.75" customHeight="1" x14ac:dyDescent="0.2">
      <c r="A1512" s="201">
        <v>1511</v>
      </c>
      <c r="B1512" s="201" t="s">
        <v>98</v>
      </c>
      <c r="C1512" s="201"/>
      <c r="D1512" s="201" t="s">
        <v>6307</v>
      </c>
      <c r="E1512" s="201"/>
      <c r="F1512" s="201" t="s">
        <v>6304</v>
      </c>
      <c r="G1512" s="203"/>
      <c r="H1512" s="462" t="s">
        <v>6305</v>
      </c>
      <c r="I1512" s="202"/>
      <c r="J1512" s="201" t="s">
        <v>731</v>
      </c>
      <c r="K1512" s="201" t="s">
        <v>605</v>
      </c>
      <c r="L1512" s="206">
        <v>43900</v>
      </c>
      <c r="M1512" s="207">
        <v>46347</v>
      </c>
      <c r="N1512" s="226" t="s">
        <v>421</v>
      </c>
      <c r="O1512" s="221">
        <f t="shared" si="334"/>
        <v>46347</v>
      </c>
      <c r="P1512" s="222">
        <v>20256</v>
      </c>
      <c r="Q1512" s="222">
        <v>2016</v>
      </c>
      <c r="R1512" s="211">
        <v>45617</v>
      </c>
      <c r="S1512" s="201" t="s">
        <v>14</v>
      </c>
      <c r="T1512" s="201" t="s">
        <v>5224</v>
      </c>
      <c r="U1512" s="377" t="s">
        <v>760</v>
      </c>
      <c r="V1512" s="377" t="s">
        <v>6306</v>
      </c>
      <c r="W1512" s="213">
        <f t="shared" ref="W1512" si="335">M1512</f>
        <v>46347</v>
      </c>
      <c r="X1512" s="208"/>
      <c r="Y1512" s="408"/>
      <c r="Z1512" s="214">
        <v>31</v>
      </c>
      <c r="AA1512" s="201"/>
      <c r="AB1512" s="201"/>
      <c r="AC1512" s="201"/>
      <c r="AD1512" s="534"/>
      <c r="AE1512" s="208"/>
      <c r="AF1512" s="208"/>
      <c r="AG1512" s="208"/>
      <c r="AH1512" s="208">
        <v>1</v>
      </c>
      <c r="AI1512" s="211">
        <v>43900</v>
      </c>
      <c r="AJ1512" s="208">
        <v>2016</v>
      </c>
      <c r="AK1512" s="208" t="s">
        <v>421</v>
      </c>
      <c r="AL1512" s="211"/>
      <c r="AM1512" s="201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  <c r="BI1512" s="212"/>
      <c r="BJ1512" s="212"/>
      <c r="BK1512" s="212"/>
      <c r="BL1512" s="212"/>
      <c r="BM1512" s="212"/>
      <c r="BN1512" s="212"/>
      <c r="BO1512" s="212"/>
      <c r="BP1512" s="212"/>
      <c r="BQ1512" s="212"/>
      <c r="BR1512" s="212"/>
      <c r="BS1512" s="212"/>
      <c r="BT1512" s="212"/>
      <c r="BU1512" s="212"/>
      <c r="BV1512" s="212"/>
      <c r="BW1512" s="212"/>
      <c r="BX1512" s="212"/>
      <c r="BY1512" s="212"/>
      <c r="BZ1512" s="212"/>
      <c r="CA1512" s="212"/>
      <c r="CB1512" s="212"/>
      <c r="CC1512" s="212"/>
      <c r="CD1512" s="212"/>
      <c r="CE1512" s="212"/>
      <c r="CF1512" s="212"/>
      <c r="CG1512" s="212"/>
      <c r="CH1512" s="212"/>
      <c r="CI1512" s="212"/>
      <c r="CJ1512" s="212"/>
      <c r="CK1512" s="212"/>
      <c r="CL1512" s="212"/>
      <c r="CM1512" s="215"/>
      <c r="CN1512" s="215"/>
      <c r="CO1512" s="215"/>
      <c r="CP1512" s="215"/>
      <c r="CQ1512" s="215"/>
      <c r="CR1512" s="215"/>
      <c r="CS1512" s="215"/>
      <c r="CT1512" s="215"/>
      <c r="CU1512" s="215"/>
      <c r="CV1512" s="215"/>
      <c r="CW1512" s="215"/>
      <c r="CX1512" s="215"/>
      <c r="CY1512" s="215"/>
      <c r="CZ1512" s="215"/>
      <c r="DA1512" s="215"/>
      <c r="DB1512" s="215"/>
      <c r="DC1512" s="215"/>
      <c r="DD1512" s="215"/>
      <c r="DE1512" s="215"/>
      <c r="DF1512" s="215"/>
      <c r="DG1512" s="215"/>
      <c r="DH1512" s="215"/>
      <c r="DI1512" s="215"/>
      <c r="DJ1512" s="215"/>
      <c r="DK1512" s="215"/>
      <c r="DL1512" s="215"/>
      <c r="DM1512" s="215"/>
      <c r="DN1512" s="215"/>
      <c r="DO1512" s="215"/>
      <c r="DP1512" s="215"/>
      <c r="DQ1512" s="215"/>
      <c r="DR1512" s="215"/>
      <c r="DS1512" s="215"/>
    </row>
    <row r="1513" spans="1:123" s="216" customFormat="1" ht="12.75" customHeight="1" x14ac:dyDescent="0.2">
      <c r="A1513" s="201">
        <v>1513</v>
      </c>
      <c r="B1513" s="200" t="s">
        <v>428</v>
      </c>
      <c r="C1513" s="202"/>
      <c r="D1513" s="202" t="s">
        <v>3456</v>
      </c>
      <c r="E1513" s="202"/>
      <c r="F1513" s="202" t="s">
        <v>3457</v>
      </c>
      <c r="G1513" s="227"/>
      <c r="H1513" s="392" t="s">
        <v>2354</v>
      </c>
      <c r="I1513" s="202"/>
      <c r="J1513" s="202" t="s">
        <v>1715</v>
      </c>
      <c r="K1513" s="202" t="s">
        <v>3458</v>
      </c>
      <c r="L1513" s="282">
        <v>40514</v>
      </c>
      <c r="M1513" s="219">
        <v>46090</v>
      </c>
      <c r="N1513" s="220" t="s">
        <v>421</v>
      </c>
      <c r="O1513" s="221">
        <f t="shared" si="334"/>
        <v>46090</v>
      </c>
      <c r="P1513" s="222">
        <v>20697</v>
      </c>
      <c r="Q1513" s="222">
        <v>2015</v>
      </c>
      <c r="R1513" s="581">
        <v>45360</v>
      </c>
      <c r="S1513" s="201" t="s">
        <v>298</v>
      </c>
      <c r="T1513" s="201" t="s">
        <v>421</v>
      </c>
      <c r="U1513" s="377" t="s">
        <v>6310</v>
      </c>
      <c r="V1513" s="377" t="s">
        <v>6311</v>
      </c>
      <c r="W1513" s="213">
        <f>O1513</f>
        <v>46090</v>
      </c>
      <c r="X1513" s="208"/>
      <c r="Y1513" s="408"/>
      <c r="Z1513" s="613">
        <v>78</v>
      </c>
      <c r="AA1513" s="201"/>
      <c r="AB1513" s="201"/>
      <c r="AC1513" s="201"/>
      <c r="AD1513" s="201"/>
      <c r="AE1513" s="208"/>
      <c r="AF1513" s="208"/>
      <c r="AG1513" s="208"/>
      <c r="AH1513" s="208">
        <v>2</v>
      </c>
      <c r="AI1513" s="223">
        <v>40514</v>
      </c>
      <c r="AJ1513" s="284">
        <v>2015</v>
      </c>
      <c r="AK1513" s="284" t="s">
        <v>612</v>
      </c>
      <c r="AL1513" s="201" t="s">
        <v>5695</v>
      </c>
      <c r="AM1513" s="262"/>
      <c r="AN1513" s="215"/>
      <c r="AO1513" s="215"/>
      <c r="AP1513" s="215"/>
      <c r="AQ1513" s="215"/>
      <c r="AR1513" s="215"/>
      <c r="AS1513" s="215"/>
      <c r="AT1513" s="215"/>
      <c r="AU1513" s="215"/>
      <c r="AV1513" s="215"/>
      <c r="AW1513" s="215"/>
      <c r="AX1513" s="215"/>
      <c r="AY1513" s="215"/>
      <c r="AZ1513" s="215"/>
      <c r="BA1513" s="215"/>
      <c r="BB1513" s="215"/>
      <c r="BC1513" s="215"/>
      <c r="BD1513" s="215"/>
      <c r="BE1513" s="215"/>
      <c r="BF1513" s="215"/>
      <c r="BG1513" s="215"/>
      <c r="BH1513" s="215"/>
      <c r="BI1513" s="215"/>
      <c r="BJ1513" s="215"/>
      <c r="BK1513" s="215"/>
      <c r="BL1513" s="215"/>
      <c r="BM1513" s="215"/>
      <c r="BN1513" s="215"/>
      <c r="BO1513" s="215"/>
      <c r="BP1513" s="215"/>
      <c r="BQ1513" s="215"/>
      <c r="BR1513" s="215"/>
      <c r="BS1513" s="215"/>
      <c r="BT1513" s="215"/>
      <c r="BU1513" s="215"/>
      <c r="BV1513" s="215"/>
      <c r="BW1513" s="215"/>
      <c r="BX1513" s="215"/>
      <c r="BY1513" s="215"/>
      <c r="BZ1513" s="215"/>
      <c r="CA1513" s="215"/>
      <c r="CB1513" s="215"/>
      <c r="CC1513" s="215"/>
      <c r="CD1513" s="215"/>
      <c r="CE1513" s="215"/>
      <c r="CF1513" s="215"/>
      <c r="CG1513" s="215"/>
      <c r="CH1513" s="215"/>
      <c r="CI1513" s="215"/>
      <c r="CJ1513" s="215"/>
      <c r="CK1513" s="215"/>
      <c r="CL1513" s="215"/>
      <c r="CM1513" s="215"/>
      <c r="CN1513" s="215"/>
      <c r="CO1513" s="215"/>
      <c r="CP1513" s="215"/>
      <c r="CQ1513" s="215"/>
      <c r="CR1513" s="215"/>
      <c r="CS1513" s="215"/>
      <c r="CT1513" s="215"/>
      <c r="CU1513" s="215"/>
      <c r="CV1513" s="215"/>
      <c r="CW1513" s="215"/>
      <c r="CX1513" s="215"/>
      <c r="CY1513" s="215"/>
      <c r="CZ1513" s="215"/>
      <c r="DA1513" s="215"/>
      <c r="DB1513" s="215"/>
      <c r="DC1513" s="215"/>
      <c r="DD1513" s="215"/>
      <c r="DE1513" s="215"/>
      <c r="DF1513" s="215"/>
      <c r="DG1513" s="215"/>
      <c r="DH1513" s="215"/>
      <c r="DI1513" s="215"/>
      <c r="DJ1513" s="215"/>
      <c r="DK1513" s="215"/>
      <c r="DL1513" s="215"/>
      <c r="DM1513" s="215"/>
      <c r="DN1513" s="215"/>
      <c r="DO1513" s="215"/>
      <c r="DP1513" s="215"/>
      <c r="DQ1513" s="215"/>
      <c r="DR1513" s="215"/>
      <c r="DS1513" s="215"/>
    </row>
    <row r="1514" spans="1:123" s="451" customFormat="1" ht="12.75" customHeight="1" x14ac:dyDescent="0.2">
      <c r="A1514" s="140">
        <v>1514</v>
      </c>
      <c r="B1514" s="140" t="s">
        <v>98</v>
      </c>
      <c r="C1514" s="140"/>
      <c r="D1514" s="140" t="s">
        <v>3716</v>
      </c>
      <c r="E1514" s="140"/>
      <c r="F1514" s="140" t="s">
        <v>3717</v>
      </c>
      <c r="G1514" s="634"/>
      <c r="H1514" s="635" t="s">
        <v>3718</v>
      </c>
      <c r="I1514" s="140"/>
      <c r="J1514" s="140" t="s">
        <v>3719</v>
      </c>
      <c r="K1514" s="140" t="s">
        <v>3715</v>
      </c>
      <c r="L1514" s="636">
        <v>44355</v>
      </c>
      <c r="M1514" s="373">
        <v>45078</v>
      </c>
      <c r="N1514" s="446" t="s">
        <v>421</v>
      </c>
      <c r="O1514" s="639">
        <f>M1514</f>
        <v>45078</v>
      </c>
      <c r="P1514" s="640">
        <v>21302</v>
      </c>
      <c r="Q1514" s="640">
        <v>2021</v>
      </c>
      <c r="R1514" s="444">
        <v>44348</v>
      </c>
      <c r="S1514" s="450" t="s">
        <v>379</v>
      </c>
      <c r="T1514" s="450" t="s">
        <v>728</v>
      </c>
      <c r="U1514" s="380" t="s">
        <v>200</v>
      </c>
      <c r="V1514" s="380" t="s">
        <v>200</v>
      </c>
      <c r="W1514" s="445">
        <f>M1514</f>
        <v>45078</v>
      </c>
      <c r="X1514" s="446"/>
      <c r="Y1514" s="447"/>
      <c r="Z1514" s="448">
        <v>20</v>
      </c>
      <c r="AA1514" s="140"/>
      <c r="AB1514" s="140"/>
      <c r="AC1514" s="140"/>
      <c r="AD1514" s="140"/>
      <c r="AE1514" s="446">
        <v>23</v>
      </c>
      <c r="AF1514" s="446"/>
      <c r="AG1514" s="638"/>
      <c r="AH1514" s="638">
        <v>1</v>
      </c>
      <c r="AI1514" s="645">
        <v>44355</v>
      </c>
      <c r="AJ1514" s="638">
        <v>2021</v>
      </c>
      <c r="AK1514" s="638" t="s">
        <v>421</v>
      </c>
      <c r="AL1514" s="140"/>
      <c r="AM1514" s="656"/>
      <c r="AN1514" s="637"/>
      <c r="AO1514" s="637"/>
      <c r="AP1514" s="637"/>
      <c r="AQ1514" s="637"/>
      <c r="AR1514" s="637"/>
      <c r="AS1514" s="637"/>
      <c r="AT1514" s="637"/>
      <c r="AU1514" s="637"/>
      <c r="AV1514" s="637"/>
      <c r="AW1514" s="637"/>
      <c r="AX1514" s="637"/>
      <c r="AY1514" s="637"/>
      <c r="AZ1514" s="637"/>
      <c r="BA1514" s="637"/>
      <c r="BB1514" s="637"/>
      <c r="BC1514" s="637"/>
      <c r="BD1514" s="637"/>
      <c r="BE1514" s="637"/>
      <c r="BF1514" s="637"/>
      <c r="BG1514" s="637"/>
      <c r="BH1514" s="637"/>
      <c r="BI1514" s="637"/>
      <c r="BJ1514" s="637"/>
      <c r="BK1514" s="637"/>
      <c r="BL1514" s="637"/>
      <c r="BM1514" s="637"/>
      <c r="BN1514" s="637"/>
      <c r="BO1514" s="637"/>
      <c r="BP1514" s="637"/>
      <c r="BQ1514" s="637"/>
      <c r="BR1514" s="637"/>
      <c r="BS1514" s="637"/>
      <c r="BT1514" s="637"/>
      <c r="BU1514" s="637"/>
      <c r="BV1514" s="637"/>
      <c r="BW1514" s="637"/>
      <c r="BX1514" s="637"/>
      <c r="BY1514" s="637"/>
      <c r="BZ1514" s="637"/>
      <c r="CA1514" s="637"/>
      <c r="CB1514" s="637"/>
      <c r="CC1514" s="637"/>
      <c r="CD1514" s="637"/>
      <c r="CE1514" s="637"/>
      <c r="CF1514" s="637"/>
      <c r="CG1514" s="637"/>
      <c r="CH1514" s="637"/>
      <c r="CI1514" s="637"/>
      <c r="CJ1514" s="637"/>
      <c r="CK1514" s="637"/>
      <c r="CL1514" s="637"/>
      <c r="CM1514" s="637"/>
      <c r="CN1514" s="637"/>
      <c r="CO1514" s="637"/>
      <c r="CP1514" s="637"/>
      <c r="CQ1514" s="637"/>
      <c r="CR1514" s="637"/>
      <c r="CS1514" s="637"/>
      <c r="CT1514" s="637"/>
      <c r="CU1514" s="637"/>
      <c r="CV1514" s="637"/>
      <c r="CW1514" s="637"/>
      <c r="CX1514" s="637"/>
      <c r="CY1514" s="637"/>
      <c r="CZ1514" s="637"/>
      <c r="DA1514" s="637"/>
      <c r="DB1514" s="637"/>
      <c r="DC1514" s="637"/>
      <c r="DD1514" s="637"/>
      <c r="DE1514" s="637"/>
      <c r="DF1514" s="637"/>
      <c r="DG1514" s="637"/>
      <c r="DH1514" s="637"/>
      <c r="DI1514" s="637"/>
      <c r="DJ1514" s="637"/>
      <c r="DK1514" s="637"/>
      <c r="DL1514" s="637"/>
      <c r="DM1514" s="637"/>
      <c r="DN1514" s="637"/>
      <c r="DO1514" s="637"/>
      <c r="DP1514" s="637"/>
      <c r="DQ1514" s="637"/>
      <c r="DR1514" s="637"/>
      <c r="DS1514" s="637"/>
    </row>
    <row r="1515" spans="1:123" ht="12.75" customHeight="1" x14ac:dyDescent="0.2">
      <c r="A1515" s="121">
        <v>1516</v>
      </c>
      <c r="B1515" s="121" t="s">
        <v>98</v>
      </c>
      <c r="C1515" s="121"/>
      <c r="D1515" s="121" t="s">
        <v>2791</v>
      </c>
      <c r="E1515" s="121" t="s">
        <v>2190</v>
      </c>
      <c r="F1515" s="121" t="s">
        <v>3198</v>
      </c>
      <c r="G1515" s="129"/>
      <c r="H1515" s="390" t="s">
        <v>3199</v>
      </c>
      <c r="I1515" s="121"/>
      <c r="J1515" s="121" t="s">
        <v>3200</v>
      </c>
      <c r="K1515" s="121" t="s">
        <v>3288</v>
      </c>
      <c r="L1515" s="137">
        <v>43983</v>
      </c>
      <c r="M1515" s="149">
        <v>46075</v>
      </c>
      <c r="N1515" s="162" t="s">
        <v>421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14</v>
      </c>
      <c r="T1515" s="144" t="s">
        <v>5224</v>
      </c>
      <c r="U1515" s="376" t="s">
        <v>1</v>
      </c>
      <c r="V1515" s="376" t="s">
        <v>1</v>
      </c>
      <c r="W1515" s="145">
        <f>M1515</f>
        <v>46075</v>
      </c>
      <c r="X1515" s="357"/>
      <c r="Y1515" s="407"/>
      <c r="Z1515" s="136">
        <v>27</v>
      </c>
      <c r="AA1515" s="120"/>
      <c r="AB1515" s="120"/>
      <c r="AC1515" s="120"/>
      <c r="AD1515" s="120"/>
      <c r="AE1515" s="357"/>
      <c r="AF1515" s="357"/>
      <c r="AG1515" s="365"/>
      <c r="AH1515" s="365">
        <v>1</v>
      </c>
      <c r="AI1515" s="172">
        <v>43983</v>
      </c>
      <c r="AJ1515" s="365">
        <v>2019</v>
      </c>
      <c r="AK1515" s="365" t="s">
        <v>421</v>
      </c>
      <c r="AL1515" s="120"/>
    </row>
    <row r="1516" spans="1:123" s="216" customFormat="1" ht="12.75" customHeight="1" x14ac:dyDescent="0.2">
      <c r="A1516" s="201">
        <v>1517</v>
      </c>
      <c r="B1516" s="200" t="s">
        <v>98</v>
      </c>
      <c r="C1516" s="202"/>
      <c r="D1516" s="202" t="s">
        <v>2920</v>
      </c>
      <c r="E1516" s="202"/>
      <c r="F1516" s="202" t="s">
        <v>199</v>
      </c>
      <c r="G1516" s="227"/>
      <c r="H1516" s="392" t="s">
        <v>778</v>
      </c>
      <c r="I1516" s="202"/>
      <c r="J1516" s="202" t="s">
        <v>918</v>
      </c>
      <c r="K1516" s="202" t="s">
        <v>919</v>
      </c>
      <c r="L1516" s="218">
        <v>39917</v>
      </c>
      <c r="M1516" s="219">
        <v>45885</v>
      </c>
      <c r="N1516" s="220" t="s">
        <v>421</v>
      </c>
      <c r="O1516" s="221">
        <f t="shared" ref="O1516" si="336">M1516</f>
        <v>45885</v>
      </c>
      <c r="P1516" s="222">
        <v>19445</v>
      </c>
      <c r="Q1516" s="222">
        <v>2009</v>
      </c>
      <c r="R1516" s="211">
        <v>45154</v>
      </c>
      <c r="S1516" s="201" t="s">
        <v>298</v>
      </c>
      <c r="T1516" s="201" t="s">
        <v>421</v>
      </c>
      <c r="U1516" s="377" t="s">
        <v>5173</v>
      </c>
      <c r="V1516" s="377" t="s">
        <v>5172</v>
      </c>
      <c r="W1516" s="213">
        <f>O1516</f>
        <v>45885</v>
      </c>
      <c r="X1516" s="208" t="s">
        <v>423</v>
      </c>
      <c r="Y1516" s="408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65">
        <v>39917</v>
      </c>
      <c r="AJ1516" s="208">
        <v>2009</v>
      </c>
      <c r="AK1516" s="208" t="s">
        <v>420</v>
      </c>
      <c r="AL1516" s="201" t="s">
        <v>5174</v>
      </c>
      <c r="AM1516" s="262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98</v>
      </c>
      <c r="C1517" s="111"/>
      <c r="D1517" s="111" t="s">
        <v>2618</v>
      </c>
      <c r="E1517" s="85"/>
      <c r="F1517" s="111" t="s">
        <v>2619</v>
      </c>
      <c r="G1517" s="112"/>
      <c r="H1517" s="389" t="s">
        <v>2620</v>
      </c>
      <c r="I1517" s="111"/>
      <c r="J1517" s="111" t="s">
        <v>891</v>
      </c>
      <c r="K1517" s="111" t="s">
        <v>474</v>
      </c>
      <c r="L1517" s="115">
        <v>43484</v>
      </c>
      <c r="M1517" s="87">
        <v>46584</v>
      </c>
      <c r="N1517" s="117" t="s">
        <v>421</v>
      </c>
      <c r="O1517" s="131">
        <f>M1517</f>
        <v>46584</v>
      </c>
      <c r="P1517" s="104">
        <v>20648</v>
      </c>
      <c r="Q1517" s="104">
        <v>2019</v>
      </c>
      <c r="R1517" s="105">
        <v>45854</v>
      </c>
      <c r="S1517" s="121" t="s">
        <v>5066</v>
      </c>
      <c r="T1517" s="121" t="s">
        <v>421</v>
      </c>
      <c r="U1517" s="244" t="s">
        <v>833</v>
      </c>
      <c r="V1517" s="244" t="s">
        <v>1402</v>
      </c>
      <c r="W1517" s="145">
        <f t="shared" ref="W1517" si="337">M1517</f>
        <v>46584</v>
      </c>
      <c r="X1517" s="162"/>
      <c r="Y1517" s="123"/>
      <c r="Z1517" s="124">
        <v>17</v>
      </c>
      <c r="AA1517" s="121"/>
      <c r="AB1517" s="121"/>
      <c r="AC1517" s="121"/>
      <c r="AD1517" s="121"/>
      <c r="AE1517" s="357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421</v>
      </c>
      <c r="AL1517" s="121" t="s">
        <v>3404</v>
      </c>
    </row>
    <row r="1518" spans="1:123" ht="12.75" customHeight="1" x14ac:dyDescent="0.2">
      <c r="A1518" s="121">
        <v>1519</v>
      </c>
      <c r="B1518" s="121" t="s">
        <v>98</v>
      </c>
      <c r="C1518" s="121"/>
      <c r="D1518" s="121" t="s">
        <v>4129</v>
      </c>
      <c r="E1518" s="121"/>
      <c r="F1518" s="121" t="s">
        <v>4130</v>
      </c>
      <c r="G1518" s="129"/>
      <c r="H1518" s="390" t="s">
        <v>4131</v>
      </c>
      <c r="I1518" s="121"/>
      <c r="J1518" s="121" t="s">
        <v>512</v>
      </c>
      <c r="K1518" s="121" t="s">
        <v>2032</v>
      </c>
      <c r="L1518" s="137">
        <v>44630</v>
      </c>
      <c r="M1518" s="138">
        <v>45357</v>
      </c>
      <c r="N1518" s="117" t="s">
        <v>421</v>
      </c>
      <c r="O1518" s="131">
        <f t="shared" ref="O1518" si="338">M1518</f>
        <v>45357</v>
      </c>
      <c r="P1518" s="104">
        <v>22199</v>
      </c>
      <c r="Q1518" s="104">
        <v>2000</v>
      </c>
      <c r="R1518" s="119">
        <v>44626</v>
      </c>
      <c r="S1518" s="121" t="s">
        <v>298</v>
      </c>
      <c r="T1518" s="121" t="s">
        <v>728</v>
      </c>
      <c r="U1518" s="244" t="s">
        <v>200</v>
      </c>
      <c r="V1518" s="244" t="s">
        <v>4132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57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420</v>
      </c>
      <c r="AL1518" s="120" t="s">
        <v>4133</v>
      </c>
    </row>
    <row r="1519" spans="1:123" ht="12.75" customHeight="1" x14ac:dyDescent="0.2">
      <c r="A1519" s="121">
        <v>1520</v>
      </c>
      <c r="B1519" s="110" t="s">
        <v>98</v>
      </c>
      <c r="C1519" s="110"/>
      <c r="D1519" s="111" t="s">
        <v>4093</v>
      </c>
      <c r="E1519" s="111"/>
      <c r="F1519" s="111" t="s">
        <v>4210</v>
      </c>
      <c r="G1519" s="112"/>
      <c r="H1519" s="389" t="s">
        <v>4210</v>
      </c>
      <c r="I1519" s="111"/>
      <c r="J1519" s="111" t="s">
        <v>4211</v>
      </c>
      <c r="K1519" s="111" t="s">
        <v>4547</v>
      </c>
      <c r="L1519" s="137">
        <v>44672</v>
      </c>
      <c r="M1519" s="87">
        <v>46056</v>
      </c>
      <c r="N1519" s="117" t="s">
        <v>421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2069</v>
      </c>
      <c r="T1519" s="121" t="s">
        <v>421</v>
      </c>
      <c r="U1519" s="244" t="s">
        <v>5481</v>
      </c>
      <c r="V1519" s="244" t="s">
        <v>5481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421</v>
      </c>
      <c r="AL1519" s="121"/>
    </row>
    <row r="1520" spans="1:123" ht="12.75" customHeight="1" x14ac:dyDescent="0.2">
      <c r="A1520" s="121">
        <v>1521</v>
      </c>
      <c r="B1520" s="121" t="s">
        <v>98</v>
      </c>
      <c r="C1520" s="121"/>
      <c r="D1520" s="121" t="s">
        <v>507</v>
      </c>
      <c r="E1520" s="121"/>
      <c r="F1520" s="121" t="s">
        <v>2394</v>
      </c>
      <c r="G1520" s="129"/>
      <c r="H1520" s="390" t="s">
        <v>2395</v>
      </c>
      <c r="I1520" s="121"/>
      <c r="J1520" s="121" t="s">
        <v>663</v>
      </c>
      <c r="K1520" s="121" t="s">
        <v>1136</v>
      </c>
      <c r="L1520" s="137">
        <v>44673</v>
      </c>
      <c r="M1520" s="138">
        <v>45400</v>
      </c>
      <c r="N1520" s="117" t="s">
        <v>421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379</v>
      </c>
      <c r="T1520" s="121" t="s">
        <v>421</v>
      </c>
      <c r="U1520" s="244" t="s">
        <v>4751</v>
      </c>
      <c r="V1520" s="244" t="s">
        <v>4752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421</v>
      </c>
      <c r="AL1520" s="121" t="s">
        <v>4244</v>
      </c>
    </row>
    <row r="1521" spans="1:123" ht="12.75" customHeight="1" x14ac:dyDescent="0.2">
      <c r="A1521" s="121">
        <v>1522</v>
      </c>
      <c r="B1521" s="121" t="s">
        <v>98</v>
      </c>
      <c r="C1521" s="121"/>
      <c r="D1521" s="121" t="s">
        <v>4809</v>
      </c>
      <c r="E1521" s="121"/>
      <c r="F1521" s="121" t="s">
        <v>4810</v>
      </c>
      <c r="G1521" s="129"/>
      <c r="H1521" s="390" t="s">
        <v>4811</v>
      </c>
      <c r="I1521" s="121"/>
      <c r="J1521" s="121" t="s">
        <v>4809</v>
      </c>
      <c r="K1521" s="121" t="s">
        <v>1985</v>
      </c>
      <c r="L1521" s="137">
        <v>45021</v>
      </c>
      <c r="M1521" s="149">
        <v>46476</v>
      </c>
      <c r="N1521" s="162" t="s">
        <v>421</v>
      </c>
      <c r="O1521" s="168">
        <f>M1521</f>
        <v>46476</v>
      </c>
      <c r="P1521" s="169">
        <v>23166</v>
      </c>
      <c r="Q1521" s="169">
        <v>2020</v>
      </c>
      <c r="R1521" s="119">
        <v>45746</v>
      </c>
      <c r="S1521" s="156" t="s">
        <v>379</v>
      </c>
      <c r="T1521" s="144" t="s">
        <v>421</v>
      </c>
      <c r="U1521" s="376" t="s">
        <v>4085</v>
      </c>
      <c r="V1521" s="376" t="s">
        <v>6551</v>
      </c>
      <c r="W1521" s="145">
        <f t="shared" si="328"/>
        <v>46476</v>
      </c>
      <c r="X1521" s="357" t="s">
        <v>423</v>
      </c>
      <c r="Y1521" s="407"/>
      <c r="Z1521" s="136">
        <v>21.2</v>
      </c>
      <c r="AA1521" s="120"/>
      <c r="AB1521" s="120"/>
      <c r="AC1521" s="120"/>
      <c r="AD1521" s="120"/>
      <c r="AE1521" s="357"/>
      <c r="AF1521" s="357"/>
      <c r="AG1521" s="365"/>
      <c r="AH1521" s="365">
        <v>1</v>
      </c>
      <c r="AI1521" s="172">
        <v>45021</v>
      </c>
      <c r="AJ1521" s="365">
        <v>2020</v>
      </c>
      <c r="AK1521" s="365" t="s">
        <v>421</v>
      </c>
      <c r="AL1521" s="120"/>
    </row>
    <row r="1522" spans="1:123" ht="12.75" customHeight="1" x14ac:dyDescent="0.2">
      <c r="A1522" s="121">
        <v>1523</v>
      </c>
      <c r="B1522" s="121" t="s">
        <v>98</v>
      </c>
      <c r="C1522" s="121"/>
      <c r="D1522" s="121" t="s">
        <v>4852</v>
      </c>
      <c r="E1522" s="121"/>
      <c r="F1522" s="121" t="s">
        <v>4851</v>
      </c>
      <c r="G1522" s="129"/>
      <c r="H1522" s="390" t="s">
        <v>4853</v>
      </c>
      <c r="I1522" s="121"/>
      <c r="J1522" s="121" t="s">
        <v>663</v>
      </c>
      <c r="K1522" s="121" t="s">
        <v>1401</v>
      </c>
      <c r="L1522" s="137">
        <v>45036</v>
      </c>
      <c r="M1522" s="149">
        <v>45755</v>
      </c>
      <c r="N1522" s="162" t="s">
        <v>421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168</v>
      </c>
      <c r="T1522" s="144" t="s">
        <v>728</v>
      </c>
      <c r="U1522" s="376" t="s">
        <v>729</v>
      </c>
      <c r="V1522" s="376" t="s">
        <v>4854</v>
      </c>
      <c r="W1522" s="145">
        <f t="shared" si="328"/>
        <v>45755</v>
      </c>
      <c r="X1522" s="357" t="s">
        <v>423</v>
      </c>
      <c r="Y1522" s="407"/>
      <c r="Z1522" s="136">
        <v>25</v>
      </c>
      <c r="AA1522" s="120"/>
      <c r="AB1522" s="120"/>
      <c r="AC1522" s="120"/>
      <c r="AD1522" s="120"/>
      <c r="AE1522" s="357"/>
      <c r="AF1522" s="357"/>
      <c r="AG1522" s="365"/>
      <c r="AH1522" s="365">
        <v>1</v>
      </c>
      <c r="AI1522" s="172">
        <v>45036</v>
      </c>
      <c r="AJ1522" s="365">
        <v>2018</v>
      </c>
      <c r="AK1522" s="365" t="s">
        <v>421</v>
      </c>
      <c r="AL1522" s="120"/>
    </row>
    <row r="1523" spans="1:123" s="451" customFormat="1" ht="12.75" customHeight="1" x14ac:dyDescent="0.2">
      <c r="A1523" s="140">
        <v>1524</v>
      </c>
      <c r="B1523" s="436" t="s">
        <v>98</v>
      </c>
      <c r="C1523" s="88"/>
      <c r="D1523" s="140" t="s">
        <v>44</v>
      </c>
      <c r="E1523" s="88"/>
      <c r="F1523" s="88" t="s">
        <v>3659</v>
      </c>
      <c r="G1523" s="437"/>
      <c r="H1523" s="438" t="s">
        <v>3659</v>
      </c>
      <c r="I1523" s="88"/>
      <c r="J1523" s="88" t="s">
        <v>823</v>
      </c>
      <c r="K1523" s="140" t="s">
        <v>2998</v>
      </c>
      <c r="L1523" s="439">
        <v>40819</v>
      </c>
      <c r="M1523" s="440">
        <v>45056</v>
      </c>
      <c r="N1523" s="441" t="s">
        <v>421</v>
      </c>
      <c r="O1523" s="644">
        <f t="shared" ref="O1523" si="339">M1523</f>
        <v>45056</v>
      </c>
      <c r="P1523" s="443">
        <v>21218</v>
      </c>
      <c r="Q1523" s="443">
        <v>2011</v>
      </c>
      <c r="R1523" s="444">
        <v>44194</v>
      </c>
      <c r="S1523" s="140" t="s">
        <v>727</v>
      </c>
      <c r="T1523" s="140" t="s">
        <v>3674</v>
      </c>
      <c r="U1523" s="380" t="s">
        <v>2811</v>
      </c>
      <c r="V1523" s="380" t="s">
        <v>3673</v>
      </c>
      <c r="W1523" s="445">
        <f t="shared" si="328"/>
        <v>45056</v>
      </c>
      <c r="X1523" s="446" t="s">
        <v>865</v>
      </c>
      <c r="Y1523" s="447">
        <v>5.3</v>
      </c>
      <c r="Z1523" s="448">
        <v>28</v>
      </c>
      <c r="AA1523" s="140">
        <v>80</v>
      </c>
      <c r="AB1523" s="140">
        <v>80</v>
      </c>
      <c r="AC1523" s="140">
        <v>105</v>
      </c>
      <c r="AD1523" s="140">
        <v>139</v>
      </c>
      <c r="AE1523" s="446">
        <v>22</v>
      </c>
      <c r="AF1523" s="446">
        <v>37</v>
      </c>
      <c r="AG1523" s="446">
        <v>50</v>
      </c>
      <c r="AH1523" s="446">
        <v>1</v>
      </c>
      <c r="AI1523" s="645">
        <v>44327</v>
      </c>
      <c r="AJ1523" s="638">
        <v>2017</v>
      </c>
      <c r="AK1523" s="638" t="s">
        <v>421</v>
      </c>
      <c r="AL1523" s="140" t="s">
        <v>3675</v>
      </c>
      <c r="AM1523" s="449"/>
      <c r="AN1523" s="637"/>
      <c r="AO1523" s="637"/>
      <c r="AP1523" s="637"/>
      <c r="AQ1523" s="637"/>
      <c r="AR1523" s="637"/>
      <c r="AS1523" s="637"/>
      <c r="AT1523" s="637"/>
      <c r="AU1523" s="637"/>
      <c r="AV1523" s="637"/>
      <c r="AW1523" s="637"/>
      <c r="AX1523" s="637"/>
      <c r="AY1523" s="637"/>
      <c r="AZ1523" s="637"/>
      <c r="BA1523" s="637"/>
      <c r="BB1523" s="637"/>
      <c r="BC1523" s="637"/>
      <c r="BD1523" s="637"/>
      <c r="BE1523" s="637"/>
      <c r="BF1523" s="637"/>
      <c r="BG1523" s="637"/>
      <c r="BH1523" s="637"/>
      <c r="BI1523" s="637"/>
      <c r="BJ1523" s="637"/>
      <c r="BK1523" s="637"/>
      <c r="BL1523" s="637"/>
      <c r="BM1523" s="637"/>
      <c r="BN1523" s="637"/>
      <c r="BO1523" s="637"/>
      <c r="BP1523" s="637"/>
      <c r="BQ1523" s="637"/>
      <c r="BR1523" s="637"/>
      <c r="BS1523" s="637"/>
      <c r="BT1523" s="637"/>
      <c r="BU1523" s="637"/>
      <c r="BV1523" s="637"/>
      <c r="BW1523" s="637"/>
      <c r="BX1523" s="637"/>
      <c r="BY1523" s="637"/>
      <c r="BZ1523" s="637"/>
      <c r="CA1523" s="637"/>
      <c r="CB1523" s="637"/>
      <c r="CC1523" s="637"/>
      <c r="CD1523" s="637"/>
      <c r="CE1523" s="637"/>
      <c r="CF1523" s="637"/>
      <c r="CG1523" s="637"/>
      <c r="CH1523" s="637"/>
      <c r="CI1523" s="637"/>
      <c r="CJ1523" s="637"/>
      <c r="CK1523" s="637"/>
      <c r="CL1523" s="637"/>
      <c r="CM1523" s="637"/>
      <c r="CN1523" s="637"/>
      <c r="CO1523" s="637"/>
      <c r="CP1523" s="637"/>
      <c r="CQ1523" s="637"/>
      <c r="CR1523" s="637"/>
      <c r="CS1523" s="637"/>
      <c r="CT1523" s="637"/>
      <c r="CU1523" s="637"/>
      <c r="CV1523" s="637"/>
      <c r="CW1523" s="637"/>
      <c r="CX1523" s="637"/>
      <c r="CY1523" s="637"/>
      <c r="CZ1523" s="637"/>
      <c r="DA1523" s="637"/>
      <c r="DB1523" s="637"/>
      <c r="DC1523" s="637"/>
      <c r="DD1523" s="637"/>
      <c r="DE1523" s="637"/>
      <c r="DF1523" s="637"/>
      <c r="DG1523" s="637"/>
      <c r="DH1523" s="637"/>
      <c r="DI1523" s="637"/>
      <c r="DJ1523" s="637"/>
      <c r="DK1523" s="637"/>
      <c r="DL1523" s="637"/>
      <c r="DM1523" s="637"/>
      <c r="DN1523" s="637"/>
      <c r="DO1523" s="637"/>
      <c r="DP1523" s="637"/>
      <c r="DQ1523" s="637"/>
      <c r="DR1523" s="637"/>
      <c r="DS1523" s="637"/>
    </row>
    <row r="1524" spans="1:123" ht="12.75" customHeight="1" x14ac:dyDescent="0.2">
      <c r="A1524" s="121">
        <v>1525</v>
      </c>
      <c r="B1524" s="121" t="s">
        <v>98</v>
      </c>
      <c r="C1524" s="121"/>
      <c r="D1524" s="121" t="s">
        <v>4522</v>
      </c>
      <c r="E1524" s="121"/>
      <c r="F1524" s="121" t="s">
        <v>4523</v>
      </c>
      <c r="G1524" s="129"/>
      <c r="H1524" s="390" t="s">
        <v>4525</v>
      </c>
      <c r="I1524" s="121"/>
      <c r="J1524" s="121" t="s">
        <v>3734</v>
      </c>
      <c r="K1524" s="121" t="s">
        <v>1409</v>
      </c>
      <c r="L1524" s="137">
        <v>44803</v>
      </c>
      <c r="M1524" s="138">
        <v>46202</v>
      </c>
      <c r="N1524" s="117" t="s">
        <v>421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168</v>
      </c>
      <c r="T1524" s="121" t="s">
        <v>421</v>
      </c>
      <c r="U1524" s="244" t="s">
        <v>200</v>
      </c>
      <c r="V1524" s="244" t="s">
        <v>6043</v>
      </c>
      <c r="W1524" s="135">
        <f t="shared" si="328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421</v>
      </c>
      <c r="AL1524" s="121"/>
    </row>
    <row r="1525" spans="1:123" ht="12.75" customHeight="1" x14ac:dyDescent="0.2">
      <c r="A1525" s="121">
        <v>1526</v>
      </c>
      <c r="B1525" s="121" t="s">
        <v>98</v>
      </c>
      <c r="C1525" s="121"/>
      <c r="D1525" s="121" t="s">
        <v>813</v>
      </c>
      <c r="E1525" s="121"/>
      <c r="F1525" s="121" t="s">
        <v>514</v>
      </c>
      <c r="G1525" s="129"/>
      <c r="H1525" s="390" t="s">
        <v>513</v>
      </c>
      <c r="I1525" s="121"/>
      <c r="J1525" s="121" t="s">
        <v>823</v>
      </c>
      <c r="K1525" s="121" t="s">
        <v>1540</v>
      </c>
      <c r="L1525" s="137">
        <v>42477</v>
      </c>
      <c r="M1525" s="149">
        <v>45423</v>
      </c>
      <c r="N1525" s="117" t="s">
        <v>421</v>
      </c>
      <c r="O1525" s="130">
        <f t="shared" ref="O1525:O1528" si="340">M1525</f>
        <v>45423</v>
      </c>
      <c r="P1525" s="118">
        <v>16477</v>
      </c>
      <c r="Q1525" s="118">
        <v>2016</v>
      </c>
      <c r="R1525" s="119">
        <v>44692</v>
      </c>
      <c r="S1525" s="120" t="s">
        <v>168</v>
      </c>
      <c r="T1525" s="121" t="s">
        <v>421</v>
      </c>
      <c r="U1525" s="376" t="s">
        <v>5036</v>
      </c>
      <c r="V1525" s="376" t="s">
        <v>5037</v>
      </c>
      <c r="W1525" s="145">
        <f t="shared" si="328"/>
        <v>45423</v>
      </c>
      <c r="X1525" s="357"/>
      <c r="Y1525" s="407"/>
      <c r="Z1525" s="136">
        <v>28</v>
      </c>
      <c r="AA1525" s="120"/>
      <c r="AB1525" s="120"/>
      <c r="AC1525" s="120"/>
      <c r="AD1525" s="120"/>
      <c r="AE1525" s="162"/>
      <c r="AF1525" s="357"/>
      <c r="AG1525" s="357"/>
      <c r="AH1525" s="357">
        <v>1</v>
      </c>
      <c r="AI1525" s="119">
        <v>41330</v>
      </c>
      <c r="AJ1525" s="357">
        <v>2012</v>
      </c>
      <c r="AK1525" s="357" t="s">
        <v>421</v>
      </c>
      <c r="AL1525" s="120"/>
    </row>
    <row r="1526" spans="1:123" ht="12.75" customHeight="1" x14ac:dyDescent="0.2">
      <c r="A1526" s="121">
        <v>1527</v>
      </c>
      <c r="B1526" s="121" t="s">
        <v>98</v>
      </c>
      <c r="C1526" s="121"/>
      <c r="D1526" s="121" t="s">
        <v>3578</v>
      </c>
      <c r="E1526" s="121"/>
      <c r="F1526" s="121" t="s">
        <v>3579</v>
      </c>
      <c r="G1526" s="129"/>
      <c r="H1526" s="390" t="s">
        <v>3580</v>
      </c>
      <c r="I1526" s="144"/>
      <c r="J1526" s="121" t="s">
        <v>3595</v>
      </c>
      <c r="K1526" s="121" t="s">
        <v>855</v>
      </c>
      <c r="L1526" s="137">
        <v>41337</v>
      </c>
      <c r="M1526" s="149">
        <v>45352</v>
      </c>
      <c r="N1526" s="117" t="s">
        <v>421</v>
      </c>
      <c r="O1526" s="130">
        <f t="shared" si="340"/>
        <v>45352</v>
      </c>
      <c r="P1526" s="118">
        <v>18263</v>
      </c>
      <c r="Q1526" s="118">
        <v>2010</v>
      </c>
      <c r="R1526" s="119">
        <v>45016</v>
      </c>
      <c r="S1526" s="120" t="s">
        <v>379</v>
      </c>
      <c r="T1526" s="121" t="s">
        <v>421</v>
      </c>
      <c r="U1526" s="376" t="s">
        <v>5040</v>
      </c>
      <c r="V1526" s="376" t="s">
        <v>5040</v>
      </c>
      <c r="W1526" s="145">
        <f t="shared" si="328"/>
        <v>45352</v>
      </c>
      <c r="X1526" s="357"/>
      <c r="Y1526" s="407"/>
      <c r="Z1526" s="136">
        <v>23.6</v>
      </c>
      <c r="AA1526" s="120"/>
      <c r="AB1526" s="120"/>
      <c r="AC1526" s="120"/>
      <c r="AD1526" s="120"/>
      <c r="AE1526" s="357"/>
      <c r="AF1526" s="357"/>
      <c r="AG1526" s="357"/>
      <c r="AH1526" s="357">
        <v>1</v>
      </c>
      <c r="AI1526" s="172">
        <v>44260</v>
      </c>
      <c r="AJ1526" s="365">
        <v>2020</v>
      </c>
      <c r="AK1526" s="365" t="s">
        <v>421</v>
      </c>
      <c r="AL1526" s="119" t="s">
        <v>4813</v>
      </c>
      <c r="AM1526" s="230"/>
    </row>
    <row r="1527" spans="1:123" s="690" customFormat="1" ht="12.75" customHeight="1" x14ac:dyDescent="0.2">
      <c r="A1527" s="674">
        <v>1528</v>
      </c>
      <c r="B1527" s="674" t="s">
        <v>98</v>
      </c>
      <c r="C1527" s="697"/>
      <c r="D1527" s="674" t="s">
        <v>881</v>
      </c>
      <c r="E1527" s="674"/>
      <c r="F1527" s="674" t="s">
        <v>3711</v>
      </c>
      <c r="G1527" s="675"/>
      <c r="H1527" s="676" t="s">
        <v>3712</v>
      </c>
      <c r="I1527" s="674"/>
      <c r="J1527" s="674" t="s">
        <v>3441</v>
      </c>
      <c r="K1527" s="674" t="s">
        <v>2770</v>
      </c>
      <c r="L1527" s="677">
        <v>43844</v>
      </c>
      <c r="M1527" s="678">
        <v>45116</v>
      </c>
      <c r="N1527" s="685" t="s">
        <v>421</v>
      </c>
      <c r="O1527" s="692">
        <f t="shared" si="340"/>
        <v>45116</v>
      </c>
      <c r="P1527" s="693">
        <v>21371</v>
      </c>
      <c r="Q1527" s="693">
        <v>2019</v>
      </c>
      <c r="R1527" s="682">
        <v>44386</v>
      </c>
      <c r="S1527" s="689" t="s">
        <v>596</v>
      </c>
      <c r="T1527" s="689" t="s">
        <v>728</v>
      </c>
      <c r="U1527" s="683" t="s">
        <v>200</v>
      </c>
      <c r="V1527" s="683" t="s">
        <v>229</v>
      </c>
      <c r="W1527" s="684">
        <f>M1527</f>
        <v>45116</v>
      </c>
      <c r="X1527" s="685"/>
      <c r="Y1527" s="686"/>
      <c r="Z1527" s="687">
        <v>27.5</v>
      </c>
      <c r="AA1527" s="674"/>
      <c r="AB1527" s="674"/>
      <c r="AC1527" s="674"/>
      <c r="AD1527" s="674"/>
      <c r="AE1527" s="685"/>
      <c r="AF1527" s="685"/>
      <c r="AG1527" s="694"/>
      <c r="AH1527" s="694">
        <v>1</v>
      </c>
      <c r="AI1527" s="696">
        <v>44351</v>
      </c>
      <c r="AJ1527" s="694">
        <v>2014</v>
      </c>
      <c r="AK1527" s="694" t="s">
        <v>421</v>
      </c>
      <c r="AL1527" s="674" t="s">
        <v>3713</v>
      </c>
      <c r="AM1527" s="698"/>
      <c r="AN1527" s="695"/>
      <c r="AO1527" s="695"/>
      <c r="AP1527" s="695"/>
      <c r="AQ1527" s="695"/>
      <c r="AR1527" s="695"/>
      <c r="AS1527" s="695"/>
      <c r="AT1527" s="695"/>
      <c r="AU1527" s="695"/>
      <c r="AV1527" s="695"/>
      <c r="AW1527" s="695"/>
      <c r="AX1527" s="695"/>
      <c r="AY1527" s="695"/>
      <c r="AZ1527" s="695"/>
      <c r="BA1527" s="695"/>
      <c r="BB1527" s="695"/>
      <c r="BC1527" s="695"/>
      <c r="BD1527" s="695"/>
      <c r="BE1527" s="695"/>
      <c r="BF1527" s="695"/>
      <c r="BG1527" s="695"/>
      <c r="BH1527" s="695"/>
      <c r="BI1527" s="695"/>
      <c r="BJ1527" s="695"/>
      <c r="BK1527" s="695"/>
      <c r="BL1527" s="695"/>
      <c r="BM1527" s="695"/>
      <c r="BN1527" s="695"/>
      <c r="BO1527" s="695"/>
      <c r="BP1527" s="695"/>
      <c r="BQ1527" s="695"/>
      <c r="BR1527" s="695"/>
      <c r="BS1527" s="695"/>
      <c r="BT1527" s="695"/>
      <c r="BU1527" s="695"/>
      <c r="BV1527" s="695"/>
      <c r="BW1527" s="695"/>
      <c r="BX1527" s="695"/>
      <c r="BY1527" s="695"/>
      <c r="BZ1527" s="695"/>
      <c r="CA1527" s="695"/>
      <c r="CB1527" s="695"/>
      <c r="CC1527" s="695"/>
      <c r="CD1527" s="695"/>
      <c r="CE1527" s="695"/>
      <c r="CF1527" s="695"/>
      <c r="CG1527" s="695"/>
      <c r="CH1527" s="695"/>
      <c r="CI1527" s="695"/>
      <c r="CJ1527" s="695"/>
      <c r="CK1527" s="695"/>
      <c r="CL1527" s="695"/>
      <c r="CM1527" s="695"/>
      <c r="CN1527" s="695"/>
      <c r="CO1527" s="695"/>
      <c r="CP1527" s="695"/>
      <c r="CQ1527" s="695"/>
      <c r="CR1527" s="695"/>
      <c r="CS1527" s="695"/>
      <c r="CT1527" s="695"/>
      <c r="CU1527" s="695"/>
      <c r="CV1527" s="695"/>
      <c r="CW1527" s="695"/>
      <c r="CX1527" s="695"/>
      <c r="CY1527" s="695"/>
      <c r="CZ1527" s="695"/>
      <c r="DA1527" s="695"/>
      <c r="DB1527" s="695"/>
      <c r="DC1527" s="695"/>
      <c r="DD1527" s="695"/>
      <c r="DE1527" s="695"/>
      <c r="DF1527" s="695"/>
      <c r="DG1527" s="695"/>
      <c r="DH1527" s="695"/>
      <c r="DI1527" s="695"/>
      <c r="DJ1527" s="695"/>
      <c r="DK1527" s="695"/>
      <c r="DL1527" s="695"/>
      <c r="DM1527" s="695"/>
      <c r="DN1527" s="695"/>
      <c r="DO1527" s="695"/>
      <c r="DP1527" s="695"/>
      <c r="DQ1527" s="695"/>
      <c r="DR1527" s="695"/>
      <c r="DS1527" s="695"/>
    </row>
    <row r="1528" spans="1:123" s="451" customFormat="1" ht="12.75" customHeight="1" x14ac:dyDescent="0.2">
      <c r="A1528" s="140">
        <v>1529</v>
      </c>
      <c r="B1528" s="140" t="s">
        <v>98</v>
      </c>
      <c r="C1528" s="140"/>
      <c r="D1528" s="140" t="s">
        <v>1572</v>
      </c>
      <c r="E1528" s="140"/>
      <c r="F1528" s="140" t="s">
        <v>1574</v>
      </c>
      <c r="G1528" s="634"/>
      <c r="H1528" s="635" t="s">
        <v>1575</v>
      </c>
      <c r="I1528" s="88"/>
      <c r="J1528" s="140" t="s">
        <v>823</v>
      </c>
      <c r="K1528" s="140" t="s">
        <v>1576</v>
      </c>
      <c r="L1528" s="636">
        <v>42524</v>
      </c>
      <c r="M1528" s="373">
        <v>45076</v>
      </c>
      <c r="N1528" s="446" t="s">
        <v>421</v>
      </c>
      <c r="O1528" s="639">
        <f t="shared" si="340"/>
        <v>45076</v>
      </c>
      <c r="P1528" s="640">
        <v>16570</v>
      </c>
      <c r="Q1528" s="640">
        <v>2014</v>
      </c>
      <c r="R1528" s="444">
        <v>43615</v>
      </c>
      <c r="S1528" s="450" t="s">
        <v>14</v>
      </c>
      <c r="T1528" s="450" t="s">
        <v>421</v>
      </c>
      <c r="U1528" s="380" t="s">
        <v>5204</v>
      </c>
      <c r="V1528" s="380" t="s">
        <v>5203</v>
      </c>
      <c r="W1528" s="445">
        <f t="shared" ref="W1528" si="341">M1528</f>
        <v>45076</v>
      </c>
      <c r="X1528" s="446"/>
      <c r="Y1528" s="447">
        <v>5.6</v>
      </c>
      <c r="Z1528" s="448" t="s">
        <v>1577</v>
      </c>
      <c r="AA1528" s="140"/>
      <c r="AB1528" s="140"/>
      <c r="AC1528" s="140"/>
      <c r="AD1528" s="140"/>
      <c r="AE1528" s="446"/>
      <c r="AF1528" s="446"/>
      <c r="AG1528" s="638"/>
      <c r="AH1528" s="638">
        <v>1</v>
      </c>
      <c r="AI1528" s="645">
        <v>42524</v>
      </c>
      <c r="AJ1528" s="638">
        <v>2008</v>
      </c>
      <c r="AK1528" s="638" t="s">
        <v>421</v>
      </c>
      <c r="AL1528" s="140" t="s">
        <v>5202</v>
      </c>
      <c r="AM1528" s="449"/>
      <c r="AN1528" s="450"/>
      <c r="AO1528" s="450"/>
      <c r="AP1528" s="450"/>
      <c r="AQ1528" s="450"/>
      <c r="AR1528" s="450"/>
      <c r="AS1528" s="450"/>
      <c r="AT1528" s="450"/>
      <c r="AU1528" s="450"/>
      <c r="AV1528" s="450"/>
      <c r="AW1528" s="450"/>
      <c r="AX1528" s="450"/>
      <c r="AY1528" s="450"/>
      <c r="AZ1528" s="450"/>
      <c r="BA1528" s="450"/>
      <c r="BB1528" s="450"/>
      <c r="BC1528" s="450"/>
      <c r="BD1528" s="450"/>
      <c r="BE1528" s="450"/>
      <c r="BF1528" s="450"/>
      <c r="BG1528" s="450"/>
      <c r="BH1528" s="450"/>
      <c r="BI1528" s="450"/>
      <c r="BJ1528" s="450"/>
      <c r="BK1528" s="450"/>
      <c r="BL1528" s="450"/>
      <c r="BM1528" s="450"/>
      <c r="BN1528" s="450"/>
      <c r="BO1528" s="450"/>
      <c r="BP1528" s="450"/>
      <c r="BQ1528" s="450"/>
      <c r="BR1528" s="450"/>
      <c r="BS1528" s="450"/>
      <c r="BT1528" s="450"/>
      <c r="BU1528" s="450"/>
      <c r="BV1528" s="450"/>
      <c r="BW1528" s="450"/>
      <c r="BX1528" s="450"/>
      <c r="BY1528" s="450"/>
      <c r="BZ1528" s="450"/>
      <c r="CA1528" s="450"/>
      <c r="CB1528" s="450"/>
      <c r="CC1528" s="450"/>
      <c r="CD1528" s="450"/>
      <c r="CE1528" s="450"/>
      <c r="CF1528" s="450"/>
      <c r="CG1528" s="450"/>
      <c r="CH1528" s="450"/>
      <c r="CI1528" s="450"/>
      <c r="CJ1528" s="450"/>
      <c r="CK1528" s="450"/>
      <c r="CL1528" s="450"/>
      <c r="CM1528" s="637"/>
      <c r="CN1528" s="637"/>
      <c r="CO1528" s="637"/>
      <c r="CP1528" s="637"/>
      <c r="CQ1528" s="637"/>
      <c r="CR1528" s="637"/>
      <c r="CS1528" s="637"/>
      <c r="CT1528" s="637"/>
      <c r="CU1528" s="637"/>
      <c r="CV1528" s="637"/>
      <c r="CW1528" s="637"/>
      <c r="CX1528" s="637"/>
      <c r="CY1528" s="637"/>
      <c r="CZ1528" s="637"/>
      <c r="DA1528" s="637"/>
      <c r="DB1528" s="637"/>
      <c r="DC1528" s="637"/>
      <c r="DD1528" s="637"/>
      <c r="DE1528" s="637"/>
      <c r="DF1528" s="637"/>
      <c r="DG1528" s="637"/>
      <c r="DH1528" s="637"/>
      <c r="DI1528" s="637"/>
      <c r="DJ1528" s="637"/>
      <c r="DK1528" s="637"/>
      <c r="DL1528" s="637"/>
      <c r="DM1528" s="637"/>
      <c r="DN1528" s="637"/>
      <c r="DO1528" s="637"/>
      <c r="DP1528" s="637"/>
      <c r="DQ1528" s="637"/>
      <c r="DR1528" s="637"/>
      <c r="DS1528" s="637"/>
    </row>
    <row r="1529" spans="1:123" s="216" customFormat="1" ht="12.75" customHeight="1" x14ac:dyDescent="0.2">
      <c r="A1529" s="201">
        <v>1530</v>
      </c>
      <c r="B1529" s="201" t="s">
        <v>98</v>
      </c>
      <c r="C1529" s="201"/>
      <c r="D1529" s="201" t="s">
        <v>5079</v>
      </c>
      <c r="E1529" s="201"/>
      <c r="F1529" s="201" t="s">
        <v>5098</v>
      </c>
      <c r="G1529" s="203"/>
      <c r="H1529" s="391" t="s">
        <v>5080</v>
      </c>
      <c r="I1529" s="201"/>
      <c r="J1529" s="201" t="s">
        <v>4710</v>
      </c>
      <c r="K1529" s="201" t="s">
        <v>4526</v>
      </c>
      <c r="L1529" s="206">
        <v>45119</v>
      </c>
      <c r="M1529" s="207">
        <v>45847</v>
      </c>
      <c r="N1529" s="208" t="s">
        <v>421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14</v>
      </c>
      <c r="T1529" s="212" t="s">
        <v>728</v>
      </c>
      <c r="U1529" s="377" t="s">
        <v>729</v>
      </c>
      <c r="V1529" s="377" t="s">
        <v>729</v>
      </c>
      <c r="W1529" s="213">
        <f t="shared" si="328"/>
        <v>45847</v>
      </c>
      <c r="X1529" s="208" t="s">
        <v>423</v>
      </c>
      <c r="Y1529" s="408"/>
      <c r="Z1529" s="214">
        <v>28</v>
      </c>
      <c r="AA1529" s="201"/>
      <c r="AB1529" s="201"/>
      <c r="AC1529" s="201"/>
      <c r="AD1529" s="201"/>
      <c r="AE1529" s="208"/>
      <c r="AF1529" s="208"/>
      <c r="AG1529" s="284"/>
      <c r="AH1529" s="284">
        <v>1</v>
      </c>
      <c r="AI1529" s="223">
        <v>45119</v>
      </c>
      <c r="AJ1529" s="284">
        <v>2023</v>
      </c>
      <c r="AK1529" s="284" t="s">
        <v>421</v>
      </c>
      <c r="AL1529" s="201"/>
      <c r="AM1529" s="262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98</v>
      </c>
      <c r="C1530" s="121"/>
      <c r="D1530" s="111" t="s">
        <v>757</v>
      </c>
      <c r="E1530" s="121"/>
      <c r="F1530" s="121" t="s">
        <v>223</v>
      </c>
      <c r="G1530" s="129"/>
      <c r="H1530" s="389" t="s">
        <v>223</v>
      </c>
      <c r="I1530" s="111"/>
      <c r="J1530" s="111" t="s">
        <v>731</v>
      </c>
      <c r="K1530" s="201" t="s">
        <v>4201</v>
      </c>
      <c r="L1530" s="137">
        <v>40827</v>
      </c>
      <c r="M1530" s="138">
        <v>46064</v>
      </c>
      <c r="N1530" s="117" t="s">
        <v>421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168</v>
      </c>
      <c r="T1530" s="121" t="s">
        <v>421</v>
      </c>
      <c r="U1530" s="244" t="s">
        <v>5512</v>
      </c>
      <c r="V1530" s="244" t="s">
        <v>5513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57">
        <v>2011</v>
      </c>
      <c r="AK1530" s="357" t="s">
        <v>421</v>
      </c>
      <c r="AL1530" s="121" t="s">
        <v>4585</v>
      </c>
    </row>
    <row r="1531" spans="1:123" s="216" customFormat="1" ht="12.75" customHeight="1" x14ac:dyDescent="0.2">
      <c r="A1531" s="201">
        <v>1532</v>
      </c>
      <c r="B1531" s="110" t="s">
        <v>98</v>
      </c>
      <c r="C1531" s="110"/>
      <c r="D1531" s="111" t="s">
        <v>3451</v>
      </c>
      <c r="E1531" s="111"/>
      <c r="F1531" s="111" t="s">
        <v>3454</v>
      </c>
      <c r="G1531" s="112"/>
      <c r="H1531" s="389" t="s">
        <v>3452</v>
      </c>
      <c r="I1531" s="121"/>
      <c r="J1531" s="111" t="s">
        <v>3451</v>
      </c>
      <c r="K1531" s="144" t="s">
        <v>3455</v>
      </c>
      <c r="L1531" s="115">
        <v>42136</v>
      </c>
      <c r="M1531" s="87">
        <v>46449</v>
      </c>
      <c r="N1531" s="117" t="s">
        <v>421</v>
      </c>
      <c r="O1531" s="131">
        <f t="shared" ref="O1531" si="342">M1531</f>
        <v>46449</v>
      </c>
      <c r="P1531" s="104">
        <v>20694</v>
      </c>
      <c r="Q1531" s="104">
        <v>2008</v>
      </c>
      <c r="R1531" s="119">
        <v>45719</v>
      </c>
      <c r="S1531" s="121" t="s">
        <v>2069</v>
      </c>
      <c r="T1531" s="121" t="s">
        <v>421</v>
      </c>
      <c r="U1531" s="244" t="s">
        <v>6460</v>
      </c>
      <c r="V1531" s="244" t="s">
        <v>6459</v>
      </c>
      <c r="W1531" s="135">
        <f t="shared" ref="W1531" si="343">M1531</f>
        <v>46449</v>
      </c>
      <c r="X1531" s="162"/>
      <c r="Y1531" s="123"/>
      <c r="Z1531" s="550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457</v>
      </c>
      <c r="AL1531" s="201"/>
      <c r="AM1531" s="262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98</v>
      </c>
      <c r="C1532" s="110"/>
      <c r="D1532" s="111" t="s">
        <v>5331</v>
      </c>
      <c r="E1532" s="121"/>
      <c r="F1532" s="121" t="s">
        <v>2622</v>
      </c>
      <c r="G1532" s="129"/>
      <c r="H1532" s="389" t="s">
        <v>2623</v>
      </c>
      <c r="I1532" s="121"/>
      <c r="J1532" s="111" t="s">
        <v>1222</v>
      </c>
      <c r="K1532" s="121" t="s">
        <v>4891</v>
      </c>
      <c r="L1532" s="137">
        <v>43512</v>
      </c>
      <c r="M1532" s="138">
        <v>45690</v>
      </c>
      <c r="N1532" s="162" t="s">
        <v>421</v>
      </c>
      <c r="O1532" s="163">
        <f t="shared" ref="O1532:O1537" si="344">M1532</f>
        <v>45690</v>
      </c>
      <c r="P1532" s="174">
        <v>18599</v>
      </c>
      <c r="Q1532" s="174">
        <v>2018</v>
      </c>
      <c r="R1532" s="105">
        <v>44959</v>
      </c>
      <c r="S1532" s="144" t="s">
        <v>2069</v>
      </c>
      <c r="T1532" s="144" t="s">
        <v>420</v>
      </c>
      <c r="U1532" s="244" t="s">
        <v>3527</v>
      </c>
      <c r="V1532" s="244" t="s">
        <v>2830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421</v>
      </c>
      <c r="AL1532" s="121" t="s">
        <v>4717</v>
      </c>
    </row>
    <row r="1533" spans="1:123" ht="12.75" customHeight="1" x14ac:dyDescent="0.2">
      <c r="A1533" s="121">
        <v>1534</v>
      </c>
      <c r="B1533" s="201" t="s">
        <v>98</v>
      </c>
      <c r="C1533" s="201"/>
      <c r="D1533" s="201" t="s">
        <v>6732</v>
      </c>
      <c r="E1533" s="201"/>
      <c r="F1533" s="201" t="s">
        <v>4762</v>
      </c>
      <c r="G1533" s="203"/>
      <c r="H1533" s="391" t="s">
        <v>6733</v>
      </c>
      <c r="I1533" s="201"/>
      <c r="J1533" s="201" t="s">
        <v>6734</v>
      </c>
      <c r="K1533" s="201" t="s">
        <v>3783</v>
      </c>
      <c r="L1533" s="206">
        <v>45000</v>
      </c>
      <c r="M1533" s="207">
        <v>46537</v>
      </c>
      <c r="N1533" s="208" t="s">
        <v>421</v>
      </c>
      <c r="O1533" s="209">
        <f t="shared" si="344"/>
        <v>46537</v>
      </c>
      <c r="P1533" s="210">
        <v>22618</v>
      </c>
      <c r="Q1533" s="210">
        <v>2025</v>
      </c>
      <c r="R1533" s="211">
        <v>45807</v>
      </c>
      <c r="S1533" s="212" t="s">
        <v>379</v>
      </c>
      <c r="T1533" s="212" t="s">
        <v>5224</v>
      </c>
      <c r="U1533" s="377" t="s">
        <v>6735</v>
      </c>
      <c r="V1533" s="377" t="s">
        <v>6736</v>
      </c>
      <c r="W1533" s="213">
        <f t="shared" ref="W1533" si="345">M1533</f>
        <v>46537</v>
      </c>
      <c r="X1533" s="208"/>
      <c r="Y1533" s="408"/>
      <c r="Z1533" s="214">
        <v>30.7</v>
      </c>
      <c r="AA1533" s="201"/>
      <c r="AB1533" s="201"/>
      <c r="AC1533" s="201"/>
      <c r="AD1533" s="201"/>
      <c r="AE1533" s="208"/>
      <c r="AF1533" s="208"/>
      <c r="AG1533" s="284"/>
      <c r="AH1533" s="284">
        <v>1</v>
      </c>
      <c r="AI1533" s="223">
        <v>45000</v>
      </c>
      <c r="AJ1533" s="284">
        <v>2025</v>
      </c>
      <c r="AK1533" s="284" t="s">
        <v>421</v>
      </c>
      <c r="AL1533" s="201"/>
    </row>
    <row r="1534" spans="1:123" ht="12.75" customHeight="1" x14ac:dyDescent="0.2">
      <c r="A1534" s="121">
        <v>1535</v>
      </c>
      <c r="B1534" s="121" t="s">
        <v>98</v>
      </c>
      <c r="C1534" s="121"/>
      <c r="D1534" s="121" t="s">
        <v>5386</v>
      </c>
      <c r="E1534" s="121"/>
      <c r="F1534" s="121" t="s">
        <v>5385</v>
      </c>
      <c r="G1534" s="129"/>
      <c r="H1534" s="390" t="s">
        <v>5387</v>
      </c>
      <c r="I1534" s="121"/>
      <c r="J1534" s="121" t="s">
        <v>5388</v>
      </c>
      <c r="K1534" s="121" t="s">
        <v>2632</v>
      </c>
      <c r="L1534" s="137">
        <v>45275</v>
      </c>
      <c r="M1534" s="149">
        <v>46000</v>
      </c>
      <c r="N1534" s="162" t="s">
        <v>421</v>
      </c>
      <c r="O1534" s="168">
        <f t="shared" si="344"/>
        <v>46000</v>
      </c>
      <c r="P1534" s="169">
        <v>23648</v>
      </c>
      <c r="Q1534" s="169">
        <v>2021</v>
      </c>
      <c r="R1534" s="119">
        <v>45269</v>
      </c>
      <c r="S1534" s="156" t="s">
        <v>2069</v>
      </c>
      <c r="T1534" s="144" t="s">
        <v>728</v>
      </c>
      <c r="U1534" s="376" t="s">
        <v>200</v>
      </c>
      <c r="V1534" s="376" t="s">
        <v>200</v>
      </c>
      <c r="W1534" s="145">
        <f t="shared" si="328"/>
        <v>46000</v>
      </c>
      <c r="X1534" s="357"/>
      <c r="Y1534" s="407"/>
      <c r="Z1534" s="136">
        <v>68</v>
      </c>
      <c r="AA1534" s="120"/>
      <c r="AB1534" s="120"/>
      <c r="AC1534" s="120"/>
      <c r="AD1534" s="120"/>
      <c r="AE1534" s="357"/>
      <c r="AF1534" s="357"/>
      <c r="AG1534" s="365"/>
      <c r="AH1534" s="365">
        <v>2</v>
      </c>
      <c r="AI1534" s="172">
        <v>45275</v>
      </c>
      <c r="AJ1534" s="365">
        <v>2021</v>
      </c>
      <c r="AK1534" s="365" t="s">
        <v>421</v>
      </c>
      <c r="AL1534" s="120"/>
    </row>
    <row r="1535" spans="1:123" ht="12.75" customHeight="1" x14ac:dyDescent="0.2">
      <c r="A1535" s="121">
        <v>1536</v>
      </c>
      <c r="B1535" s="121" t="s">
        <v>98</v>
      </c>
      <c r="C1535" s="121"/>
      <c r="D1535" s="121" t="s">
        <v>5402</v>
      </c>
      <c r="E1535" s="121"/>
      <c r="F1535" s="121" t="s">
        <v>5401</v>
      </c>
      <c r="G1535" s="129"/>
      <c r="H1535" s="390" t="s">
        <v>423</v>
      </c>
      <c r="I1535" s="121"/>
      <c r="J1535" s="121" t="s">
        <v>392</v>
      </c>
      <c r="K1535" s="121" t="s">
        <v>3299</v>
      </c>
      <c r="L1535" s="137">
        <v>45279</v>
      </c>
      <c r="M1535" s="149">
        <v>46010</v>
      </c>
      <c r="N1535" s="162" t="s">
        <v>421</v>
      </c>
      <c r="O1535" s="168">
        <f t="shared" si="344"/>
        <v>46010</v>
      </c>
      <c r="P1535" s="169">
        <v>23659</v>
      </c>
      <c r="Q1535" s="169">
        <v>2011</v>
      </c>
      <c r="R1535" s="119">
        <v>45279</v>
      </c>
      <c r="S1535" s="156" t="s">
        <v>5066</v>
      </c>
      <c r="T1535" s="144" t="s">
        <v>728</v>
      </c>
      <c r="U1535" s="376" t="s">
        <v>200</v>
      </c>
      <c r="V1535" s="376" t="s">
        <v>200</v>
      </c>
      <c r="W1535" s="145">
        <f t="shared" si="328"/>
        <v>46010</v>
      </c>
      <c r="X1535" s="357"/>
      <c r="Y1535" s="407"/>
      <c r="Z1535" s="136">
        <v>26</v>
      </c>
      <c r="AA1535" s="120"/>
      <c r="AB1535" s="120"/>
      <c r="AC1535" s="120"/>
      <c r="AD1535" s="120"/>
      <c r="AE1535" s="357"/>
      <c r="AF1535" s="357"/>
      <c r="AG1535" s="365"/>
      <c r="AH1535" s="365"/>
      <c r="AI1535" s="172">
        <v>45279</v>
      </c>
      <c r="AJ1535" s="365">
        <v>2011</v>
      </c>
      <c r="AK1535" s="365" t="s">
        <v>421</v>
      </c>
      <c r="AL1535" s="120"/>
    </row>
    <row r="1536" spans="1:123" s="216" customFormat="1" ht="12.75" customHeight="1" x14ac:dyDescent="0.2">
      <c r="A1536" s="201">
        <v>1537</v>
      </c>
      <c r="B1536" s="201" t="s">
        <v>98</v>
      </c>
      <c r="C1536" s="201"/>
      <c r="D1536" s="201" t="s">
        <v>5476</v>
      </c>
      <c r="E1536" s="201"/>
      <c r="F1536" s="201" t="s">
        <v>5452</v>
      </c>
      <c r="G1536" s="203"/>
      <c r="H1536" s="391" t="s">
        <v>5477</v>
      </c>
      <c r="I1536" s="201"/>
      <c r="J1536" s="201" t="s">
        <v>5478</v>
      </c>
      <c r="K1536" s="201" t="s">
        <v>1340</v>
      </c>
      <c r="L1536" s="206">
        <v>45355</v>
      </c>
      <c r="M1536" s="207">
        <v>46052</v>
      </c>
      <c r="N1536" s="208" t="s">
        <v>420</v>
      </c>
      <c r="O1536" s="209">
        <f t="shared" si="344"/>
        <v>46052</v>
      </c>
      <c r="P1536" s="210">
        <v>24172</v>
      </c>
      <c r="Q1536" s="210">
        <v>2024</v>
      </c>
      <c r="R1536" s="211">
        <v>45321</v>
      </c>
      <c r="S1536" s="212" t="s">
        <v>2069</v>
      </c>
      <c r="T1536" s="212" t="s">
        <v>728</v>
      </c>
      <c r="U1536" s="377" t="s">
        <v>729</v>
      </c>
      <c r="V1536" s="377" t="s">
        <v>729</v>
      </c>
      <c r="W1536" s="213">
        <f t="shared" si="328"/>
        <v>46052</v>
      </c>
      <c r="X1536" s="208"/>
      <c r="Y1536" s="408"/>
      <c r="Z1536" s="214">
        <v>104</v>
      </c>
      <c r="AA1536" s="201"/>
      <c r="AB1536" s="201"/>
      <c r="AC1536" s="201"/>
      <c r="AD1536" s="201"/>
      <c r="AE1536" s="208"/>
      <c r="AF1536" s="208"/>
      <c r="AG1536" s="284"/>
      <c r="AH1536" s="284">
        <v>2</v>
      </c>
      <c r="AI1536" s="223">
        <v>45355</v>
      </c>
      <c r="AJ1536" s="284">
        <v>2024</v>
      </c>
      <c r="AK1536" s="284" t="s">
        <v>420</v>
      </c>
      <c r="AL1536" s="201"/>
      <c r="AM1536" s="262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98</v>
      </c>
      <c r="C1537" s="201"/>
      <c r="D1537" s="201" t="s">
        <v>5574</v>
      </c>
      <c r="E1537" s="201"/>
      <c r="F1537" s="201" t="s">
        <v>5459</v>
      </c>
      <c r="G1537" s="203"/>
      <c r="H1537" s="391" t="s">
        <v>5575</v>
      </c>
      <c r="I1537" s="201"/>
      <c r="J1537" s="201" t="s">
        <v>1222</v>
      </c>
      <c r="K1537" s="201" t="s">
        <v>4595</v>
      </c>
      <c r="L1537" s="206">
        <v>45349</v>
      </c>
      <c r="M1537" s="207">
        <v>46052</v>
      </c>
      <c r="N1537" s="208" t="s">
        <v>421</v>
      </c>
      <c r="O1537" s="209">
        <f t="shared" si="344"/>
        <v>46052</v>
      </c>
      <c r="P1537" s="210">
        <v>24150</v>
      </c>
      <c r="Q1537" s="210">
        <v>2023</v>
      </c>
      <c r="R1537" s="211">
        <v>45321</v>
      </c>
      <c r="S1537" s="212" t="s">
        <v>691</v>
      </c>
      <c r="T1537" s="212" t="s">
        <v>728</v>
      </c>
      <c r="U1537" s="377" t="s">
        <v>200</v>
      </c>
      <c r="V1537" s="377" t="s">
        <v>200</v>
      </c>
      <c r="W1537" s="213">
        <f t="shared" si="328"/>
        <v>46052</v>
      </c>
      <c r="X1537" s="208"/>
      <c r="Y1537" s="408"/>
      <c r="Z1537" s="214">
        <v>22.6</v>
      </c>
      <c r="AA1537" s="201"/>
      <c r="AB1537" s="201"/>
      <c r="AC1537" s="201"/>
      <c r="AD1537" s="201"/>
      <c r="AE1537" s="208"/>
      <c r="AF1537" s="208"/>
      <c r="AG1537" s="284"/>
      <c r="AH1537" s="284">
        <v>1</v>
      </c>
      <c r="AI1537" s="223">
        <v>45349</v>
      </c>
      <c r="AJ1537" s="284">
        <v>2023</v>
      </c>
      <c r="AK1537" s="284" t="s">
        <v>421</v>
      </c>
      <c r="AL1537" s="201"/>
      <c r="AM1537" s="262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98</v>
      </c>
      <c r="C1538" s="111"/>
      <c r="D1538" s="121" t="s">
        <v>219</v>
      </c>
      <c r="E1538" s="121"/>
      <c r="F1538" s="121" t="s">
        <v>1083</v>
      </c>
      <c r="G1538" s="129"/>
      <c r="H1538" s="390" t="s">
        <v>1084</v>
      </c>
      <c r="I1538" s="121"/>
      <c r="J1538" s="121" t="s">
        <v>900</v>
      </c>
      <c r="K1538" s="121" t="s">
        <v>1085</v>
      </c>
      <c r="L1538" s="137">
        <v>42018</v>
      </c>
      <c r="M1538" s="138">
        <v>46060</v>
      </c>
      <c r="N1538" s="162" t="s">
        <v>421</v>
      </c>
      <c r="O1538" s="163">
        <f t="shared" ref="O1538:O1540" si="346">M1538</f>
        <v>46060</v>
      </c>
      <c r="P1538" s="104">
        <v>20108</v>
      </c>
      <c r="Q1538" s="104">
        <v>2014</v>
      </c>
      <c r="R1538" s="119">
        <v>45329</v>
      </c>
      <c r="S1538" s="121" t="s">
        <v>14</v>
      </c>
      <c r="T1538" s="121" t="s">
        <v>421</v>
      </c>
      <c r="U1538" s="244" t="s">
        <v>548</v>
      </c>
      <c r="V1538" s="244" t="s">
        <v>5482</v>
      </c>
      <c r="W1538" s="135">
        <f t="shared" si="328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421</v>
      </c>
      <c r="AL1538" s="120"/>
    </row>
    <row r="1539" spans="1:123" ht="12.75" customHeight="1" x14ac:dyDescent="0.2">
      <c r="A1539" s="121">
        <v>1540</v>
      </c>
      <c r="B1539" s="110" t="s">
        <v>98</v>
      </c>
      <c r="C1539" s="111"/>
      <c r="D1539" s="111" t="s">
        <v>671</v>
      </c>
      <c r="E1539" s="85"/>
      <c r="F1539" s="111" t="s">
        <v>75</v>
      </c>
      <c r="G1539" s="112"/>
      <c r="H1539" s="389" t="s">
        <v>76</v>
      </c>
      <c r="I1539" s="111"/>
      <c r="J1539" s="111" t="s">
        <v>731</v>
      </c>
      <c r="K1539" s="111" t="s">
        <v>1310</v>
      </c>
      <c r="L1539" s="115">
        <v>40379</v>
      </c>
      <c r="M1539" s="116">
        <v>45974</v>
      </c>
      <c r="N1539" s="117" t="s">
        <v>421</v>
      </c>
      <c r="O1539" s="132">
        <f t="shared" si="346"/>
        <v>45974</v>
      </c>
      <c r="P1539" s="118">
        <v>19589</v>
      </c>
      <c r="Q1539" s="118">
        <v>2010</v>
      </c>
      <c r="R1539" s="535">
        <v>45243</v>
      </c>
      <c r="S1539" s="120" t="s">
        <v>837</v>
      </c>
      <c r="T1539" s="121" t="s">
        <v>421</v>
      </c>
      <c r="U1539" s="376" t="s">
        <v>200</v>
      </c>
      <c r="V1539" s="376" t="s">
        <v>5485</v>
      </c>
      <c r="W1539" s="196">
        <f>M1539</f>
        <v>45974</v>
      </c>
      <c r="X1539" s="357"/>
      <c r="Y1539" s="407"/>
      <c r="Z1539" s="136">
        <v>35</v>
      </c>
      <c r="AA1539" s="120"/>
      <c r="AB1539" s="120"/>
      <c r="AC1539" s="120"/>
      <c r="AD1539" s="120"/>
      <c r="AE1539" s="357"/>
      <c r="AF1539" s="357"/>
      <c r="AG1539" s="357"/>
      <c r="AH1539" s="357">
        <v>1</v>
      </c>
      <c r="AI1539" s="119">
        <v>40379</v>
      </c>
      <c r="AJ1539" s="357">
        <v>2010</v>
      </c>
      <c r="AK1539" s="357" t="s">
        <v>421</v>
      </c>
      <c r="AL1539" s="120" t="s">
        <v>5346</v>
      </c>
    </row>
    <row r="1540" spans="1:123" ht="12.75" customHeight="1" x14ac:dyDescent="0.2">
      <c r="A1540" s="121">
        <v>1541</v>
      </c>
      <c r="B1540" s="255" t="s">
        <v>98</v>
      </c>
      <c r="C1540" s="111"/>
      <c r="D1540" s="111" t="s">
        <v>4152</v>
      </c>
      <c r="E1540" s="111"/>
      <c r="F1540" s="111" t="s">
        <v>468</v>
      </c>
      <c r="G1540" s="112"/>
      <c r="H1540" s="389" t="s">
        <v>468</v>
      </c>
      <c r="I1540" s="111"/>
      <c r="J1540" s="111" t="s">
        <v>4153</v>
      </c>
      <c r="K1540" s="111" t="s">
        <v>469</v>
      </c>
      <c r="L1540" s="115">
        <v>40657</v>
      </c>
      <c r="M1540" s="116">
        <v>46063</v>
      </c>
      <c r="N1540" s="117" t="s">
        <v>421</v>
      </c>
      <c r="O1540" s="130">
        <f t="shared" si="346"/>
        <v>46063</v>
      </c>
      <c r="P1540" s="118">
        <v>18081</v>
      </c>
      <c r="Q1540" s="118">
        <v>2008</v>
      </c>
      <c r="R1540" s="119">
        <v>45332</v>
      </c>
      <c r="S1540" s="120" t="s">
        <v>168</v>
      </c>
      <c r="T1540" s="121" t="s">
        <v>421</v>
      </c>
      <c r="U1540" s="376" t="s">
        <v>729</v>
      </c>
      <c r="V1540" s="376" t="s">
        <v>5526</v>
      </c>
      <c r="W1540" s="135">
        <f t="shared" ref="W1540" si="347">M1540</f>
        <v>46063</v>
      </c>
      <c r="X1540" s="357"/>
      <c r="Y1540" s="407"/>
      <c r="Z1540" s="136">
        <v>38</v>
      </c>
      <c r="AA1540" s="120"/>
      <c r="AB1540" s="120"/>
      <c r="AC1540" s="120"/>
      <c r="AD1540" s="120"/>
      <c r="AE1540" s="357"/>
      <c r="AF1540" s="357"/>
      <c r="AG1540" s="357"/>
      <c r="AH1540" s="357">
        <v>1</v>
      </c>
      <c r="AI1540" s="119">
        <v>40657</v>
      </c>
      <c r="AJ1540" s="357">
        <v>2010</v>
      </c>
      <c r="AK1540" s="357" t="s">
        <v>612</v>
      </c>
      <c r="AL1540" s="120"/>
    </row>
    <row r="1541" spans="1:123" ht="12.75" customHeight="1" x14ac:dyDescent="0.2">
      <c r="A1541" s="121">
        <v>1542</v>
      </c>
      <c r="B1541" s="121" t="s">
        <v>98</v>
      </c>
      <c r="C1541" s="121"/>
      <c r="D1541" s="121" t="s">
        <v>5571</v>
      </c>
      <c r="E1541" s="121"/>
      <c r="F1541" s="121" t="s">
        <v>5570</v>
      </c>
      <c r="G1541" s="129"/>
      <c r="H1541" s="390" t="s">
        <v>5572</v>
      </c>
      <c r="I1541" s="121"/>
      <c r="J1541" s="121" t="s">
        <v>5573</v>
      </c>
      <c r="K1541" s="121" t="s">
        <v>5278</v>
      </c>
      <c r="L1541" s="137">
        <v>45348</v>
      </c>
      <c r="M1541" s="149">
        <v>46068</v>
      </c>
      <c r="N1541" s="162" t="s">
        <v>421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5066</v>
      </c>
      <c r="T1541" s="144" t="s">
        <v>728</v>
      </c>
      <c r="U1541" s="376" t="s">
        <v>200</v>
      </c>
      <c r="V1541" s="376" t="s">
        <v>200</v>
      </c>
      <c r="W1541" s="145">
        <f t="shared" si="328"/>
        <v>46068</v>
      </c>
      <c r="X1541" s="357"/>
      <c r="Y1541" s="407"/>
      <c r="Z1541" s="136">
        <v>24</v>
      </c>
      <c r="AA1541" s="120"/>
      <c r="AB1541" s="120"/>
      <c r="AC1541" s="120"/>
      <c r="AD1541" s="120"/>
      <c r="AE1541" s="357"/>
      <c r="AF1541" s="357"/>
      <c r="AG1541" s="365"/>
      <c r="AH1541" s="365">
        <v>1</v>
      </c>
      <c r="AI1541" s="172">
        <v>45348</v>
      </c>
      <c r="AJ1541" s="365">
        <v>2023</v>
      </c>
      <c r="AK1541" s="365" t="s">
        <v>421</v>
      </c>
      <c r="AL1541" s="120"/>
    </row>
    <row r="1542" spans="1:123" s="216" customFormat="1" ht="13.2" customHeight="1" x14ac:dyDescent="0.2">
      <c r="A1542" s="201">
        <v>1543</v>
      </c>
      <c r="B1542" s="201" t="s">
        <v>98</v>
      </c>
      <c r="C1542" s="201"/>
      <c r="D1542" s="201" t="s">
        <v>507</v>
      </c>
      <c r="E1542" s="201"/>
      <c r="F1542" s="201" t="s">
        <v>5577</v>
      </c>
      <c r="G1542" s="203"/>
      <c r="H1542" s="391" t="s">
        <v>5587</v>
      </c>
      <c r="I1542" s="201"/>
      <c r="J1542" s="201" t="s">
        <v>663</v>
      </c>
      <c r="K1542" s="201" t="s">
        <v>5529</v>
      </c>
      <c r="L1542" s="206">
        <v>45351</v>
      </c>
      <c r="M1542" s="207">
        <v>46065</v>
      </c>
      <c r="N1542" s="208" t="s">
        <v>421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298</v>
      </c>
      <c r="T1542" s="212" t="s">
        <v>728</v>
      </c>
      <c r="U1542" s="377" t="s">
        <v>200</v>
      </c>
      <c r="V1542" s="377" t="s">
        <v>200</v>
      </c>
      <c r="W1542" s="213">
        <f t="shared" si="328"/>
        <v>46065</v>
      </c>
      <c r="X1542" s="208"/>
      <c r="Y1542" s="408"/>
      <c r="Z1542" s="214">
        <v>18.5</v>
      </c>
      <c r="AA1542" s="201"/>
      <c r="AB1542" s="201"/>
      <c r="AC1542" s="201"/>
      <c r="AD1542" s="201"/>
      <c r="AE1542" s="208"/>
      <c r="AF1542" s="208"/>
      <c r="AG1542" s="284"/>
      <c r="AH1542" s="284">
        <v>1</v>
      </c>
      <c r="AI1542" s="223">
        <v>45351</v>
      </c>
      <c r="AJ1542" s="284">
        <v>2020</v>
      </c>
      <c r="AK1542" s="284" t="s">
        <v>421</v>
      </c>
      <c r="AL1542" s="201"/>
      <c r="AM1542" s="262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98</v>
      </c>
      <c r="C1543" s="212"/>
      <c r="D1543" s="212" t="s">
        <v>2981</v>
      </c>
      <c r="E1543" s="212"/>
      <c r="F1543" s="212" t="s">
        <v>2982</v>
      </c>
      <c r="G1543" s="212"/>
      <c r="H1543" s="401">
        <v>207115</v>
      </c>
      <c r="I1543" s="212"/>
      <c r="J1543" s="212" t="s">
        <v>731</v>
      </c>
      <c r="K1543" s="212" t="s">
        <v>2854</v>
      </c>
      <c r="L1543" s="282">
        <v>43797</v>
      </c>
      <c r="M1543" s="207">
        <v>45248</v>
      </c>
      <c r="N1543" s="284" t="s">
        <v>421</v>
      </c>
      <c r="O1543" s="223">
        <f t="shared" ref="O1543:O1547" si="348">M1543</f>
        <v>45248</v>
      </c>
      <c r="P1543" s="212">
        <v>19587</v>
      </c>
      <c r="Q1543" s="212">
        <v>2015</v>
      </c>
      <c r="R1543" s="223">
        <v>44518</v>
      </c>
      <c r="S1543" s="212" t="s">
        <v>168</v>
      </c>
      <c r="T1543" s="212" t="s">
        <v>3975</v>
      </c>
      <c r="U1543" s="285" t="s">
        <v>5623</v>
      </c>
      <c r="V1543" s="285" t="s">
        <v>5624</v>
      </c>
      <c r="W1543" s="223">
        <v>44508</v>
      </c>
      <c r="X1543" s="284"/>
      <c r="Y1543" s="413"/>
      <c r="Z1543" s="212">
        <v>30</v>
      </c>
      <c r="AA1543" s="212"/>
      <c r="AB1543" s="212"/>
      <c r="AC1543" s="212"/>
      <c r="AD1543" s="212"/>
      <c r="AE1543" s="284"/>
      <c r="AF1543" s="284"/>
      <c r="AG1543" s="284"/>
      <c r="AH1543" s="284">
        <v>1</v>
      </c>
      <c r="AI1543" s="223">
        <v>43797</v>
      </c>
      <c r="AJ1543" s="284">
        <v>2015</v>
      </c>
      <c r="AK1543" s="284" t="s">
        <v>421</v>
      </c>
      <c r="AL1543" s="212" t="s">
        <v>3976</v>
      </c>
      <c r="AM1543" s="262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98</v>
      </c>
      <c r="C1544" s="202"/>
      <c r="D1544" s="201" t="s">
        <v>2962</v>
      </c>
      <c r="E1544" s="212"/>
      <c r="F1544" s="201" t="s">
        <v>2963</v>
      </c>
      <c r="G1544" s="203"/>
      <c r="H1544" s="391" t="s">
        <v>2964</v>
      </c>
      <c r="I1544" s="202"/>
      <c r="J1544" s="201" t="s">
        <v>2965</v>
      </c>
      <c r="K1544" s="201" t="s">
        <v>2966</v>
      </c>
      <c r="L1544" s="206">
        <v>43762</v>
      </c>
      <c r="M1544" s="207">
        <v>45420</v>
      </c>
      <c r="N1544" s="220" t="s">
        <v>421</v>
      </c>
      <c r="O1544" s="221">
        <f t="shared" si="348"/>
        <v>45420</v>
      </c>
      <c r="P1544" s="222">
        <v>19545</v>
      </c>
      <c r="Q1544" s="408">
        <v>2013</v>
      </c>
      <c r="R1544" s="211">
        <v>44689</v>
      </c>
      <c r="S1544" s="201" t="s">
        <v>168</v>
      </c>
      <c r="T1544" s="201" t="s">
        <v>421</v>
      </c>
      <c r="U1544" s="377" t="s">
        <v>5691</v>
      </c>
      <c r="V1544" s="377" t="s">
        <v>5692</v>
      </c>
      <c r="W1544" s="213">
        <v>44493</v>
      </c>
      <c r="X1544" s="208"/>
      <c r="Y1544" s="408"/>
      <c r="Z1544" s="214">
        <v>22</v>
      </c>
      <c r="AA1544" s="201"/>
      <c r="AB1544" s="201"/>
      <c r="AC1544" s="201"/>
      <c r="AD1544" s="534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421</v>
      </c>
      <c r="AL1544" s="201" t="s">
        <v>4260</v>
      </c>
      <c r="AM1544" s="262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98</v>
      </c>
      <c r="C1545" s="121"/>
      <c r="D1545" s="121" t="s">
        <v>1233</v>
      </c>
      <c r="E1545" s="121"/>
      <c r="F1545" s="121" t="s">
        <v>752</v>
      </c>
      <c r="G1545" s="129"/>
      <c r="H1545" s="390" t="s">
        <v>753</v>
      </c>
      <c r="I1545" s="121"/>
      <c r="J1545" s="146" t="s">
        <v>512</v>
      </c>
      <c r="K1545" s="121" t="s">
        <v>2382</v>
      </c>
      <c r="L1545" s="554">
        <v>41417</v>
      </c>
      <c r="M1545" s="87">
        <v>45348</v>
      </c>
      <c r="N1545" s="117" t="s">
        <v>421</v>
      </c>
      <c r="O1545" s="131">
        <f t="shared" si="348"/>
        <v>45348</v>
      </c>
      <c r="P1545" s="104">
        <v>18416</v>
      </c>
      <c r="Q1545" s="104">
        <v>2003</v>
      </c>
      <c r="R1545" s="119">
        <v>44618</v>
      </c>
      <c r="S1545" s="121" t="s">
        <v>168</v>
      </c>
      <c r="T1545" s="121" t="s">
        <v>113</v>
      </c>
      <c r="U1545" s="244" t="s">
        <v>729</v>
      </c>
      <c r="V1545" s="244" t="s">
        <v>4778</v>
      </c>
      <c r="W1545" s="145">
        <f t="shared" ref="W1545" si="349">M1545</f>
        <v>45348</v>
      </c>
      <c r="X1545" s="162"/>
      <c r="Y1545" s="123"/>
      <c r="Z1545" s="124" t="s">
        <v>1232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57">
        <v>2003</v>
      </c>
      <c r="AK1545" s="357" t="s">
        <v>421</v>
      </c>
      <c r="AL1545" s="121" t="s">
        <v>3684</v>
      </c>
      <c r="AM1545" s="231"/>
    </row>
    <row r="1546" spans="1:123" s="216" customFormat="1" ht="12.75" customHeight="1" x14ac:dyDescent="0.25">
      <c r="A1546" s="201">
        <v>1547</v>
      </c>
      <c r="B1546" s="212" t="s">
        <v>98</v>
      </c>
      <c r="C1546" s="201"/>
      <c r="D1546" s="212" t="s">
        <v>3502</v>
      </c>
      <c r="E1546" s="212"/>
      <c r="F1546" s="212" t="s">
        <v>3503</v>
      </c>
      <c r="G1546" s="212"/>
      <c r="H1546" s="401">
        <v>22920</v>
      </c>
      <c r="I1546" s="212"/>
      <c r="J1546" s="212" t="s">
        <v>1879</v>
      </c>
      <c r="K1546" s="212" t="s">
        <v>2807</v>
      </c>
      <c r="L1546" s="282">
        <v>44172</v>
      </c>
      <c r="M1546" s="604">
        <v>45521</v>
      </c>
      <c r="N1546" s="284" t="s">
        <v>421</v>
      </c>
      <c r="O1546" s="282">
        <f t="shared" si="348"/>
        <v>45521</v>
      </c>
      <c r="P1546" s="212">
        <v>19238</v>
      </c>
      <c r="Q1546" s="212">
        <v>2020</v>
      </c>
      <c r="R1546" s="223">
        <v>44790</v>
      </c>
      <c r="S1546" s="212" t="s">
        <v>168</v>
      </c>
      <c r="T1546" s="212" t="s">
        <v>421</v>
      </c>
      <c r="U1546" s="285" t="s">
        <v>5712</v>
      </c>
      <c r="V1546" s="285" t="s">
        <v>5712</v>
      </c>
      <c r="W1546" s="223">
        <v>44318</v>
      </c>
      <c r="X1546" s="284"/>
      <c r="Y1546" s="413"/>
      <c r="Z1546" s="212">
        <v>28.9</v>
      </c>
      <c r="AA1546" s="212"/>
      <c r="AB1546" s="212"/>
      <c r="AC1546" s="212"/>
      <c r="AD1546" s="212"/>
      <c r="AE1546" s="208"/>
      <c r="AF1546" s="284"/>
      <c r="AG1546" s="284"/>
      <c r="AH1546" s="284">
        <v>1</v>
      </c>
      <c r="AI1546" s="223">
        <v>44172</v>
      </c>
      <c r="AJ1546" s="284">
        <v>2020</v>
      </c>
      <c r="AK1546" s="284" t="s">
        <v>421</v>
      </c>
      <c r="AL1546" s="201" t="s">
        <v>4500</v>
      </c>
      <c r="AM1546" s="262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201" t="s">
        <v>98</v>
      </c>
      <c r="C1547" s="201"/>
      <c r="D1547" s="201" t="s">
        <v>2638</v>
      </c>
      <c r="E1547" s="201"/>
      <c r="F1547" s="201" t="s">
        <v>2635</v>
      </c>
      <c r="G1547" s="203"/>
      <c r="H1547" s="391" t="s">
        <v>2635</v>
      </c>
      <c r="I1547" s="201"/>
      <c r="J1547" s="201" t="s">
        <v>1392</v>
      </c>
      <c r="K1547" s="202" t="s">
        <v>2637</v>
      </c>
      <c r="L1547" s="206">
        <v>43512</v>
      </c>
      <c r="M1547" s="219">
        <v>46422</v>
      </c>
      <c r="N1547" s="220" t="s">
        <v>421</v>
      </c>
      <c r="O1547" s="221">
        <f t="shared" si="348"/>
        <v>46422</v>
      </c>
      <c r="P1547" s="222">
        <v>19052</v>
      </c>
      <c r="Q1547" s="222">
        <v>2018</v>
      </c>
      <c r="R1547" s="211">
        <v>45692</v>
      </c>
      <c r="S1547" s="201" t="s">
        <v>2069</v>
      </c>
      <c r="T1547" s="201" t="s">
        <v>421</v>
      </c>
      <c r="U1547" s="377" t="s">
        <v>6407</v>
      </c>
      <c r="V1547" s="377" t="s">
        <v>6406</v>
      </c>
      <c r="W1547" s="213">
        <f t="shared" ref="W1547" si="350">M1547</f>
        <v>46422</v>
      </c>
      <c r="X1547" s="208"/>
      <c r="Y1547" s="408"/>
      <c r="Z1547" s="214">
        <v>24</v>
      </c>
      <c r="AA1547" s="201"/>
      <c r="AB1547" s="201"/>
      <c r="AC1547" s="201"/>
      <c r="AD1547" s="201"/>
      <c r="AE1547" s="208"/>
      <c r="AF1547" s="208"/>
      <c r="AG1547" s="208"/>
      <c r="AH1547" s="208">
        <v>1</v>
      </c>
      <c r="AI1547" s="211">
        <v>43512</v>
      </c>
      <c r="AJ1547" s="208">
        <v>2018</v>
      </c>
      <c r="AK1547" s="208" t="s">
        <v>421</v>
      </c>
      <c r="AL1547" s="201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s="216" customFormat="1" ht="12.75" customHeight="1" x14ac:dyDescent="0.2">
      <c r="A1548" s="201">
        <v>1549</v>
      </c>
      <c r="B1548" s="110" t="s">
        <v>98</v>
      </c>
      <c r="C1548" s="110"/>
      <c r="D1548" s="111" t="s">
        <v>44</v>
      </c>
      <c r="E1548" s="111"/>
      <c r="F1548" s="111" t="s">
        <v>4759</v>
      </c>
      <c r="G1548" s="112"/>
      <c r="H1548" s="389" t="s">
        <v>4760</v>
      </c>
      <c r="I1548" s="111"/>
      <c r="J1548" s="111" t="s">
        <v>823</v>
      </c>
      <c r="K1548" s="111" t="s">
        <v>4548</v>
      </c>
      <c r="L1548" s="615">
        <v>45000</v>
      </c>
      <c r="M1548" s="615">
        <v>46451</v>
      </c>
      <c r="N1548" s="117" t="s">
        <v>421</v>
      </c>
      <c r="O1548" s="131">
        <f>M1548</f>
        <v>46451</v>
      </c>
      <c r="P1548" s="104">
        <v>23124</v>
      </c>
      <c r="Q1548" s="104">
        <v>2010</v>
      </c>
      <c r="R1548" s="105">
        <v>45721</v>
      </c>
      <c r="S1548" s="121" t="s">
        <v>168</v>
      </c>
      <c r="T1548" s="121" t="s">
        <v>421</v>
      </c>
      <c r="U1548" s="244" t="s">
        <v>6445</v>
      </c>
      <c r="V1548" s="244" t="s">
        <v>6446</v>
      </c>
      <c r="W1548" s="135">
        <f>M1548</f>
        <v>46451</v>
      </c>
      <c r="X1548" s="162"/>
      <c r="Y1548" s="123"/>
      <c r="Z1548" s="124">
        <v>28</v>
      </c>
      <c r="AA1548" s="121"/>
      <c r="AB1548" s="121"/>
      <c r="AC1548" s="121"/>
      <c r="AD1548" s="121"/>
      <c r="AE1548" s="162"/>
      <c r="AF1548" s="162"/>
      <c r="AG1548" s="162"/>
      <c r="AH1548" s="162">
        <v>1</v>
      </c>
      <c r="AI1548" s="105">
        <v>45000</v>
      </c>
      <c r="AJ1548" s="162">
        <v>2010</v>
      </c>
      <c r="AK1548" s="162" t="s">
        <v>421</v>
      </c>
      <c r="AL1548" s="121"/>
      <c r="AM1548" s="262"/>
      <c r="AN1548" s="215"/>
      <c r="AO1548" s="215"/>
      <c r="AP1548" s="215"/>
      <c r="AQ1548" s="215"/>
      <c r="AR1548" s="215"/>
      <c r="AS1548" s="215"/>
      <c r="AT1548" s="215"/>
      <c r="AU1548" s="215"/>
      <c r="AV1548" s="215"/>
      <c r="AW1548" s="215"/>
      <c r="AX1548" s="215"/>
      <c r="AY1548" s="215"/>
      <c r="AZ1548" s="215"/>
      <c r="BA1548" s="215"/>
      <c r="BB1548" s="215"/>
      <c r="BC1548" s="215"/>
      <c r="BD1548" s="215"/>
      <c r="BE1548" s="215"/>
      <c r="BF1548" s="215"/>
      <c r="BG1548" s="215"/>
      <c r="BH1548" s="215"/>
      <c r="BI1548" s="215"/>
      <c r="BJ1548" s="215"/>
      <c r="BK1548" s="215"/>
      <c r="BL1548" s="215"/>
      <c r="BM1548" s="215"/>
      <c r="BN1548" s="215"/>
      <c r="BO1548" s="215"/>
      <c r="BP1548" s="215"/>
      <c r="BQ1548" s="215"/>
      <c r="BR1548" s="215"/>
      <c r="BS1548" s="215"/>
      <c r="BT1548" s="215"/>
      <c r="BU1548" s="215"/>
      <c r="BV1548" s="215"/>
      <c r="BW1548" s="215"/>
      <c r="BX1548" s="215"/>
      <c r="BY1548" s="215"/>
      <c r="BZ1548" s="215"/>
      <c r="CA1548" s="215"/>
      <c r="CB1548" s="215"/>
      <c r="CC1548" s="215"/>
      <c r="CD1548" s="215"/>
      <c r="CE1548" s="215"/>
      <c r="CF1548" s="215"/>
      <c r="CG1548" s="215"/>
      <c r="CH1548" s="215"/>
      <c r="CI1548" s="215"/>
      <c r="CJ1548" s="215"/>
      <c r="CK1548" s="215"/>
      <c r="CL1548" s="215"/>
      <c r="CM1548" s="215"/>
      <c r="CN1548" s="215"/>
      <c r="CO1548" s="215"/>
      <c r="CP1548" s="215"/>
      <c r="CQ1548" s="215"/>
      <c r="CR1548" s="215"/>
      <c r="CS1548" s="215"/>
      <c r="CT1548" s="215"/>
      <c r="CU1548" s="215"/>
      <c r="CV1548" s="215"/>
      <c r="CW1548" s="215"/>
      <c r="CX1548" s="215"/>
      <c r="CY1548" s="215"/>
      <c r="CZ1548" s="215"/>
      <c r="DA1548" s="215"/>
      <c r="DB1548" s="215"/>
      <c r="DC1548" s="215"/>
      <c r="DD1548" s="215"/>
      <c r="DE1548" s="215"/>
      <c r="DF1548" s="215"/>
      <c r="DG1548" s="215"/>
      <c r="DH1548" s="215"/>
      <c r="DI1548" s="215"/>
      <c r="DJ1548" s="215"/>
      <c r="DK1548" s="215"/>
      <c r="DL1548" s="215"/>
      <c r="DM1548" s="215"/>
      <c r="DN1548" s="215"/>
      <c r="DO1548" s="215"/>
      <c r="DP1548" s="215"/>
      <c r="DQ1548" s="215"/>
      <c r="DR1548" s="215"/>
      <c r="DS1548" s="215"/>
    </row>
    <row r="1549" spans="1:123" s="216" customFormat="1" ht="12.75" customHeight="1" x14ac:dyDescent="0.2">
      <c r="A1549" s="201">
        <v>1550</v>
      </c>
      <c r="B1549" s="110" t="s">
        <v>98</v>
      </c>
      <c r="C1549" s="110"/>
      <c r="D1549" s="110" t="s">
        <v>1683</v>
      </c>
      <c r="E1549" s="111"/>
      <c r="F1549" s="202" t="s">
        <v>4531</v>
      </c>
      <c r="G1549" s="112"/>
      <c r="H1549" s="389" t="s">
        <v>4535</v>
      </c>
      <c r="I1549" s="110"/>
      <c r="J1549" s="110" t="s">
        <v>2791</v>
      </c>
      <c r="K1549" s="111" t="s">
        <v>6569</v>
      </c>
      <c r="L1549" s="137">
        <v>44786</v>
      </c>
      <c r="M1549" s="87">
        <v>46487</v>
      </c>
      <c r="N1549" s="117" t="s">
        <v>421</v>
      </c>
      <c r="O1549" s="131">
        <f>M1549</f>
        <v>46487</v>
      </c>
      <c r="P1549" s="104">
        <v>22589</v>
      </c>
      <c r="Q1549" s="104">
        <v>2016</v>
      </c>
      <c r="R1549" s="105">
        <v>45757</v>
      </c>
      <c r="S1549" s="121" t="s">
        <v>379</v>
      </c>
      <c r="T1549" s="121" t="s">
        <v>5224</v>
      </c>
      <c r="U1549" s="244" t="s">
        <v>533</v>
      </c>
      <c r="V1549" s="244" t="s">
        <v>705</v>
      </c>
      <c r="W1549" s="135">
        <f>M1549</f>
        <v>46487</v>
      </c>
      <c r="X1549" s="162"/>
      <c r="Y1549" s="123"/>
      <c r="Z1549" s="124">
        <v>27.4</v>
      </c>
      <c r="AA1549" s="121"/>
      <c r="AB1549" s="121"/>
      <c r="AC1549" s="121"/>
      <c r="AD1549" s="121"/>
      <c r="AE1549" s="162"/>
      <c r="AF1549" s="162"/>
      <c r="AG1549" s="162"/>
      <c r="AH1549" s="162">
        <v>1</v>
      </c>
      <c r="AI1549" s="105">
        <v>44786</v>
      </c>
      <c r="AJ1549" s="162">
        <v>2016</v>
      </c>
      <c r="AK1549" s="162" t="s">
        <v>421</v>
      </c>
      <c r="AL1549" s="201"/>
      <c r="AM1549" s="262"/>
      <c r="AN1549" s="215"/>
      <c r="AO1549" s="215"/>
      <c r="AP1549" s="215"/>
      <c r="AQ1549" s="215"/>
      <c r="AR1549" s="215"/>
      <c r="AS1549" s="215"/>
      <c r="AT1549" s="215"/>
      <c r="AU1549" s="215"/>
      <c r="AV1549" s="215"/>
      <c r="AW1549" s="215"/>
      <c r="AX1549" s="215"/>
      <c r="AY1549" s="215"/>
      <c r="AZ1549" s="215"/>
      <c r="BA1549" s="215"/>
      <c r="BB1549" s="215"/>
      <c r="BC1549" s="215"/>
      <c r="BD1549" s="215"/>
      <c r="BE1549" s="215"/>
      <c r="BF1549" s="215"/>
      <c r="BG1549" s="215"/>
      <c r="BH1549" s="215"/>
      <c r="BI1549" s="215"/>
      <c r="BJ1549" s="215"/>
      <c r="BK1549" s="215"/>
      <c r="BL1549" s="215"/>
      <c r="BM1549" s="215"/>
      <c r="BN1549" s="215"/>
      <c r="BO1549" s="215"/>
      <c r="BP1549" s="215"/>
      <c r="BQ1549" s="215"/>
      <c r="BR1549" s="215"/>
      <c r="BS1549" s="215"/>
      <c r="BT1549" s="215"/>
      <c r="BU1549" s="215"/>
      <c r="BV1549" s="215"/>
      <c r="BW1549" s="215"/>
      <c r="BX1549" s="215"/>
      <c r="BY1549" s="215"/>
      <c r="BZ1549" s="215"/>
      <c r="CA1549" s="215"/>
      <c r="CB1549" s="215"/>
      <c r="CC1549" s="215"/>
      <c r="CD1549" s="215"/>
      <c r="CE1549" s="215"/>
      <c r="CF1549" s="215"/>
      <c r="CG1549" s="215"/>
      <c r="CH1549" s="215"/>
      <c r="CI1549" s="215"/>
      <c r="CJ1549" s="215"/>
      <c r="CK1549" s="215"/>
      <c r="CL1549" s="215"/>
      <c r="CM1549" s="215"/>
      <c r="CN1549" s="215"/>
      <c r="CO1549" s="215"/>
      <c r="CP1549" s="215"/>
      <c r="CQ1549" s="215"/>
      <c r="CR1549" s="215"/>
      <c r="CS1549" s="215"/>
      <c r="CT1549" s="215"/>
      <c r="CU1549" s="215"/>
      <c r="CV1549" s="215"/>
      <c r="CW1549" s="215"/>
      <c r="CX1549" s="215"/>
      <c r="CY1549" s="215"/>
      <c r="CZ1549" s="215"/>
      <c r="DA1549" s="215"/>
      <c r="DB1549" s="215"/>
      <c r="DC1549" s="215"/>
      <c r="DD1549" s="215"/>
      <c r="DE1549" s="215"/>
      <c r="DF1549" s="215"/>
      <c r="DG1549" s="215"/>
      <c r="DH1549" s="215"/>
      <c r="DI1549" s="215"/>
      <c r="DJ1549" s="215"/>
      <c r="DK1549" s="215"/>
      <c r="DL1549" s="215"/>
      <c r="DM1549" s="215"/>
      <c r="DN1549" s="215"/>
      <c r="DO1549" s="215"/>
      <c r="DP1549" s="215"/>
      <c r="DQ1549" s="215"/>
      <c r="DR1549" s="215"/>
      <c r="DS1549" s="215"/>
    </row>
    <row r="1550" spans="1:123" s="216" customFormat="1" ht="12.75" customHeight="1" x14ac:dyDescent="0.2">
      <c r="A1550" s="201">
        <v>1551</v>
      </c>
      <c r="B1550" s="201" t="s">
        <v>98</v>
      </c>
      <c r="C1550" s="201"/>
      <c r="D1550" s="201" t="s">
        <v>6579</v>
      </c>
      <c r="E1550" s="201"/>
      <c r="F1550" s="201" t="s">
        <v>6545</v>
      </c>
      <c r="G1550" s="203"/>
      <c r="H1550" s="391" t="s">
        <v>6580</v>
      </c>
      <c r="I1550" s="201"/>
      <c r="J1550" s="201" t="s">
        <v>6581</v>
      </c>
      <c r="K1550" s="201" t="s">
        <v>1985</v>
      </c>
      <c r="L1550" s="206">
        <v>45769</v>
      </c>
      <c r="M1550" s="207">
        <v>46478</v>
      </c>
      <c r="N1550" s="208" t="s">
        <v>421</v>
      </c>
      <c r="O1550" s="209">
        <f>M1550</f>
        <v>46478</v>
      </c>
      <c r="P1550" s="210">
        <v>25219</v>
      </c>
      <c r="Q1550" s="210">
        <v>2024</v>
      </c>
      <c r="R1550" s="211">
        <v>45748</v>
      </c>
      <c r="S1550" s="212" t="s">
        <v>379</v>
      </c>
      <c r="T1550" s="212" t="s">
        <v>728</v>
      </c>
      <c r="U1550" s="377" t="s">
        <v>200</v>
      </c>
      <c r="V1550" s="377" t="s">
        <v>200</v>
      </c>
      <c r="W1550" s="213">
        <f t="shared" ref="W1550" si="351">M1550</f>
        <v>46478</v>
      </c>
      <c r="X1550" s="208"/>
      <c r="Y1550" s="408"/>
      <c r="Z1550" s="214">
        <v>21.2</v>
      </c>
      <c r="AA1550" s="201"/>
      <c r="AB1550" s="201"/>
      <c r="AC1550" s="201"/>
      <c r="AD1550" s="201"/>
      <c r="AE1550" s="208"/>
      <c r="AF1550" s="208"/>
      <c r="AG1550" s="284"/>
      <c r="AH1550" s="284">
        <v>1</v>
      </c>
      <c r="AI1550" s="223">
        <v>45769</v>
      </c>
      <c r="AJ1550" s="284">
        <v>2024</v>
      </c>
      <c r="AK1550" s="284" t="s">
        <v>421</v>
      </c>
      <c r="AL1550" s="489"/>
      <c r="AM1550" s="262"/>
      <c r="AN1550" s="215"/>
      <c r="AO1550" s="215"/>
      <c r="AP1550" s="215"/>
      <c r="AQ1550" s="215"/>
      <c r="AR1550" s="215"/>
      <c r="AS1550" s="215"/>
      <c r="AT1550" s="215"/>
      <c r="AU1550" s="215"/>
      <c r="AV1550" s="215"/>
      <c r="AW1550" s="215"/>
      <c r="AX1550" s="215"/>
      <c r="AY1550" s="215"/>
      <c r="AZ1550" s="215"/>
      <c r="BA1550" s="215"/>
      <c r="BB1550" s="215"/>
      <c r="BC1550" s="215"/>
      <c r="BD1550" s="215"/>
      <c r="BE1550" s="215"/>
      <c r="BF1550" s="215"/>
      <c r="BG1550" s="215"/>
      <c r="BH1550" s="215"/>
      <c r="BI1550" s="215"/>
      <c r="BJ1550" s="215"/>
      <c r="BK1550" s="215"/>
      <c r="BL1550" s="215"/>
      <c r="BM1550" s="215"/>
      <c r="BN1550" s="215"/>
      <c r="BO1550" s="215"/>
      <c r="BP1550" s="215"/>
      <c r="BQ1550" s="215"/>
      <c r="BR1550" s="215"/>
      <c r="BS1550" s="215"/>
      <c r="BT1550" s="215"/>
      <c r="BU1550" s="215"/>
      <c r="BV1550" s="215"/>
      <c r="BW1550" s="215"/>
      <c r="BX1550" s="215"/>
      <c r="BY1550" s="215"/>
      <c r="BZ1550" s="215"/>
      <c r="CA1550" s="215"/>
      <c r="CB1550" s="215"/>
      <c r="CC1550" s="215"/>
      <c r="CD1550" s="215"/>
      <c r="CE1550" s="215"/>
      <c r="CF1550" s="215"/>
      <c r="CG1550" s="215"/>
      <c r="CH1550" s="215"/>
      <c r="CI1550" s="215"/>
      <c r="CJ1550" s="215"/>
      <c r="CK1550" s="215"/>
      <c r="CL1550" s="215"/>
      <c r="CM1550" s="215"/>
      <c r="CN1550" s="215"/>
      <c r="CO1550" s="215"/>
      <c r="CP1550" s="215"/>
      <c r="CQ1550" s="215"/>
      <c r="CR1550" s="215"/>
      <c r="CS1550" s="215"/>
      <c r="CT1550" s="215"/>
      <c r="CU1550" s="215"/>
      <c r="CV1550" s="215"/>
      <c r="CW1550" s="215"/>
      <c r="CX1550" s="215"/>
      <c r="CY1550" s="215"/>
      <c r="CZ1550" s="215"/>
      <c r="DA1550" s="215"/>
      <c r="DB1550" s="215"/>
      <c r="DC1550" s="215"/>
      <c r="DD1550" s="215"/>
      <c r="DE1550" s="215"/>
      <c r="DF1550" s="215"/>
      <c r="DG1550" s="215"/>
      <c r="DH1550" s="215"/>
      <c r="DI1550" s="215"/>
      <c r="DJ1550" s="215"/>
      <c r="DK1550" s="215"/>
      <c r="DL1550" s="215"/>
      <c r="DM1550" s="215"/>
      <c r="DN1550" s="215"/>
      <c r="DO1550" s="215"/>
      <c r="DP1550" s="215"/>
      <c r="DQ1550" s="215"/>
      <c r="DR1550" s="215"/>
      <c r="DS1550" s="215"/>
    </row>
    <row r="1551" spans="1:123" s="216" customFormat="1" ht="12.75" customHeight="1" x14ac:dyDescent="0.2">
      <c r="A1551" s="201">
        <v>1552</v>
      </c>
      <c r="B1551" s="201" t="s">
        <v>98</v>
      </c>
      <c r="C1551" s="201"/>
      <c r="D1551" s="201" t="s">
        <v>6582</v>
      </c>
      <c r="E1551" s="201"/>
      <c r="F1551" s="201" t="s">
        <v>6550</v>
      </c>
      <c r="G1551" s="203"/>
      <c r="H1551" s="391" t="s">
        <v>6583</v>
      </c>
      <c r="I1551" s="201"/>
      <c r="J1551" s="201" t="s">
        <v>6436</v>
      </c>
      <c r="K1551" s="201" t="s">
        <v>104</v>
      </c>
      <c r="L1551" s="206">
        <v>45769</v>
      </c>
      <c r="M1551" s="207">
        <v>46473</v>
      </c>
      <c r="N1551" s="208" t="s">
        <v>421</v>
      </c>
      <c r="O1551" s="209">
        <v>46473</v>
      </c>
      <c r="P1551" s="210">
        <v>25220</v>
      </c>
      <c r="Q1551" s="210">
        <v>2025</v>
      </c>
      <c r="R1551" s="211">
        <v>45743</v>
      </c>
      <c r="S1551" s="212" t="s">
        <v>168</v>
      </c>
      <c r="T1551" s="212" t="s">
        <v>728</v>
      </c>
      <c r="U1551" s="377" t="s">
        <v>200</v>
      </c>
      <c r="V1551" s="377" t="s">
        <v>6584</v>
      </c>
      <c r="W1551" s="213">
        <v>46473</v>
      </c>
      <c r="X1551" s="208"/>
      <c r="Y1551" s="408"/>
      <c r="Z1551" s="214">
        <v>43</v>
      </c>
      <c r="AA1551" s="201"/>
      <c r="AB1551" s="201"/>
      <c r="AC1551" s="201"/>
      <c r="AD1551" s="201"/>
      <c r="AE1551" s="208"/>
      <c r="AF1551" s="208"/>
      <c r="AG1551" s="284"/>
      <c r="AH1551" s="284">
        <v>1</v>
      </c>
      <c r="AI1551" s="223">
        <v>45769</v>
      </c>
      <c r="AJ1551" s="284">
        <v>2025</v>
      </c>
      <c r="AK1551" s="284" t="s">
        <v>421</v>
      </c>
      <c r="AL1551" s="489"/>
      <c r="AM1551" s="262"/>
      <c r="AN1551" s="215"/>
      <c r="AO1551" s="215"/>
      <c r="AP1551" s="215"/>
      <c r="AQ1551" s="215"/>
      <c r="AR1551" s="215"/>
      <c r="AS1551" s="215"/>
      <c r="AT1551" s="215"/>
      <c r="AU1551" s="215"/>
      <c r="AV1551" s="215"/>
      <c r="AW1551" s="215"/>
      <c r="AX1551" s="215"/>
      <c r="AY1551" s="215"/>
      <c r="AZ1551" s="215"/>
      <c r="BA1551" s="215"/>
      <c r="BB1551" s="215"/>
      <c r="BC1551" s="215"/>
      <c r="BD1551" s="215"/>
      <c r="BE1551" s="215"/>
      <c r="BF1551" s="215"/>
      <c r="BG1551" s="215"/>
      <c r="BH1551" s="215"/>
      <c r="BI1551" s="215"/>
      <c r="BJ1551" s="215"/>
      <c r="BK1551" s="215"/>
      <c r="BL1551" s="215"/>
      <c r="BM1551" s="215"/>
      <c r="BN1551" s="215"/>
      <c r="BO1551" s="215"/>
      <c r="BP1551" s="215"/>
      <c r="BQ1551" s="215"/>
      <c r="BR1551" s="215"/>
      <c r="BS1551" s="215"/>
      <c r="BT1551" s="215"/>
      <c r="BU1551" s="215"/>
      <c r="BV1551" s="215"/>
      <c r="BW1551" s="215"/>
      <c r="BX1551" s="215"/>
      <c r="BY1551" s="215"/>
      <c r="BZ1551" s="215"/>
      <c r="CA1551" s="215"/>
      <c r="CB1551" s="215"/>
      <c r="CC1551" s="215"/>
      <c r="CD1551" s="215"/>
      <c r="CE1551" s="215"/>
      <c r="CF1551" s="215"/>
      <c r="CG1551" s="215"/>
      <c r="CH1551" s="215"/>
      <c r="CI1551" s="215"/>
      <c r="CJ1551" s="215"/>
      <c r="CK1551" s="215"/>
      <c r="CL1551" s="215"/>
      <c r="CM1551" s="215"/>
      <c r="CN1551" s="215"/>
      <c r="CO1551" s="215"/>
      <c r="CP1551" s="215"/>
      <c r="CQ1551" s="215"/>
      <c r="CR1551" s="215"/>
      <c r="CS1551" s="215"/>
      <c r="CT1551" s="215"/>
      <c r="CU1551" s="215"/>
      <c r="CV1551" s="215"/>
      <c r="CW1551" s="215"/>
      <c r="CX1551" s="215"/>
      <c r="CY1551" s="215"/>
      <c r="CZ1551" s="215"/>
      <c r="DA1551" s="215"/>
      <c r="DB1551" s="215"/>
      <c r="DC1551" s="215"/>
      <c r="DD1551" s="215"/>
      <c r="DE1551" s="215"/>
      <c r="DF1551" s="215"/>
      <c r="DG1551" s="215"/>
      <c r="DH1551" s="215"/>
      <c r="DI1551" s="215"/>
      <c r="DJ1551" s="215"/>
      <c r="DK1551" s="215"/>
      <c r="DL1551" s="215"/>
      <c r="DM1551" s="215"/>
      <c r="DN1551" s="215"/>
      <c r="DO1551" s="215"/>
      <c r="DP1551" s="215"/>
      <c r="DQ1551" s="215"/>
      <c r="DR1551" s="215"/>
      <c r="DS1551" s="215"/>
    </row>
    <row r="1552" spans="1:123" ht="12.75" customHeight="1" x14ac:dyDescent="0.2">
      <c r="A1552" s="121">
        <v>1553</v>
      </c>
      <c r="B1552" s="201" t="s">
        <v>98</v>
      </c>
      <c r="C1552" s="201"/>
      <c r="D1552" s="201" t="s">
        <v>6607</v>
      </c>
      <c r="E1552" s="201"/>
      <c r="F1552" s="201" t="s">
        <v>6606</v>
      </c>
      <c r="G1552" s="203"/>
      <c r="H1552" s="391" t="s">
        <v>6608</v>
      </c>
      <c r="I1552" s="201"/>
      <c r="J1552" s="201" t="s">
        <v>891</v>
      </c>
      <c r="K1552" s="201" t="s">
        <v>3218</v>
      </c>
      <c r="L1552" s="206">
        <v>45772</v>
      </c>
      <c r="M1552" s="207">
        <v>46491</v>
      </c>
      <c r="N1552" s="208" t="s">
        <v>421</v>
      </c>
      <c r="O1552" s="209">
        <f>M1552</f>
        <v>46491</v>
      </c>
      <c r="P1552" s="210">
        <v>25239</v>
      </c>
      <c r="Q1552" s="210">
        <v>2014</v>
      </c>
      <c r="R1552" s="211">
        <v>45761</v>
      </c>
      <c r="S1552" s="212" t="s">
        <v>14</v>
      </c>
      <c r="T1552" s="212" t="s">
        <v>728</v>
      </c>
      <c r="U1552" s="377" t="s">
        <v>200</v>
      </c>
      <c r="V1552" s="377" t="s">
        <v>1</v>
      </c>
      <c r="W1552" s="213">
        <f t="shared" ref="W1552" si="352">M1552</f>
        <v>46491</v>
      </c>
      <c r="X1552" s="208"/>
      <c r="Y1552" s="408"/>
      <c r="Z1552" s="214">
        <v>24</v>
      </c>
      <c r="AA1552" s="201"/>
      <c r="AB1552" s="201"/>
      <c r="AC1552" s="201"/>
      <c r="AD1552" s="201"/>
      <c r="AE1552" s="208"/>
      <c r="AF1552" s="208"/>
      <c r="AG1552" s="284"/>
      <c r="AH1552" s="284">
        <v>1</v>
      </c>
      <c r="AI1552" s="223">
        <v>45772</v>
      </c>
      <c r="AJ1552" s="284">
        <v>2014</v>
      </c>
      <c r="AK1552" s="284" t="s">
        <v>421</v>
      </c>
      <c r="AL1552" s="489"/>
    </row>
    <row r="1553" spans="1:123" s="216" customFormat="1" ht="12.75" customHeight="1" x14ac:dyDescent="0.2">
      <c r="A1553" s="201">
        <v>1554</v>
      </c>
      <c r="B1553" s="201" t="s">
        <v>98</v>
      </c>
      <c r="C1553" s="201"/>
      <c r="D1553" s="201" t="s">
        <v>507</v>
      </c>
      <c r="E1553" s="201"/>
      <c r="F1553" s="201" t="s">
        <v>6620</v>
      </c>
      <c r="G1553" s="203"/>
      <c r="H1553" s="391" t="s">
        <v>6656</v>
      </c>
      <c r="I1553" s="201"/>
      <c r="J1553" s="201" t="s">
        <v>663</v>
      </c>
      <c r="K1553" s="201" t="s">
        <v>2803</v>
      </c>
      <c r="L1553" s="206">
        <v>45796</v>
      </c>
      <c r="M1553" s="207">
        <v>46508</v>
      </c>
      <c r="N1553" s="208" t="s">
        <v>421</v>
      </c>
      <c r="O1553" s="209">
        <f>M1553</f>
        <v>46508</v>
      </c>
      <c r="P1553" s="210">
        <v>25281</v>
      </c>
      <c r="Q1553" s="210">
        <v>2025</v>
      </c>
      <c r="R1553" s="211">
        <v>45778</v>
      </c>
      <c r="S1553" s="212" t="s">
        <v>691</v>
      </c>
      <c r="T1553" s="212" t="s">
        <v>728</v>
      </c>
      <c r="U1553" s="377" t="s">
        <v>200</v>
      </c>
      <c r="V1553" s="377" t="s">
        <v>200</v>
      </c>
      <c r="W1553" s="213">
        <f t="shared" ref="W1553:W1610" si="353">M1553</f>
        <v>46508</v>
      </c>
      <c r="X1553" s="208"/>
      <c r="Y1553" s="408"/>
      <c r="Z1553" s="214">
        <v>18.5</v>
      </c>
      <c r="AA1553" s="201"/>
      <c r="AB1553" s="201"/>
      <c r="AC1553" s="201"/>
      <c r="AD1553" s="201"/>
      <c r="AE1553" s="208"/>
      <c r="AF1553" s="208"/>
      <c r="AG1553" s="284"/>
      <c r="AH1553" s="284">
        <v>1</v>
      </c>
      <c r="AI1553" s="223">
        <v>45796</v>
      </c>
      <c r="AJ1553" s="284">
        <v>2025</v>
      </c>
      <c r="AK1553" s="284" t="s">
        <v>421</v>
      </c>
      <c r="AL1553" s="201"/>
      <c r="AM1553" s="262"/>
      <c r="AN1553" s="215"/>
      <c r="AO1553" s="215"/>
      <c r="AP1553" s="215"/>
      <c r="AQ1553" s="215"/>
      <c r="AR1553" s="215"/>
      <c r="AS1553" s="215"/>
      <c r="AT1553" s="215"/>
      <c r="AU1553" s="215"/>
      <c r="AV1553" s="215"/>
      <c r="AW1553" s="215"/>
      <c r="AX1553" s="215"/>
      <c r="AY1553" s="215"/>
      <c r="AZ1553" s="215"/>
      <c r="BA1553" s="215"/>
      <c r="BB1553" s="215"/>
      <c r="BC1553" s="215"/>
      <c r="BD1553" s="215"/>
      <c r="BE1553" s="215"/>
      <c r="BF1553" s="215"/>
      <c r="BG1553" s="215"/>
      <c r="BH1553" s="215"/>
      <c r="BI1553" s="215"/>
      <c r="BJ1553" s="215"/>
      <c r="BK1553" s="215"/>
      <c r="BL1553" s="215"/>
      <c r="BM1553" s="215"/>
      <c r="BN1553" s="215"/>
      <c r="BO1553" s="215"/>
      <c r="BP1553" s="215"/>
      <c r="BQ1553" s="215"/>
      <c r="BR1553" s="215"/>
      <c r="BS1553" s="215"/>
      <c r="BT1553" s="215"/>
      <c r="BU1553" s="215"/>
      <c r="BV1553" s="215"/>
      <c r="BW1553" s="215"/>
      <c r="BX1553" s="215"/>
      <c r="BY1553" s="215"/>
      <c r="BZ1553" s="215"/>
      <c r="CA1553" s="215"/>
      <c r="CB1553" s="215"/>
      <c r="CC1553" s="215"/>
      <c r="CD1553" s="215"/>
      <c r="CE1553" s="215"/>
      <c r="CF1553" s="215"/>
      <c r="CG1553" s="215"/>
      <c r="CH1553" s="215"/>
      <c r="CI1553" s="215"/>
      <c r="CJ1553" s="215"/>
      <c r="CK1553" s="215"/>
      <c r="CL1553" s="215"/>
      <c r="CM1553" s="215"/>
      <c r="CN1553" s="215"/>
      <c r="CO1553" s="215"/>
      <c r="CP1553" s="215"/>
      <c r="CQ1553" s="215"/>
      <c r="CR1553" s="215"/>
      <c r="CS1553" s="215"/>
      <c r="CT1553" s="215"/>
      <c r="CU1553" s="215"/>
      <c r="CV1553" s="215"/>
      <c r="CW1553" s="215"/>
      <c r="CX1553" s="215"/>
      <c r="CY1553" s="215"/>
      <c r="CZ1553" s="215"/>
      <c r="DA1553" s="215"/>
      <c r="DB1553" s="215"/>
      <c r="DC1553" s="215"/>
      <c r="DD1553" s="215"/>
      <c r="DE1553" s="215"/>
      <c r="DF1553" s="215"/>
      <c r="DG1553" s="215"/>
      <c r="DH1553" s="215"/>
      <c r="DI1553" s="215"/>
      <c r="DJ1553" s="215"/>
      <c r="DK1553" s="215"/>
      <c r="DL1553" s="215"/>
      <c r="DM1553" s="215"/>
      <c r="DN1553" s="215"/>
      <c r="DO1553" s="215"/>
      <c r="DP1553" s="215"/>
      <c r="DQ1553" s="215"/>
      <c r="DR1553" s="215"/>
      <c r="DS1553" s="215"/>
    </row>
    <row r="1554" spans="1:123" ht="12.75" customHeight="1" x14ac:dyDescent="0.2">
      <c r="A1554" s="121">
        <v>1555</v>
      </c>
      <c r="B1554" s="121" t="s">
        <v>98</v>
      </c>
      <c r="C1554" s="111"/>
      <c r="D1554" s="111" t="s">
        <v>813</v>
      </c>
      <c r="E1554" s="111"/>
      <c r="F1554" s="111" t="s">
        <v>6638</v>
      </c>
      <c r="G1554" s="112"/>
      <c r="H1554" s="452" t="s">
        <v>6639</v>
      </c>
      <c r="I1554" s="111"/>
      <c r="J1554" s="111" t="s">
        <v>823</v>
      </c>
      <c r="K1554" s="111" t="s">
        <v>5166</v>
      </c>
      <c r="L1554" s="115">
        <v>41337</v>
      </c>
      <c r="M1554" s="87">
        <v>46510</v>
      </c>
      <c r="N1554" s="117" t="s">
        <v>421</v>
      </c>
      <c r="O1554" s="131">
        <f>M1554</f>
        <v>46510</v>
      </c>
      <c r="P1554" s="104">
        <v>25270</v>
      </c>
      <c r="Q1554" s="104">
        <v>2007</v>
      </c>
      <c r="R1554" s="105">
        <v>45780</v>
      </c>
      <c r="S1554" s="121" t="s">
        <v>14</v>
      </c>
      <c r="T1554" s="121" t="s">
        <v>5224</v>
      </c>
      <c r="U1554" s="244" t="s">
        <v>6640</v>
      </c>
      <c r="V1554" s="244" t="s">
        <v>6641</v>
      </c>
      <c r="W1554" s="135">
        <f>M1554</f>
        <v>46510</v>
      </c>
      <c r="X1554" s="162"/>
      <c r="Y1554" s="123"/>
      <c r="Z1554" s="124">
        <v>28</v>
      </c>
      <c r="AA1554" s="121"/>
      <c r="AB1554" s="121"/>
      <c r="AC1554" s="121"/>
      <c r="AD1554" s="121"/>
      <c r="AE1554" s="162"/>
      <c r="AF1554" s="162"/>
      <c r="AG1554" s="162"/>
      <c r="AH1554" s="162">
        <v>1</v>
      </c>
      <c r="AI1554" s="119">
        <v>41337</v>
      </c>
      <c r="AJ1554" s="357">
        <v>2007</v>
      </c>
      <c r="AK1554" s="357" t="s">
        <v>421</v>
      </c>
      <c r="AL1554" s="120"/>
    </row>
    <row r="1555" spans="1:123" ht="12.75" customHeight="1" x14ac:dyDescent="0.2">
      <c r="A1555" s="121">
        <v>1556</v>
      </c>
      <c r="B1555" s="200" t="s">
        <v>98</v>
      </c>
      <c r="C1555" s="202"/>
      <c r="D1555" s="202" t="s">
        <v>6688</v>
      </c>
      <c r="E1555" s="202"/>
      <c r="F1555" s="202" t="s">
        <v>6689</v>
      </c>
      <c r="G1555" s="227"/>
      <c r="H1555" s="466" t="s">
        <v>6690</v>
      </c>
      <c r="I1555" s="202"/>
      <c r="J1555" s="202" t="s">
        <v>1392</v>
      </c>
      <c r="K1555" s="228" t="s">
        <v>6691</v>
      </c>
      <c r="L1555" s="218">
        <v>42986</v>
      </c>
      <c r="M1555" s="219">
        <v>46516</v>
      </c>
      <c r="N1555" s="220" t="s">
        <v>421</v>
      </c>
      <c r="O1555" s="221">
        <f t="shared" ref="O1555" si="354">M1555</f>
        <v>46516</v>
      </c>
      <c r="P1555" s="222">
        <v>17691</v>
      </c>
      <c r="Q1555" s="222">
        <v>2017</v>
      </c>
      <c r="R1555" s="211">
        <v>45786</v>
      </c>
      <c r="S1555" s="201" t="s">
        <v>2069</v>
      </c>
      <c r="T1555" s="201" t="s">
        <v>692</v>
      </c>
      <c r="U1555" s="377" t="s">
        <v>532</v>
      </c>
      <c r="V1555" s="377" t="s">
        <v>2134</v>
      </c>
      <c r="W1555" s="213">
        <f t="shared" ref="W1555" si="355">M1555</f>
        <v>46516</v>
      </c>
      <c r="X1555" s="208"/>
      <c r="Y1555" s="408"/>
      <c r="Z1555" s="214">
        <v>31</v>
      </c>
      <c r="AA1555" s="201"/>
      <c r="AB1555" s="201"/>
      <c r="AC1555" s="201"/>
      <c r="AD1555" s="201"/>
      <c r="AE1555" s="208"/>
      <c r="AF1555" s="208"/>
      <c r="AG1555" s="208"/>
      <c r="AH1555" s="208">
        <v>1</v>
      </c>
      <c r="AI1555" s="211">
        <v>42986</v>
      </c>
      <c r="AJ1555" s="208">
        <v>2017</v>
      </c>
      <c r="AK1555" s="208" t="s">
        <v>421</v>
      </c>
      <c r="AL1555" s="120"/>
    </row>
    <row r="1556" spans="1:123" s="216" customFormat="1" ht="12.75" customHeight="1" x14ac:dyDescent="0.2">
      <c r="A1556" s="201">
        <v>1557</v>
      </c>
      <c r="B1556" s="201" t="s">
        <v>98</v>
      </c>
      <c r="C1556" s="201"/>
      <c r="D1556" s="201" t="s">
        <v>6701</v>
      </c>
      <c r="E1556" s="201"/>
      <c r="F1556" s="201" t="s">
        <v>6692</v>
      </c>
      <c r="G1556" s="203"/>
      <c r="H1556" s="391" t="s">
        <v>6702</v>
      </c>
      <c r="I1556" s="201"/>
      <c r="J1556" s="201" t="s">
        <v>6703</v>
      </c>
      <c r="K1556" s="201" t="s">
        <v>3100</v>
      </c>
      <c r="L1556" s="206">
        <v>45820</v>
      </c>
      <c r="M1556" s="207">
        <v>46512</v>
      </c>
      <c r="N1556" s="208" t="s">
        <v>420</v>
      </c>
      <c r="O1556" s="209">
        <f>M1556</f>
        <v>46512</v>
      </c>
      <c r="P1556" s="210">
        <v>25326</v>
      </c>
      <c r="Q1556" s="210">
        <v>2025</v>
      </c>
      <c r="R1556" s="211">
        <v>45782</v>
      </c>
      <c r="S1556" s="212" t="s">
        <v>2069</v>
      </c>
      <c r="T1556" s="212" t="s">
        <v>728</v>
      </c>
      <c r="U1556" s="377" t="s">
        <v>200</v>
      </c>
      <c r="V1556" s="377" t="s">
        <v>200</v>
      </c>
      <c r="W1556" s="213">
        <f t="shared" si="353"/>
        <v>46512</v>
      </c>
      <c r="X1556" s="208"/>
      <c r="Y1556" s="408"/>
      <c r="Z1556" s="214">
        <v>62</v>
      </c>
      <c r="AA1556" s="201"/>
      <c r="AB1556" s="201"/>
      <c r="AC1556" s="201"/>
      <c r="AD1556" s="201"/>
      <c r="AE1556" s="208"/>
      <c r="AF1556" s="208"/>
      <c r="AG1556" s="284"/>
      <c r="AH1556" s="284">
        <v>1</v>
      </c>
      <c r="AI1556" s="223">
        <v>45820</v>
      </c>
      <c r="AJ1556" s="284">
        <v>2025</v>
      </c>
      <c r="AK1556" s="284" t="s">
        <v>420</v>
      </c>
      <c r="AL1556" s="201"/>
      <c r="AM1556" s="262"/>
      <c r="AN1556" s="215"/>
      <c r="AO1556" s="215"/>
      <c r="AP1556" s="215"/>
      <c r="AQ1556" s="215"/>
      <c r="AR1556" s="215"/>
      <c r="AS1556" s="215"/>
      <c r="AT1556" s="215"/>
      <c r="AU1556" s="215"/>
      <c r="AV1556" s="215"/>
      <c r="AW1556" s="215"/>
      <c r="AX1556" s="215"/>
      <c r="AY1556" s="215"/>
      <c r="AZ1556" s="215"/>
      <c r="BA1556" s="215"/>
      <c r="BB1556" s="215"/>
      <c r="BC1556" s="215"/>
      <c r="BD1556" s="215"/>
      <c r="BE1556" s="215"/>
      <c r="BF1556" s="215"/>
      <c r="BG1556" s="215"/>
      <c r="BH1556" s="215"/>
      <c r="BI1556" s="215"/>
      <c r="BJ1556" s="215"/>
      <c r="BK1556" s="215"/>
      <c r="BL1556" s="215"/>
      <c r="BM1556" s="215"/>
      <c r="BN1556" s="215"/>
      <c r="BO1556" s="215"/>
      <c r="BP1556" s="215"/>
      <c r="BQ1556" s="215"/>
      <c r="BR1556" s="215"/>
      <c r="BS1556" s="215"/>
      <c r="BT1556" s="215"/>
      <c r="BU1556" s="215"/>
      <c r="BV1556" s="215"/>
      <c r="BW1556" s="215"/>
      <c r="BX1556" s="215"/>
      <c r="BY1556" s="215"/>
      <c r="BZ1556" s="215"/>
      <c r="CA1556" s="215"/>
      <c r="CB1556" s="215"/>
      <c r="CC1556" s="215"/>
      <c r="CD1556" s="215"/>
      <c r="CE1556" s="215"/>
      <c r="CF1556" s="215"/>
      <c r="CG1556" s="215"/>
      <c r="CH1556" s="215"/>
      <c r="CI1556" s="215"/>
      <c r="CJ1556" s="215"/>
      <c r="CK1556" s="215"/>
      <c r="CL1556" s="215"/>
      <c r="CM1556" s="215"/>
      <c r="CN1556" s="215"/>
      <c r="CO1556" s="215"/>
      <c r="CP1556" s="215"/>
      <c r="CQ1556" s="215"/>
      <c r="CR1556" s="215"/>
      <c r="CS1556" s="215"/>
      <c r="CT1556" s="215"/>
      <c r="CU1556" s="215"/>
      <c r="CV1556" s="215"/>
      <c r="CW1556" s="215"/>
      <c r="CX1556" s="215"/>
      <c r="CY1556" s="215"/>
      <c r="CZ1556" s="215"/>
      <c r="DA1556" s="215"/>
      <c r="DB1556" s="215"/>
      <c r="DC1556" s="215"/>
      <c r="DD1556" s="215"/>
      <c r="DE1556" s="215"/>
      <c r="DF1556" s="215"/>
      <c r="DG1556" s="215"/>
      <c r="DH1556" s="215"/>
      <c r="DI1556" s="215"/>
      <c r="DJ1556" s="215"/>
      <c r="DK1556" s="215"/>
      <c r="DL1556" s="215"/>
      <c r="DM1556" s="215"/>
      <c r="DN1556" s="215"/>
      <c r="DO1556" s="215"/>
      <c r="DP1556" s="215"/>
      <c r="DQ1556" s="215"/>
      <c r="DR1556" s="215"/>
      <c r="DS1556" s="215"/>
    </row>
    <row r="1557" spans="1:123" ht="12.75" customHeight="1" x14ac:dyDescent="0.2">
      <c r="A1557" s="121">
        <v>1558</v>
      </c>
      <c r="B1557" s="201" t="s">
        <v>98</v>
      </c>
      <c r="C1557" s="212"/>
      <c r="D1557" s="201" t="s">
        <v>515</v>
      </c>
      <c r="E1557" s="201"/>
      <c r="F1557" s="201" t="s">
        <v>5291</v>
      </c>
      <c r="G1557" s="203"/>
      <c r="H1557" s="391" t="s">
        <v>5305</v>
      </c>
      <c r="I1557" s="201"/>
      <c r="J1557" s="201" t="s">
        <v>900</v>
      </c>
      <c r="K1557" s="201" t="s">
        <v>1576</v>
      </c>
      <c r="L1557" s="535">
        <v>45219</v>
      </c>
      <c r="M1557" s="207">
        <v>45941</v>
      </c>
      <c r="N1557" s="208" t="s">
        <v>421</v>
      </c>
      <c r="O1557" s="209">
        <f t="shared" ref="O1557" si="356">M1557</f>
        <v>45941</v>
      </c>
      <c r="P1557" s="210">
        <v>20646</v>
      </c>
      <c r="Q1557" s="210">
        <v>2015</v>
      </c>
      <c r="R1557" s="535">
        <v>45210</v>
      </c>
      <c r="S1557" s="212" t="s">
        <v>14</v>
      </c>
      <c r="T1557" s="212" t="s">
        <v>728</v>
      </c>
      <c r="U1557" s="377" t="s">
        <v>200</v>
      </c>
      <c r="V1557" s="377" t="s">
        <v>350</v>
      </c>
      <c r="W1557" s="213">
        <f>M1557</f>
        <v>45941</v>
      </c>
      <c r="X1557" s="208"/>
      <c r="Y1557" s="408"/>
      <c r="Z1557" s="214">
        <v>45</v>
      </c>
      <c r="AA1557" s="201"/>
      <c r="AB1557" s="201"/>
      <c r="AC1557" s="201"/>
      <c r="AD1557" s="201"/>
      <c r="AE1557" s="208"/>
      <c r="AF1557" s="208"/>
      <c r="AG1557" s="284"/>
      <c r="AH1557" s="284">
        <v>1</v>
      </c>
      <c r="AI1557" s="223">
        <v>45219</v>
      </c>
      <c r="AJ1557" s="284">
        <v>2015</v>
      </c>
      <c r="AK1557" s="284" t="s">
        <v>421</v>
      </c>
      <c r="AL1557" s="201"/>
    </row>
    <row r="1558" spans="1:123" ht="12.75" customHeight="1" x14ac:dyDescent="0.2">
      <c r="A1558" s="121">
        <v>1559</v>
      </c>
      <c r="B1558" s="121" t="s">
        <v>98</v>
      </c>
      <c r="C1558" s="121"/>
      <c r="D1558" s="121" t="s">
        <v>3467</v>
      </c>
      <c r="E1558" s="121"/>
      <c r="F1558" s="121" t="s">
        <v>6714</v>
      </c>
      <c r="G1558" s="129"/>
      <c r="H1558" s="390" t="s">
        <v>6715</v>
      </c>
      <c r="I1558" s="121"/>
      <c r="J1558" s="121" t="s">
        <v>3441</v>
      </c>
      <c r="K1558" s="121" t="s">
        <v>6511</v>
      </c>
      <c r="L1558" s="137">
        <v>45821</v>
      </c>
      <c r="M1558" s="149">
        <v>46541</v>
      </c>
      <c r="N1558" s="162" t="s">
        <v>421</v>
      </c>
      <c r="O1558" s="168">
        <f>M1558</f>
        <v>46541</v>
      </c>
      <c r="P1558" s="169">
        <v>25336</v>
      </c>
      <c r="Q1558" s="169">
        <v>2025</v>
      </c>
      <c r="R1558" s="119">
        <v>45811</v>
      </c>
      <c r="S1558" s="156" t="s">
        <v>14</v>
      </c>
      <c r="T1558" s="144" t="s">
        <v>728</v>
      </c>
      <c r="U1558" s="376" t="s">
        <v>200</v>
      </c>
      <c r="V1558" s="376" t="s">
        <v>2179</v>
      </c>
      <c r="W1558" s="145">
        <f t="shared" si="353"/>
        <v>46541</v>
      </c>
      <c r="X1558" s="357"/>
      <c r="Y1558" s="407"/>
      <c r="Z1558" s="136">
        <v>28</v>
      </c>
      <c r="AA1558" s="120"/>
      <c r="AB1558" s="120"/>
      <c r="AC1558" s="120"/>
      <c r="AD1558" s="120"/>
      <c r="AE1558" s="357"/>
      <c r="AF1558" s="357"/>
      <c r="AG1558" s="365"/>
      <c r="AH1558" s="365">
        <v>1</v>
      </c>
      <c r="AI1558" s="172">
        <v>45821</v>
      </c>
      <c r="AJ1558" s="365">
        <v>2025</v>
      </c>
      <c r="AK1558" s="365" t="s">
        <v>421</v>
      </c>
      <c r="AL1558" s="120"/>
    </row>
    <row r="1559" spans="1:123" ht="12.75" customHeight="1" x14ac:dyDescent="0.2">
      <c r="A1559" s="121">
        <v>1560</v>
      </c>
      <c r="B1559" s="110" t="s">
        <v>98</v>
      </c>
      <c r="C1559" s="111"/>
      <c r="D1559" s="111" t="s">
        <v>507</v>
      </c>
      <c r="E1559" s="111"/>
      <c r="F1559" s="111" t="s">
        <v>3663</v>
      </c>
      <c r="G1559" s="112"/>
      <c r="H1559" s="389" t="s">
        <v>3664</v>
      </c>
      <c r="I1559" s="111"/>
      <c r="J1559" s="111" t="s">
        <v>1222</v>
      </c>
      <c r="K1559" s="111" t="s">
        <v>3499</v>
      </c>
      <c r="L1559" s="115">
        <v>44323</v>
      </c>
      <c r="M1559" s="87">
        <v>46512</v>
      </c>
      <c r="N1559" s="117" t="s">
        <v>421</v>
      </c>
      <c r="O1559" s="133">
        <f t="shared" ref="O1559" si="357">M1559</f>
        <v>46512</v>
      </c>
      <c r="P1559" s="104">
        <v>20755</v>
      </c>
      <c r="Q1559" s="104">
        <v>2013</v>
      </c>
      <c r="R1559" s="105">
        <v>45782</v>
      </c>
      <c r="S1559" s="121" t="s">
        <v>298</v>
      </c>
      <c r="T1559" s="121" t="s">
        <v>421</v>
      </c>
      <c r="U1559" s="244" t="s">
        <v>6722</v>
      </c>
      <c r="V1559" s="244" t="s">
        <v>6723</v>
      </c>
      <c r="W1559" s="135">
        <f>M1559</f>
        <v>46512</v>
      </c>
      <c r="X1559" s="162"/>
      <c r="Y1559" s="123"/>
      <c r="Z1559" s="124">
        <v>18.5</v>
      </c>
      <c r="AA1559" s="121"/>
      <c r="AB1559" s="121"/>
      <c r="AC1559" s="121"/>
      <c r="AD1559" s="121"/>
      <c r="AE1559" s="162"/>
      <c r="AF1559" s="162"/>
      <c r="AG1559" s="162"/>
      <c r="AH1559" s="162">
        <v>1</v>
      </c>
      <c r="AI1559" s="105">
        <v>44323</v>
      </c>
      <c r="AJ1559" s="162">
        <v>2013</v>
      </c>
      <c r="AK1559" s="162" t="s">
        <v>421</v>
      </c>
      <c r="AL1559" s="121"/>
    </row>
    <row r="1560" spans="1:123" ht="12.75" customHeight="1" x14ac:dyDescent="0.2">
      <c r="A1560" s="121">
        <v>1561</v>
      </c>
      <c r="B1560" s="121" t="s">
        <v>98</v>
      </c>
      <c r="C1560" s="121"/>
      <c r="D1560" s="121" t="s">
        <v>6739</v>
      </c>
      <c r="E1560" s="121"/>
      <c r="F1560" s="121" t="s">
        <v>6740</v>
      </c>
      <c r="G1560" s="129"/>
      <c r="H1560" s="390" t="s">
        <v>6741</v>
      </c>
      <c r="I1560" s="121"/>
      <c r="J1560" s="121" t="s">
        <v>3734</v>
      </c>
      <c r="K1560" s="121" t="s">
        <v>6738</v>
      </c>
      <c r="L1560" s="137">
        <v>45824</v>
      </c>
      <c r="M1560" s="149">
        <v>46543</v>
      </c>
      <c r="N1560" s="162" t="s">
        <v>421</v>
      </c>
      <c r="O1560" s="168">
        <f>M1560</f>
        <v>46543</v>
      </c>
      <c r="P1560" s="169">
        <v>25349</v>
      </c>
      <c r="Q1560" s="169">
        <v>2025</v>
      </c>
      <c r="R1560" s="119">
        <v>45813</v>
      </c>
      <c r="S1560" s="156" t="s">
        <v>14</v>
      </c>
      <c r="T1560" s="144" t="s">
        <v>728</v>
      </c>
      <c r="U1560" s="376" t="s">
        <v>200</v>
      </c>
      <c r="V1560" s="376" t="s">
        <v>200</v>
      </c>
      <c r="W1560" s="145">
        <f t="shared" si="353"/>
        <v>46543</v>
      </c>
      <c r="X1560" s="357"/>
      <c r="Y1560" s="407"/>
      <c r="Z1560" s="136">
        <v>18.5</v>
      </c>
      <c r="AA1560" s="120"/>
      <c r="AB1560" s="120"/>
      <c r="AC1560" s="120"/>
      <c r="AD1560" s="120"/>
      <c r="AE1560" s="357"/>
      <c r="AF1560" s="357"/>
      <c r="AG1560" s="365"/>
      <c r="AH1560" s="365">
        <v>1</v>
      </c>
      <c r="AI1560" s="172">
        <v>45824</v>
      </c>
      <c r="AJ1560" s="365">
        <v>2025</v>
      </c>
      <c r="AK1560" s="365" t="s">
        <v>421</v>
      </c>
      <c r="AL1560" s="120"/>
    </row>
    <row r="1561" spans="1:123" s="216" customFormat="1" ht="12.75" customHeight="1" x14ac:dyDescent="0.2">
      <c r="A1561" s="201">
        <v>1562</v>
      </c>
      <c r="B1561" s="201" t="s">
        <v>98</v>
      </c>
      <c r="C1561" s="201"/>
      <c r="D1561" s="201" t="s">
        <v>6787</v>
      </c>
      <c r="E1561" s="201"/>
      <c r="F1561" s="201" t="s">
        <v>6763</v>
      </c>
      <c r="G1561" s="203"/>
      <c r="H1561" s="391" t="s">
        <v>6788</v>
      </c>
      <c r="I1561" s="201"/>
      <c r="J1561" s="201" t="s">
        <v>939</v>
      </c>
      <c r="K1561" s="201" t="s">
        <v>6764</v>
      </c>
      <c r="L1561" s="206">
        <v>45840</v>
      </c>
      <c r="M1561" s="207">
        <v>46562</v>
      </c>
      <c r="N1561" s="208" t="s">
        <v>421</v>
      </c>
      <c r="O1561" s="209">
        <f>M1561</f>
        <v>46562</v>
      </c>
      <c r="P1561" s="210">
        <v>25391</v>
      </c>
      <c r="Q1561" s="210">
        <v>2023</v>
      </c>
      <c r="R1561" s="211">
        <v>45832</v>
      </c>
      <c r="S1561" s="212" t="s">
        <v>14</v>
      </c>
      <c r="T1561" s="212" t="s">
        <v>728</v>
      </c>
      <c r="U1561" s="377" t="s">
        <v>200</v>
      </c>
      <c r="V1561" s="377" t="s">
        <v>547</v>
      </c>
      <c r="W1561" s="213">
        <f t="shared" si="353"/>
        <v>46562</v>
      </c>
      <c r="X1561" s="208"/>
      <c r="Y1561" s="408"/>
      <c r="Z1561" s="214">
        <v>28.5</v>
      </c>
      <c r="AA1561" s="201"/>
      <c r="AB1561" s="201"/>
      <c r="AC1561" s="201"/>
      <c r="AD1561" s="201"/>
      <c r="AE1561" s="208"/>
      <c r="AF1561" s="208"/>
      <c r="AG1561" s="284"/>
      <c r="AH1561" s="284">
        <v>1</v>
      </c>
      <c r="AI1561" s="223">
        <v>45840</v>
      </c>
      <c r="AJ1561" s="284">
        <v>2023</v>
      </c>
      <c r="AK1561" s="284" t="s">
        <v>421</v>
      </c>
      <c r="AL1561" s="201"/>
      <c r="AM1561" s="262"/>
      <c r="AN1561" s="215"/>
      <c r="AO1561" s="215"/>
      <c r="AP1561" s="215"/>
      <c r="AQ1561" s="215"/>
      <c r="AR1561" s="215"/>
      <c r="AS1561" s="215"/>
      <c r="AT1561" s="215"/>
      <c r="AU1561" s="215"/>
      <c r="AV1561" s="215"/>
      <c r="AW1561" s="215"/>
      <c r="AX1561" s="215"/>
      <c r="AY1561" s="215"/>
      <c r="AZ1561" s="215"/>
      <c r="BA1561" s="215"/>
      <c r="BB1561" s="215"/>
      <c r="BC1561" s="215"/>
      <c r="BD1561" s="215"/>
      <c r="BE1561" s="215"/>
      <c r="BF1561" s="215"/>
      <c r="BG1561" s="215"/>
      <c r="BH1561" s="215"/>
      <c r="BI1561" s="215"/>
      <c r="BJ1561" s="215"/>
      <c r="BK1561" s="215"/>
      <c r="BL1561" s="215"/>
      <c r="BM1561" s="215"/>
      <c r="BN1561" s="215"/>
      <c r="BO1561" s="215"/>
      <c r="BP1561" s="215"/>
      <c r="BQ1561" s="215"/>
      <c r="BR1561" s="215"/>
      <c r="BS1561" s="215"/>
      <c r="BT1561" s="215"/>
      <c r="BU1561" s="215"/>
      <c r="BV1561" s="215"/>
      <c r="BW1561" s="215"/>
      <c r="BX1561" s="215"/>
      <c r="BY1561" s="215"/>
      <c r="BZ1561" s="215"/>
      <c r="CA1561" s="215"/>
      <c r="CB1561" s="215"/>
      <c r="CC1561" s="215"/>
      <c r="CD1561" s="215"/>
      <c r="CE1561" s="215"/>
      <c r="CF1561" s="215"/>
      <c r="CG1561" s="215"/>
      <c r="CH1561" s="215"/>
      <c r="CI1561" s="215"/>
      <c r="CJ1561" s="215"/>
      <c r="CK1561" s="215"/>
      <c r="CL1561" s="215"/>
      <c r="CM1561" s="215"/>
      <c r="CN1561" s="215"/>
      <c r="CO1561" s="215"/>
      <c r="CP1561" s="215"/>
      <c r="CQ1561" s="215"/>
      <c r="CR1561" s="215"/>
      <c r="CS1561" s="215"/>
      <c r="CT1561" s="215"/>
      <c r="CU1561" s="215"/>
      <c r="CV1561" s="215"/>
      <c r="CW1561" s="215"/>
      <c r="CX1561" s="215"/>
      <c r="CY1561" s="215"/>
      <c r="CZ1561" s="215"/>
      <c r="DA1561" s="215"/>
      <c r="DB1561" s="215"/>
      <c r="DC1561" s="215"/>
      <c r="DD1561" s="215"/>
      <c r="DE1561" s="215"/>
      <c r="DF1561" s="215"/>
      <c r="DG1561" s="215"/>
      <c r="DH1561" s="215"/>
      <c r="DI1561" s="215"/>
      <c r="DJ1561" s="215"/>
      <c r="DK1561" s="215"/>
      <c r="DL1561" s="215"/>
      <c r="DM1561" s="215"/>
      <c r="DN1561" s="215"/>
      <c r="DO1561" s="215"/>
      <c r="DP1561" s="215"/>
      <c r="DQ1561" s="215"/>
      <c r="DR1561" s="215"/>
      <c r="DS1561" s="215"/>
    </row>
    <row r="1562" spans="1:123" s="216" customFormat="1" ht="12.75" customHeight="1" x14ac:dyDescent="0.2">
      <c r="A1562" s="201">
        <v>1563</v>
      </c>
      <c r="B1562" s="201" t="s">
        <v>98</v>
      </c>
      <c r="C1562" s="201"/>
      <c r="D1562" s="201" t="s">
        <v>6836</v>
      </c>
      <c r="E1562" s="201"/>
      <c r="F1562" s="201" t="s">
        <v>6765</v>
      </c>
      <c r="G1562" s="203"/>
      <c r="H1562" s="391" t="s">
        <v>6837</v>
      </c>
      <c r="I1562" s="201"/>
      <c r="J1562" s="201" t="s">
        <v>6838</v>
      </c>
      <c r="K1562" s="201" t="s">
        <v>3766</v>
      </c>
      <c r="L1562" s="206">
        <v>45854</v>
      </c>
      <c r="M1562" s="207">
        <v>46562</v>
      </c>
      <c r="N1562" s="208" t="s">
        <v>421</v>
      </c>
      <c r="O1562" s="209">
        <f>M1562</f>
        <v>46562</v>
      </c>
      <c r="P1562" s="210">
        <v>25425</v>
      </c>
      <c r="Q1562" s="210">
        <v>2023</v>
      </c>
      <c r="R1562" s="211">
        <v>45832</v>
      </c>
      <c r="S1562" s="212" t="s">
        <v>14</v>
      </c>
      <c r="T1562" s="212" t="s">
        <v>728</v>
      </c>
      <c r="U1562" s="377" t="s">
        <v>200</v>
      </c>
      <c r="V1562" s="377" t="s">
        <v>909</v>
      </c>
      <c r="W1562" s="213">
        <f t="shared" si="353"/>
        <v>46562</v>
      </c>
      <c r="X1562" s="208"/>
      <c r="Y1562" s="408"/>
      <c r="Z1562" s="214">
        <v>31</v>
      </c>
      <c r="AA1562" s="201"/>
      <c r="AB1562" s="201"/>
      <c r="AC1562" s="201"/>
      <c r="AD1562" s="201"/>
      <c r="AE1562" s="208"/>
      <c r="AF1562" s="208"/>
      <c r="AG1562" s="284"/>
      <c r="AH1562" s="284">
        <v>1</v>
      </c>
      <c r="AI1562" s="223">
        <v>45854</v>
      </c>
      <c r="AJ1562" s="284">
        <v>2023</v>
      </c>
      <c r="AK1562" s="284" t="s">
        <v>421</v>
      </c>
      <c r="AL1562" s="201"/>
      <c r="AM1562" s="262"/>
      <c r="AN1562" s="215"/>
      <c r="AO1562" s="215"/>
      <c r="AP1562" s="215"/>
      <c r="AQ1562" s="215"/>
      <c r="AR1562" s="215"/>
      <c r="AS1562" s="215"/>
      <c r="AT1562" s="215"/>
      <c r="AU1562" s="215"/>
      <c r="AV1562" s="215"/>
      <c r="AW1562" s="215"/>
      <c r="AX1562" s="215"/>
      <c r="AY1562" s="215"/>
      <c r="AZ1562" s="215"/>
      <c r="BA1562" s="215"/>
      <c r="BB1562" s="215"/>
      <c r="BC1562" s="215"/>
      <c r="BD1562" s="215"/>
      <c r="BE1562" s="215"/>
      <c r="BF1562" s="215"/>
      <c r="BG1562" s="215"/>
      <c r="BH1562" s="215"/>
      <c r="BI1562" s="215"/>
      <c r="BJ1562" s="215"/>
      <c r="BK1562" s="215"/>
      <c r="BL1562" s="215"/>
      <c r="BM1562" s="215"/>
      <c r="BN1562" s="215"/>
      <c r="BO1562" s="215"/>
      <c r="BP1562" s="215"/>
      <c r="BQ1562" s="215"/>
      <c r="BR1562" s="215"/>
      <c r="BS1562" s="215"/>
      <c r="BT1562" s="215"/>
      <c r="BU1562" s="215"/>
      <c r="BV1562" s="215"/>
      <c r="BW1562" s="215"/>
      <c r="BX1562" s="215"/>
      <c r="BY1562" s="215"/>
      <c r="BZ1562" s="215"/>
      <c r="CA1562" s="215"/>
      <c r="CB1562" s="215"/>
      <c r="CC1562" s="215"/>
      <c r="CD1562" s="215"/>
      <c r="CE1562" s="215"/>
      <c r="CF1562" s="215"/>
      <c r="CG1562" s="215"/>
      <c r="CH1562" s="215"/>
      <c r="CI1562" s="215"/>
      <c r="CJ1562" s="215"/>
      <c r="CK1562" s="215"/>
      <c r="CL1562" s="215"/>
      <c r="CM1562" s="215"/>
      <c r="CN1562" s="215"/>
      <c r="CO1562" s="215"/>
      <c r="CP1562" s="215"/>
      <c r="CQ1562" s="215"/>
      <c r="CR1562" s="215"/>
      <c r="CS1562" s="215"/>
      <c r="CT1562" s="215"/>
      <c r="CU1562" s="215"/>
      <c r="CV1562" s="215"/>
      <c r="CW1562" s="215"/>
      <c r="CX1562" s="215"/>
      <c r="CY1562" s="215"/>
      <c r="CZ1562" s="215"/>
      <c r="DA1562" s="215"/>
      <c r="DB1562" s="215"/>
      <c r="DC1562" s="215"/>
      <c r="DD1562" s="215"/>
      <c r="DE1562" s="215"/>
      <c r="DF1562" s="215"/>
      <c r="DG1562" s="215"/>
      <c r="DH1562" s="215"/>
      <c r="DI1562" s="215"/>
      <c r="DJ1562" s="215"/>
      <c r="DK1562" s="215"/>
      <c r="DL1562" s="215"/>
      <c r="DM1562" s="215"/>
      <c r="DN1562" s="215"/>
      <c r="DO1562" s="215"/>
      <c r="DP1562" s="215"/>
      <c r="DQ1562" s="215"/>
      <c r="DR1562" s="215"/>
      <c r="DS1562" s="215"/>
    </row>
    <row r="1563" spans="1:123" ht="12.75" customHeight="1" x14ac:dyDescent="0.2">
      <c r="A1563" s="121">
        <v>1564</v>
      </c>
      <c r="B1563" s="121" t="s">
        <v>98</v>
      </c>
      <c r="C1563" s="110"/>
      <c r="D1563" s="121" t="s">
        <v>343</v>
      </c>
      <c r="E1563" s="121"/>
      <c r="F1563" s="121" t="s">
        <v>1786</v>
      </c>
      <c r="G1563" s="129"/>
      <c r="H1563" s="390" t="s">
        <v>1787</v>
      </c>
      <c r="I1563" s="121"/>
      <c r="J1563" s="121" t="s">
        <v>768</v>
      </c>
      <c r="K1563" s="121" t="s">
        <v>2375</v>
      </c>
      <c r="L1563" s="535">
        <v>43665</v>
      </c>
      <c r="M1563" s="116">
        <v>46506</v>
      </c>
      <c r="N1563" s="117" t="s">
        <v>421</v>
      </c>
      <c r="O1563" s="130">
        <f t="shared" ref="O1563" si="358">M1563</f>
        <v>46506</v>
      </c>
      <c r="P1563" s="118">
        <v>18406</v>
      </c>
      <c r="Q1563" s="118">
        <v>2016</v>
      </c>
      <c r="R1563" s="119">
        <v>45776</v>
      </c>
      <c r="S1563" s="120" t="s">
        <v>14</v>
      </c>
      <c r="T1563" s="121" t="s">
        <v>421</v>
      </c>
      <c r="U1563" s="376" t="s">
        <v>6778</v>
      </c>
      <c r="V1563" s="376" t="s">
        <v>6779</v>
      </c>
      <c r="W1563" s="145">
        <f t="shared" si="353"/>
        <v>46506</v>
      </c>
      <c r="X1563" s="357"/>
      <c r="Y1563" s="407"/>
      <c r="Z1563" s="136" t="s">
        <v>1788</v>
      </c>
      <c r="AA1563" s="120"/>
      <c r="AB1563" s="120"/>
      <c r="AC1563" s="120"/>
      <c r="AD1563" s="120"/>
      <c r="AE1563" s="357"/>
      <c r="AF1563" s="357"/>
      <c r="AG1563" s="357"/>
      <c r="AH1563" s="357">
        <v>1</v>
      </c>
      <c r="AI1563" s="119">
        <v>42707</v>
      </c>
      <c r="AJ1563" s="357">
        <v>2016</v>
      </c>
      <c r="AK1563" s="357" t="s">
        <v>421</v>
      </c>
      <c r="AL1563" s="120"/>
    </row>
    <row r="1564" spans="1:123" ht="12.75" customHeight="1" x14ac:dyDescent="0.2">
      <c r="A1564" s="121">
        <v>1565</v>
      </c>
      <c r="B1564" s="110" t="s">
        <v>98</v>
      </c>
      <c r="C1564" s="121"/>
      <c r="D1564" s="111" t="s">
        <v>4522</v>
      </c>
      <c r="E1564" s="111"/>
      <c r="F1564" s="111" t="s">
        <v>4527</v>
      </c>
      <c r="G1564" s="112"/>
      <c r="H1564" s="389" t="s">
        <v>4528</v>
      </c>
      <c r="I1564" s="110"/>
      <c r="J1564" s="111" t="s">
        <v>3734</v>
      </c>
      <c r="K1564" s="111" t="s">
        <v>4529</v>
      </c>
      <c r="L1564" s="115">
        <v>44803</v>
      </c>
      <c r="M1564" s="87">
        <v>46258</v>
      </c>
      <c r="N1564" s="117" t="s">
        <v>421</v>
      </c>
      <c r="O1564" s="131">
        <f>M1564</f>
        <v>46258</v>
      </c>
      <c r="P1564" s="104">
        <v>22587</v>
      </c>
      <c r="Q1564" s="104">
        <v>2022</v>
      </c>
      <c r="R1564" s="105">
        <v>45528</v>
      </c>
      <c r="S1564" s="121" t="s">
        <v>2069</v>
      </c>
      <c r="T1564" s="121" t="s">
        <v>421</v>
      </c>
      <c r="U1564" s="244" t="s">
        <v>6813</v>
      </c>
      <c r="V1564" s="244" t="s">
        <v>6813</v>
      </c>
      <c r="W1564" s="135">
        <f>M1564</f>
        <v>46258</v>
      </c>
      <c r="X1564" s="162"/>
      <c r="Y1564" s="123"/>
      <c r="Z1564" s="124">
        <v>26</v>
      </c>
      <c r="AA1564" s="121"/>
      <c r="AB1564" s="121"/>
      <c r="AC1564" s="121"/>
      <c r="AD1564" s="121"/>
      <c r="AE1564" s="162"/>
      <c r="AF1564" s="162"/>
      <c r="AG1564" s="162"/>
      <c r="AH1564" s="162">
        <v>1</v>
      </c>
      <c r="AI1564" s="105">
        <v>44803</v>
      </c>
      <c r="AJ1564" s="162">
        <v>2022</v>
      </c>
      <c r="AK1564" s="162" t="s">
        <v>421</v>
      </c>
      <c r="AL1564" s="121"/>
    </row>
    <row r="1565" spans="1:123" s="216" customFormat="1" ht="12.75" customHeight="1" x14ac:dyDescent="0.2">
      <c r="A1565" s="201">
        <v>1566</v>
      </c>
      <c r="B1565" s="201" t="s">
        <v>98</v>
      </c>
      <c r="C1565" s="201"/>
      <c r="D1565" s="201" t="s">
        <v>6830</v>
      </c>
      <c r="E1565" s="201"/>
      <c r="F1565" s="201" t="s">
        <v>6829</v>
      </c>
      <c r="G1565" s="203"/>
      <c r="H1565" s="391" t="s">
        <v>6831</v>
      </c>
      <c r="I1565" s="201"/>
      <c r="J1565" s="201" t="s">
        <v>6832</v>
      </c>
      <c r="K1565" s="201" t="s">
        <v>1340</v>
      </c>
      <c r="L1565" s="206">
        <v>45854</v>
      </c>
      <c r="M1565" s="207">
        <v>46584</v>
      </c>
      <c r="N1565" s="208" t="s">
        <v>421</v>
      </c>
      <c r="O1565" s="209">
        <f>M1565</f>
        <v>46584</v>
      </c>
      <c r="P1565" s="210">
        <v>25423</v>
      </c>
      <c r="Q1565" s="210">
        <v>2025</v>
      </c>
      <c r="R1565" s="211">
        <v>45854</v>
      </c>
      <c r="S1565" s="212" t="s">
        <v>2069</v>
      </c>
      <c r="T1565" s="212" t="s">
        <v>728</v>
      </c>
      <c r="U1565" s="377" t="s">
        <v>200</v>
      </c>
      <c r="V1565" s="377" t="s">
        <v>200</v>
      </c>
      <c r="W1565" s="213">
        <f t="shared" si="353"/>
        <v>46584</v>
      </c>
      <c r="X1565" s="208"/>
      <c r="Y1565" s="408"/>
      <c r="Z1565" s="214">
        <v>22</v>
      </c>
      <c r="AA1565" s="201"/>
      <c r="AB1565" s="201"/>
      <c r="AC1565" s="201"/>
      <c r="AD1565" s="201"/>
      <c r="AE1565" s="208"/>
      <c r="AF1565" s="208"/>
      <c r="AG1565" s="284"/>
      <c r="AH1565" s="284">
        <v>1</v>
      </c>
      <c r="AI1565" s="223">
        <v>45854</v>
      </c>
      <c r="AJ1565" s="284">
        <v>2025</v>
      </c>
      <c r="AK1565" s="284" t="s">
        <v>421</v>
      </c>
      <c r="AL1565" s="201"/>
      <c r="AM1565" s="262"/>
      <c r="AN1565" s="215"/>
      <c r="AO1565" s="215"/>
      <c r="AP1565" s="215"/>
      <c r="AQ1565" s="215"/>
      <c r="AR1565" s="215"/>
      <c r="AS1565" s="215"/>
      <c r="AT1565" s="215"/>
      <c r="AU1565" s="215"/>
      <c r="AV1565" s="215"/>
      <c r="AW1565" s="215"/>
      <c r="AX1565" s="215"/>
      <c r="AY1565" s="215"/>
      <c r="AZ1565" s="215"/>
      <c r="BA1565" s="215"/>
      <c r="BB1565" s="215"/>
      <c r="BC1565" s="215"/>
      <c r="BD1565" s="215"/>
      <c r="BE1565" s="215"/>
      <c r="BF1565" s="215"/>
      <c r="BG1565" s="215"/>
      <c r="BH1565" s="215"/>
      <c r="BI1565" s="215"/>
      <c r="BJ1565" s="215"/>
      <c r="BK1565" s="215"/>
      <c r="BL1565" s="215"/>
      <c r="BM1565" s="215"/>
      <c r="BN1565" s="215"/>
      <c r="BO1565" s="215"/>
      <c r="BP1565" s="215"/>
      <c r="BQ1565" s="215"/>
      <c r="BR1565" s="215"/>
      <c r="BS1565" s="215"/>
      <c r="BT1565" s="215"/>
      <c r="BU1565" s="215"/>
      <c r="BV1565" s="215"/>
      <c r="BW1565" s="215"/>
      <c r="BX1565" s="215"/>
      <c r="BY1565" s="215"/>
      <c r="BZ1565" s="215"/>
      <c r="CA1565" s="215"/>
      <c r="CB1565" s="215"/>
      <c r="CC1565" s="215"/>
      <c r="CD1565" s="215"/>
      <c r="CE1565" s="215"/>
      <c r="CF1565" s="215"/>
      <c r="CG1565" s="215"/>
      <c r="CH1565" s="215"/>
      <c r="CI1565" s="215"/>
      <c r="CJ1565" s="215"/>
      <c r="CK1565" s="215"/>
      <c r="CL1565" s="215"/>
      <c r="CM1565" s="215"/>
      <c r="CN1565" s="215"/>
      <c r="CO1565" s="215"/>
      <c r="CP1565" s="215"/>
      <c r="CQ1565" s="215"/>
      <c r="CR1565" s="215"/>
      <c r="CS1565" s="215"/>
      <c r="CT1565" s="215"/>
      <c r="CU1565" s="215"/>
      <c r="CV1565" s="215"/>
      <c r="CW1565" s="215"/>
      <c r="CX1565" s="215"/>
      <c r="CY1565" s="215"/>
      <c r="CZ1565" s="215"/>
      <c r="DA1565" s="215"/>
      <c r="DB1565" s="215"/>
      <c r="DC1565" s="215"/>
      <c r="DD1565" s="215"/>
      <c r="DE1565" s="215"/>
      <c r="DF1565" s="215"/>
      <c r="DG1565" s="215"/>
      <c r="DH1565" s="215"/>
      <c r="DI1565" s="215"/>
      <c r="DJ1565" s="215"/>
      <c r="DK1565" s="215"/>
      <c r="DL1565" s="215"/>
      <c r="DM1565" s="215"/>
      <c r="DN1565" s="215"/>
      <c r="DO1565" s="215"/>
      <c r="DP1565" s="215"/>
      <c r="DQ1565" s="215"/>
      <c r="DR1565" s="215"/>
      <c r="DS1565" s="215"/>
    </row>
    <row r="1566" spans="1:123" s="510" customFormat="1" ht="12.75" customHeight="1" x14ac:dyDescent="0.2">
      <c r="A1566" s="492">
        <v>1567</v>
      </c>
      <c r="B1566" s="492" t="s">
        <v>98</v>
      </c>
      <c r="C1566" s="492"/>
      <c r="D1566" s="492"/>
      <c r="E1566" s="492"/>
      <c r="F1566" s="492" t="s">
        <v>6850</v>
      </c>
      <c r="G1566" s="493"/>
      <c r="H1566" s="494"/>
      <c r="I1566" s="492"/>
      <c r="J1566" s="492"/>
      <c r="K1566" s="492" t="s">
        <v>1576</v>
      </c>
      <c r="L1566" s="495"/>
      <c r="M1566" s="496"/>
      <c r="N1566" s="497"/>
      <c r="O1566" s="498"/>
      <c r="P1566" s="499"/>
      <c r="Q1566" s="499"/>
      <c r="R1566" s="500">
        <f t="shared" ref="R1566:R1606" si="359">SUM(M1566-365)</f>
        <v>-365</v>
      </c>
      <c r="S1566" s="501"/>
      <c r="T1566" s="501"/>
      <c r="U1566" s="502"/>
      <c r="V1566" s="502"/>
      <c r="W1566" s="503">
        <f t="shared" si="353"/>
        <v>0</v>
      </c>
      <c r="X1566" s="497"/>
      <c r="Y1566" s="504"/>
      <c r="Z1566" s="505"/>
      <c r="AA1566" s="492"/>
      <c r="AB1566" s="492"/>
      <c r="AC1566" s="492"/>
      <c r="AD1566" s="492"/>
      <c r="AE1566" s="497"/>
      <c r="AF1566" s="497"/>
      <c r="AG1566" s="506"/>
      <c r="AH1566" s="506"/>
      <c r="AI1566" s="501"/>
      <c r="AJ1566" s="506"/>
      <c r="AK1566" s="506"/>
      <c r="AL1566" s="492"/>
      <c r="AM1566" s="701"/>
      <c r="AN1566" s="509"/>
      <c r="AO1566" s="509"/>
      <c r="AP1566" s="509"/>
      <c r="AQ1566" s="509"/>
      <c r="AR1566" s="509"/>
      <c r="AS1566" s="509"/>
      <c r="AT1566" s="509"/>
      <c r="AU1566" s="509"/>
      <c r="AV1566" s="509"/>
      <c r="AW1566" s="509"/>
      <c r="AX1566" s="509"/>
      <c r="AY1566" s="509"/>
      <c r="AZ1566" s="509"/>
      <c r="BA1566" s="509"/>
      <c r="BB1566" s="509"/>
      <c r="BC1566" s="509"/>
      <c r="BD1566" s="509"/>
      <c r="BE1566" s="509"/>
      <c r="BF1566" s="509"/>
      <c r="BG1566" s="509"/>
      <c r="BH1566" s="509"/>
      <c r="BI1566" s="509"/>
      <c r="BJ1566" s="509"/>
      <c r="BK1566" s="509"/>
      <c r="BL1566" s="509"/>
      <c r="BM1566" s="509"/>
      <c r="BN1566" s="509"/>
      <c r="BO1566" s="509"/>
      <c r="BP1566" s="509"/>
      <c r="BQ1566" s="509"/>
      <c r="BR1566" s="509"/>
      <c r="BS1566" s="509"/>
      <c r="BT1566" s="509"/>
      <c r="BU1566" s="509"/>
      <c r="BV1566" s="509"/>
      <c r="BW1566" s="509"/>
      <c r="BX1566" s="509"/>
      <c r="BY1566" s="509"/>
      <c r="BZ1566" s="509"/>
      <c r="CA1566" s="509"/>
      <c r="CB1566" s="509"/>
      <c r="CC1566" s="509"/>
      <c r="CD1566" s="509"/>
      <c r="CE1566" s="509"/>
      <c r="CF1566" s="509"/>
      <c r="CG1566" s="509"/>
      <c r="CH1566" s="509"/>
      <c r="CI1566" s="509"/>
      <c r="CJ1566" s="509"/>
      <c r="CK1566" s="509"/>
      <c r="CL1566" s="509"/>
      <c r="CM1566" s="509"/>
      <c r="CN1566" s="509"/>
      <c r="CO1566" s="509"/>
      <c r="CP1566" s="509"/>
      <c r="CQ1566" s="509"/>
      <c r="CR1566" s="509"/>
      <c r="CS1566" s="509"/>
      <c r="CT1566" s="509"/>
      <c r="CU1566" s="509"/>
      <c r="CV1566" s="509"/>
      <c r="CW1566" s="509"/>
      <c r="CX1566" s="509"/>
      <c r="CY1566" s="509"/>
      <c r="CZ1566" s="509"/>
      <c r="DA1566" s="509"/>
      <c r="DB1566" s="509"/>
      <c r="DC1566" s="509"/>
      <c r="DD1566" s="509"/>
      <c r="DE1566" s="509"/>
      <c r="DF1566" s="509"/>
      <c r="DG1566" s="509"/>
      <c r="DH1566" s="509"/>
      <c r="DI1566" s="509"/>
      <c r="DJ1566" s="509"/>
      <c r="DK1566" s="509"/>
      <c r="DL1566" s="509"/>
      <c r="DM1566" s="509"/>
      <c r="DN1566" s="509"/>
      <c r="DO1566" s="509"/>
      <c r="DP1566" s="509"/>
      <c r="DQ1566" s="509"/>
      <c r="DR1566" s="509"/>
      <c r="DS1566" s="509"/>
    </row>
    <row r="1567" spans="1:123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0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59"/>
        <v>-365</v>
      </c>
      <c r="S1567" s="156"/>
      <c r="T1567" s="144"/>
      <c r="U1567" s="376"/>
      <c r="V1567" s="376"/>
      <c r="W1567" s="145">
        <f t="shared" si="353"/>
        <v>0</v>
      </c>
      <c r="X1567" s="357"/>
      <c r="Y1567" s="407"/>
      <c r="Z1567" s="136"/>
      <c r="AA1567" s="120"/>
      <c r="AB1567" s="120"/>
      <c r="AC1567" s="120"/>
      <c r="AD1567" s="120"/>
      <c r="AE1567" s="357"/>
      <c r="AF1567" s="357"/>
      <c r="AG1567" s="365"/>
      <c r="AH1567" s="365"/>
      <c r="AI1567" s="156"/>
      <c r="AJ1567" s="365"/>
      <c r="AK1567" s="365"/>
      <c r="AL1567" s="120"/>
    </row>
    <row r="1568" spans="1:123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0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59"/>
        <v>-365</v>
      </c>
      <c r="S1568" s="156"/>
      <c r="T1568" s="144"/>
      <c r="U1568" s="376"/>
      <c r="V1568" s="376"/>
      <c r="W1568" s="145">
        <f t="shared" si="353"/>
        <v>0</v>
      </c>
      <c r="X1568" s="357"/>
      <c r="Y1568" s="407"/>
      <c r="Z1568" s="136"/>
      <c r="AA1568" s="120"/>
      <c r="AB1568" s="120"/>
      <c r="AC1568" s="120"/>
      <c r="AD1568" s="120"/>
      <c r="AE1568" s="357"/>
      <c r="AF1568" s="357"/>
      <c r="AG1568" s="365"/>
      <c r="AH1568" s="365"/>
      <c r="AI1568" s="156"/>
      <c r="AJ1568" s="365"/>
      <c r="AK1568" s="365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0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59"/>
        <v>-365</v>
      </c>
      <c r="S1569" s="156"/>
      <c r="T1569" s="144"/>
      <c r="U1569" s="376"/>
      <c r="V1569" s="376"/>
      <c r="W1569" s="145">
        <f t="shared" si="353"/>
        <v>0</v>
      </c>
      <c r="X1569" s="357"/>
      <c r="Y1569" s="407"/>
      <c r="Z1569" s="136"/>
      <c r="AA1569" s="120"/>
      <c r="AB1569" s="120"/>
      <c r="AC1569" s="120"/>
      <c r="AD1569" s="120"/>
      <c r="AE1569" s="357"/>
      <c r="AF1569" s="357"/>
      <c r="AG1569" s="365"/>
      <c r="AH1569" s="365"/>
      <c r="AI1569" s="156"/>
      <c r="AJ1569" s="365"/>
      <c r="AK1569" s="365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0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59"/>
        <v>-365</v>
      </c>
      <c r="S1570" s="156"/>
      <c r="T1570" s="144"/>
      <c r="U1570" s="376"/>
      <c r="V1570" s="376"/>
      <c r="W1570" s="145">
        <f t="shared" si="353"/>
        <v>0</v>
      </c>
      <c r="X1570" s="357"/>
      <c r="Y1570" s="407"/>
      <c r="Z1570" s="136"/>
      <c r="AA1570" s="120"/>
      <c r="AB1570" s="120"/>
      <c r="AC1570" s="120"/>
      <c r="AD1570" s="120"/>
      <c r="AE1570" s="357"/>
      <c r="AF1570" s="357"/>
      <c r="AG1570" s="365"/>
      <c r="AH1570" s="365"/>
      <c r="AI1570" s="156"/>
      <c r="AJ1570" s="365"/>
      <c r="AK1570" s="365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0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59"/>
        <v>-365</v>
      </c>
      <c r="S1571" s="156"/>
      <c r="T1571" s="144"/>
      <c r="U1571" s="376"/>
      <c r="V1571" s="376"/>
      <c r="W1571" s="145">
        <f t="shared" si="353"/>
        <v>0</v>
      </c>
      <c r="X1571" s="357"/>
      <c r="Y1571" s="407"/>
      <c r="Z1571" s="136"/>
      <c r="AA1571" s="120"/>
      <c r="AB1571" s="120"/>
      <c r="AC1571" s="120"/>
      <c r="AD1571" s="120"/>
      <c r="AE1571" s="357"/>
      <c r="AF1571" s="357"/>
      <c r="AG1571" s="365"/>
      <c r="AH1571" s="365"/>
      <c r="AI1571" s="156"/>
      <c r="AJ1571" s="365"/>
      <c r="AK1571" s="365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0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59"/>
        <v>-365</v>
      </c>
      <c r="S1572" s="156"/>
      <c r="T1572" s="144"/>
      <c r="U1572" s="376"/>
      <c r="V1572" s="376"/>
      <c r="W1572" s="145">
        <f t="shared" si="353"/>
        <v>0</v>
      </c>
      <c r="X1572" s="357"/>
      <c r="Y1572" s="407"/>
      <c r="Z1572" s="136"/>
      <c r="AA1572" s="120"/>
      <c r="AB1572" s="120"/>
      <c r="AC1572" s="120"/>
      <c r="AD1572" s="120"/>
      <c r="AE1572" s="357"/>
      <c r="AF1572" s="357"/>
      <c r="AG1572" s="365"/>
      <c r="AH1572" s="365"/>
      <c r="AI1572" s="156"/>
      <c r="AJ1572" s="365"/>
      <c r="AK1572" s="365"/>
      <c r="AL1572" s="120"/>
    </row>
    <row r="1573" spans="1:38" ht="12.75" customHeight="1" x14ac:dyDescent="0.2">
      <c r="A1573" s="121">
        <v>1574</v>
      </c>
      <c r="B1573" s="1281" t="s">
        <v>6871</v>
      </c>
      <c r="C1573" s="121"/>
      <c r="D1573" s="121"/>
      <c r="E1573" s="121"/>
      <c r="F1573" s="121"/>
      <c r="G1573" s="129"/>
      <c r="H1573" s="390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59"/>
        <v>-365</v>
      </c>
      <c r="S1573" s="156"/>
      <c r="T1573" s="144"/>
      <c r="U1573" s="376"/>
      <c r="V1573" s="376"/>
      <c r="W1573" s="145">
        <f t="shared" si="353"/>
        <v>0</v>
      </c>
      <c r="X1573" s="357"/>
      <c r="Y1573" s="407"/>
      <c r="Z1573" s="136"/>
      <c r="AA1573" s="120"/>
      <c r="AB1573" s="120"/>
      <c r="AC1573" s="120"/>
      <c r="AD1573" s="120"/>
      <c r="AE1573" s="357"/>
      <c r="AF1573" s="357"/>
      <c r="AG1573" s="365"/>
      <c r="AH1573" s="365"/>
      <c r="AI1573" s="156"/>
      <c r="AJ1573" s="365"/>
      <c r="AK1573" s="365"/>
      <c r="AL1573" s="120"/>
    </row>
    <row r="1574" spans="1:38" ht="12.75" customHeight="1" x14ac:dyDescent="0.2">
      <c r="A1574" s="121">
        <v>1575</v>
      </c>
      <c r="B1574" s="492"/>
      <c r="C1574" s="121" t="s">
        <v>6872</v>
      </c>
      <c r="D1574" s="121"/>
      <c r="E1574" s="121"/>
      <c r="F1574" s="121"/>
      <c r="G1574" s="129"/>
      <c r="H1574" s="390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59"/>
        <v>-365</v>
      </c>
      <c r="S1574" s="156"/>
      <c r="T1574" s="144"/>
      <c r="U1574" s="376"/>
      <c r="V1574" s="376"/>
      <c r="W1574" s="145">
        <f t="shared" si="353"/>
        <v>0</v>
      </c>
      <c r="X1574" s="357"/>
      <c r="Y1574" s="407"/>
      <c r="Z1574" s="136"/>
      <c r="AA1574" s="120"/>
      <c r="AB1574" s="120"/>
      <c r="AC1574" s="120"/>
      <c r="AD1574" s="120"/>
      <c r="AE1574" s="357"/>
      <c r="AF1574" s="357"/>
      <c r="AG1574" s="365"/>
      <c r="AH1574" s="365"/>
      <c r="AI1574" s="156"/>
      <c r="AJ1574" s="365"/>
      <c r="AK1574" s="365"/>
      <c r="AL1574" s="120"/>
    </row>
    <row r="1575" spans="1:38" ht="12.75" customHeight="1" x14ac:dyDescent="0.2">
      <c r="A1575" s="121">
        <v>1576</v>
      </c>
      <c r="B1575" s="301"/>
      <c r="C1575" s="121" t="s">
        <v>6873</v>
      </c>
      <c r="D1575" s="121"/>
      <c r="E1575" s="121"/>
      <c r="F1575" s="121"/>
      <c r="G1575" s="129"/>
      <c r="H1575" s="390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59"/>
        <v>-365</v>
      </c>
      <c r="S1575" s="156"/>
      <c r="T1575" s="144"/>
      <c r="U1575" s="376"/>
      <c r="V1575" s="376"/>
      <c r="W1575" s="145">
        <f t="shared" si="353"/>
        <v>0</v>
      </c>
      <c r="X1575" s="357"/>
      <c r="Y1575" s="407"/>
      <c r="Z1575" s="136"/>
      <c r="AA1575" s="120"/>
      <c r="AB1575" s="120"/>
      <c r="AC1575" s="120"/>
      <c r="AD1575" s="120"/>
      <c r="AE1575" s="357"/>
      <c r="AF1575" s="357"/>
      <c r="AG1575" s="365"/>
      <c r="AH1575" s="365"/>
      <c r="AI1575" s="156"/>
      <c r="AJ1575" s="365"/>
      <c r="AK1575" s="365"/>
      <c r="AL1575" s="120"/>
    </row>
    <row r="1576" spans="1:38" ht="12.75" customHeight="1" x14ac:dyDescent="0.2">
      <c r="A1576" s="121">
        <v>1577</v>
      </c>
      <c r="B1576" s="1280"/>
      <c r="C1576" s="121" t="s">
        <v>6874</v>
      </c>
      <c r="D1576" s="121"/>
      <c r="E1576" s="121"/>
      <c r="F1576" s="121"/>
      <c r="G1576" s="129"/>
      <c r="H1576" s="390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59"/>
        <v>-365</v>
      </c>
      <c r="S1576" s="156"/>
      <c r="T1576" s="144"/>
      <c r="U1576" s="376"/>
      <c r="V1576" s="376"/>
      <c r="W1576" s="145">
        <f t="shared" si="353"/>
        <v>0</v>
      </c>
      <c r="X1576" s="357"/>
      <c r="Y1576" s="407"/>
      <c r="Z1576" s="136"/>
      <c r="AA1576" s="120"/>
      <c r="AB1576" s="120"/>
      <c r="AC1576" s="120"/>
      <c r="AD1576" s="120"/>
      <c r="AE1576" s="357"/>
      <c r="AF1576" s="357"/>
      <c r="AG1576" s="365"/>
      <c r="AH1576" s="365"/>
      <c r="AI1576" s="156"/>
      <c r="AJ1576" s="365"/>
      <c r="AK1576" s="365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0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59"/>
        <v>-365</v>
      </c>
      <c r="S1577" s="156"/>
      <c r="T1577" s="144"/>
      <c r="U1577" s="376"/>
      <c r="V1577" s="376"/>
      <c r="W1577" s="145">
        <f t="shared" si="353"/>
        <v>0</v>
      </c>
      <c r="X1577" s="357"/>
      <c r="Y1577" s="407"/>
      <c r="Z1577" s="136"/>
      <c r="AA1577" s="120"/>
      <c r="AB1577" s="120"/>
      <c r="AC1577" s="120"/>
      <c r="AD1577" s="120"/>
      <c r="AE1577" s="357"/>
      <c r="AF1577" s="357"/>
      <c r="AG1577" s="365"/>
      <c r="AH1577" s="365"/>
      <c r="AI1577" s="156"/>
      <c r="AJ1577" s="365"/>
      <c r="AK1577" s="365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0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59"/>
        <v>-365</v>
      </c>
      <c r="S1578" s="156"/>
      <c r="T1578" s="144"/>
      <c r="U1578" s="376"/>
      <c r="V1578" s="376"/>
      <c r="W1578" s="145">
        <f t="shared" si="353"/>
        <v>0</v>
      </c>
      <c r="X1578" s="357"/>
      <c r="Y1578" s="407"/>
      <c r="Z1578" s="136"/>
      <c r="AA1578" s="120"/>
      <c r="AB1578" s="120"/>
      <c r="AC1578" s="120"/>
      <c r="AD1578" s="120"/>
      <c r="AE1578" s="357"/>
      <c r="AF1578" s="357"/>
      <c r="AG1578" s="365"/>
      <c r="AH1578" s="365"/>
      <c r="AI1578" s="156"/>
      <c r="AJ1578" s="365"/>
      <c r="AK1578" s="365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0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59"/>
        <v>-365</v>
      </c>
      <c r="S1579" s="156"/>
      <c r="T1579" s="144"/>
      <c r="U1579" s="376"/>
      <c r="V1579" s="376"/>
      <c r="W1579" s="145">
        <f t="shared" si="353"/>
        <v>0</v>
      </c>
      <c r="X1579" s="357"/>
      <c r="Y1579" s="407"/>
      <c r="Z1579" s="136"/>
      <c r="AA1579" s="120"/>
      <c r="AB1579" s="120"/>
      <c r="AC1579" s="120"/>
      <c r="AD1579" s="120"/>
      <c r="AE1579" s="357"/>
      <c r="AF1579" s="357"/>
      <c r="AG1579" s="365"/>
      <c r="AH1579" s="365"/>
      <c r="AI1579" s="156"/>
      <c r="AJ1579" s="365"/>
      <c r="AK1579" s="365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0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59"/>
        <v>-365</v>
      </c>
      <c r="S1580" s="156"/>
      <c r="T1580" s="144"/>
      <c r="U1580" s="376"/>
      <c r="V1580" s="376"/>
      <c r="W1580" s="145">
        <f t="shared" si="353"/>
        <v>0</v>
      </c>
      <c r="X1580" s="357"/>
      <c r="Y1580" s="407"/>
      <c r="Z1580" s="136"/>
      <c r="AA1580" s="120"/>
      <c r="AB1580" s="120"/>
      <c r="AC1580" s="120"/>
      <c r="AD1580" s="120"/>
      <c r="AE1580" s="357"/>
      <c r="AF1580" s="357"/>
      <c r="AG1580" s="365"/>
      <c r="AH1580" s="365"/>
      <c r="AI1580" s="156"/>
      <c r="AJ1580" s="365"/>
      <c r="AK1580" s="365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0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59"/>
        <v>-365</v>
      </c>
      <c r="S1581" s="156"/>
      <c r="T1581" s="144"/>
      <c r="U1581" s="376"/>
      <c r="V1581" s="376"/>
      <c r="W1581" s="145">
        <f t="shared" si="353"/>
        <v>0</v>
      </c>
      <c r="X1581" s="357"/>
      <c r="Y1581" s="407"/>
      <c r="Z1581" s="136"/>
      <c r="AA1581" s="120"/>
      <c r="AB1581" s="120"/>
      <c r="AC1581" s="120"/>
      <c r="AD1581" s="120"/>
      <c r="AE1581" s="357"/>
      <c r="AF1581" s="357"/>
      <c r="AG1581" s="365"/>
      <c r="AH1581" s="365"/>
      <c r="AI1581" s="156"/>
      <c r="AJ1581" s="365"/>
      <c r="AK1581" s="365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0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59"/>
        <v>-365</v>
      </c>
      <c r="S1582" s="156"/>
      <c r="T1582" s="144"/>
      <c r="U1582" s="376"/>
      <c r="V1582" s="376"/>
      <c r="W1582" s="145">
        <f t="shared" si="353"/>
        <v>0</v>
      </c>
      <c r="X1582" s="357"/>
      <c r="Y1582" s="407"/>
      <c r="Z1582" s="136"/>
      <c r="AA1582" s="120"/>
      <c r="AB1582" s="120"/>
      <c r="AC1582" s="120"/>
      <c r="AD1582" s="120"/>
      <c r="AE1582" s="357"/>
      <c r="AF1582" s="357"/>
      <c r="AG1582" s="365"/>
      <c r="AH1582" s="365"/>
      <c r="AI1582" s="156"/>
      <c r="AJ1582" s="365"/>
      <c r="AK1582" s="365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0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59"/>
        <v>-365</v>
      </c>
      <c r="S1583" s="156"/>
      <c r="T1583" s="144"/>
      <c r="U1583" s="376"/>
      <c r="V1583" s="376"/>
      <c r="W1583" s="145">
        <f t="shared" si="353"/>
        <v>0</v>
      </c>
      <c r="X1583" s="357"/>
      <c r="Y1583" s="407"/>
      <c r="Z1583" s="136"/>
      <c r="AA1583" s="120"/>
      <c r="AB1583" s="120"/>
      <c r="AC1583" s="120"/>
      <c r="AD1583" s="120"/>
      <c r="AE1583" s="357"/>
      <c r="AF1583" s="357"/>
      <c r="AG1583" s="365"/>
      <c r="AH1583" s="365"/>
      <c r="AI1583" s="156"/>
      <c r="AJ1583" s="365"/>
      <c r="AK1583" s="365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0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59"/>
        <v>-365</v>
      </c>
      <c r="S1584" s="156"/>
      <c r="T1584" s="144"/>
      <c r="U1584" s="376"/>
      <c r="V1584" s="376"/>
      <c r="W1584" s="145">
        <f t="shared" si="353"/>
        <v>0</v>
      </c>
      <c r="X1584" s="357"/>
      <c r="Y1584" s="407"/>
      <c r="Z1584" s="136"/>
      <c r="AA1584" s="120"/>
      <c r="AB1584" s="120"/>
      <c r="AC1584" s="120"/>
      <c r="AD1584" s="120"/>
      <c r="AE1584" s="357"/>
      <c r="AF1584" s="357"/>
      <c r="AG1584" s="365"/>
      <c r="AH1584" s="365"/>
      <c r="AI1584" s="156"/>
      <c r="AJ1584" s="365"/>
      <c r="AK1584" s="365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0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59"/>
        <v>-365</v>
      </c>
      <c r="S1585" s="156"/>
      <c r="T1585" s="144"/>
      <c r="U1585" s="376"/>
      <c r="V1585" s="376"/>
      <c r="W1585" s="145">
        <f t="shared" si="353"/>
        <v>0</v>
      </c>
      <c r="X1585" s="357"/>
      <c r="Y1585" s="407"/>
      <c r="Z1585" s="136"/>
      <c r="AA1585" s="120"/>
      <c r="AB1585" s="120"/>
      <c r="AC1585" s="120"/>
      <c r="AD1585" s="120"/>
      <c r="AE1585" s="357"/>
      <c r="AF1585" s="357"/>
      <c r="AG1585" s="365"/>
      <c r="AH1585" s="365"/>
      <c r="AI1585" s="156"/>
      <c r="AJ1585" s="365"/>
      <c r="AK1585" s="365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0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59"/>
        <v>-365</v>
      </c>
      <c r="S1586" s="156"/>
      <c r="T1586" s="144"/>
      <c r="U1586" s="376"/>
      <c r="V1586" s="376"/>
      <c r="W1586" s="145">
        <f t="shared" si="353"/>
        <v>0</v>
      </c>
      <c r="X1586" s="357"/>
      <c r="Y1586" s="407"/>
      <c r="Z1586" s="136"/>
      <c r="AA1586" s="120"/>
      <c r="AB1586" s="120"/>
      <c r="AC1586" s="120"/>
      <c r="AD1586" s="120"/>
      <c r="AE1586" s="357"/>
      <c r="AF1586" s="357"/>
      <c r="AG1586" s="365"/>
      <c r="AH1586" s="365"/>
      <c r="AI1586" s="156"/>
      <c r="AJ1586" s="365"/>
      <c r="AK1586" s="365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0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59"/>
        <v>-365</v>
      </c>
      <c r="S1587" s="156"/>
      <c r="T1587" s="144"/>
      <c r="U1587" s="376"/>
      <c r="V1587" s="376"/>
      <c r="W1587" s="145">
        <f t="shared" si="353"/>
        <v>0</v>
      </c>
      <c r="X1587" s="357"/>
      <c r="Y1587" s="407"/>
      <c r="Z1587" s="136"/>
      <c r="AA1587" s="120"/>
      <c r="AB1587" s="120"/>
      <c r="AC1587" s="120"/>
      <c r="AD1587" s="120"/>
      <c r="AE1587" s="357"/>
      <c r="AF1587" s="357"/>
      <c r="AG1587" s="365"/>
      <c r="AH1587" s="365"/>
      <c r="AI1587" s="156"/>
      <c r="AJ1587" s="365"/>
      <c r="AK1587" s="365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0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59"/>
        <v>-365</v>
      </c>
      <c r="S1588" s="156"/>
      <c r="T1588" s="144"/>
      <c r="U1588" s="376"/>
      <c r="V1588" s="376"/>
      <c r="W1588" s="145">
        <f t="shared" si="353"/>
        <v>0</v>
      </c>
      <c r="X1588" s="357"/>
      <c r="Y1588" s="407"/>
      <c r="Z1588" s="136"/>
      <c r="AA1588" s="120"/>
      <c r="AB1588" s="120"/>
      <c r="AC1588" s="120"/>
      <c r="AD1588" s="120"/>
      <c r="AE1588" s="357"/>
      <c r="AF1588" s="357"/>
      <c r="AG1588" s="365"/>
      <c r="AH1588" s="365"/>
      <c r="AI1588" s="156"/>
      <c r="AJ1588" s="365"/>
      <c r="AK1588" s="365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0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59"/>
        <v>-365</v>
      </c>
      <c r="S1589" s="156"/>
      <c r="T1589" s="144"/>
      <c r="U1589" s="376"/>
      <c r="V1589" s="376"/>
      <c r="W1589" s="145">
        <f t="shared" si="353"/>
        <v>0</v>
      </c>
      <c r="X1589" s="357"/>
      <c r="Y1589" s="407"/>
      <c r="Z1589" s="136"/>
      <c r="AA1589" s="120"/>
      <c r="AB1589" s="120"/>
      <c r="AC1589" s="120"/>
      <c r="AD1589" s="120"/>
      <c r="AE1589" s="357"/>
      <c r="AF1589" s="357"/>
      <c r="AG1589" s="365"/>
      <c r="AH1589" s="365"/>
      <c r="AI1589" s="156"/>
      <c r="AJ1589" s="365"/>
      <c r="AK1589" s="365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0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59"/>
        <v>-365</v>
      </c>
      <c r="S1590" s="156"/>
      <c r="T1590" s="144"/>
      <c r="U1590" s="376"/>
      <c r="V1590" s="376"/>
      <c r="W1590" s="145">
        <f t="shared" si="353"/>
        <v>0</v>
      </c>
      <c r="X1590" s="357"/>
      <c r="Y1590" s="407"/>
      <c r="Z1590" s="136"/>
      <c r="AA1590" s="120"/>
      <c r="AB1590" s="120"/>
      <c r="AC1590" s="120"/>
      <c r="AD1590" s="120"/>
      <c r="AE1590" s="357"/>
      <c r="AF1590" s="357"/>
      <c r="AG1590" s="365"/>
      <c r="AH1590" s="365"/>
      <c r="AI1590" s="156"/>
      <c r="AJ1590" s="365"/>
      <c r="AK1590" s="365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0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59"/>
        <v>-365</v>
      </c>
      <c r="S1591" s="156"/>
      <c r="T1591" s="144"/>
      <c r="U1591" s="376"/>
      <c r="V1591" s="376"/>
      <c r="W1591" s="145">
        <f t="shared" si="353"/>
        <v>0</v>
      </c>
      <c r="X1591" s="357"/>
      <c r="Y1591" s="407"/>
      <c r="Z1591" s="136"/>
      <c r="AA1591" s="120"/>
      <c r="AB1591" s="120"/>
      <c r="AC1591" s="120"/>
      <c r="AD1591" s="120"/>
      <c r="AE1591" s="357"/>
      <c r="AF1591" s="357"/>
      <c r="AG1591" s="365"/>
      <c r="AH1591" s="365"/>
      <c r="AI1591" s="156"/>
      <c r="AJ1591" s="365"/>
      <c r="AK1591" s="365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0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59"/>
        <v>-365</v>
      </c>
      <c r="S1592" s="156"/>
      <c r="T1592" s="144"/>
      <c r="U1592" s="376"/>
      <c r="V1592" s="376"/>
      <c r="W1592" s="145">
        <f t="shared" si="353"/>
        <v>0</v>
      </c>
      <c r="X1592" s="357"/>
      <c r="Y1592" s="407"/>
      <c r="Z1592" s="136"/>
      <c r="AA1592" s="120"/>
      <c r="AB1592" s="120"/>
      <c r="AC1592" s="120"/>
      <c r="AD1592" s="120"/>
      <c r="AE1592" s="357"/>
      <c r="AF1592" s="357"/>
      <c r="AG1592" s="365"/>
      <c r="AH1592" s="365"/>
      <c r="AI1592" s="156"/>
      <c r="AJ1592" s="365"/>
      <c r="AK1592" s="365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0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59"/>
        <v>-365</v>
      </c>
      <c r="S1593" s="156"/>
      <c r="T1593" s="144"/>
      <c r="U1593" s="376"/>
      <c r="V1593" s="376"/>
      <c r="W1593" s="145">
        <f t="shared" si="353"/>
        <v>0</v>
      </c>
      <c r="X1593" s="357"/>
      <c r="Y1593" s="407"/>
      <c r="Z1593" s="136"/>
      <c r="AA1593" s="120"/>
      <c r="AB1593" s="120"/>
      <c r="AC1593" s="120"/>
      <c r="AD1593" s="120"/>
      <c r="AE1593" s="357"/>
      <c r="AF1593" s="357"/>
      <c r="AG1593" s="365"/>
      <c r="AH1593" s="365"/>
      <c r="AI1593" s="156"/>
      <c r="AJ1593" s="365"/>
      <c r="AK1593" s="365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0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59"/>
        <v>-365</v>
      </c>
      <c r="S1594" s="156"/>
      <c r="T1594" s="144"/>
      <c r="U1594" s="376"/>
      <c r="V1594" s="376"/>
      <c r="W1594" s="145">
        <f t="shared" si="353"/>
        <v>0</v>
      </c>
      <c r="X1594" s="357"/>
      <c r="Y1594" s="407"/>
      <c r="Z1594" s="136"/>
      <c r="AA1594" s="120"/>
      <c r="AB1594" s="120"/>
      <c r="AC1594" s="120"/>
      <c r="AD1594" s="120"/>
      <c r="AE1594" s="357"/>
      <c r="AF1594" s="357"/>
      <c r="AG1594" s="365"/>
      <c r="AH1594" s="365"/>
      <c r="AI1594" s="156"/>
      <c r="AJ1594" s="365"/>
      <c r="AK1594" s="365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0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59"/>
        <v>-365</v>
      </c>
      <c r="S1595" s="156"/>
      <c r="T1595" s="144"/>
      <c r="U1595" s="376"/>
      <c r="V1595" s="376"/>
      <c r="W1595" s="145">
        <f t="shared" si="353"/>
        <v>0</v>
      </c>
      <c r="X1595" s="357"/>
      <c r="Y1595" s="407"/>
      <c r="Z1595" s="136"/>
      <c r="AA1595" s="120"/>
      <c r="AB1595" s="120"/>
      <c r="AC1595" s="120"/>
      <c r="AD1595" s="120"/>
      <c r="AE1595" s="357"/>
      <c r="AF1595" s="357"/>
      <c r="AG1595" s="365"/>
      <c r="AH1595" s="365"/>
      <c r="AI1595" s="156"/>
      <c r="AJ1595" s="365"/>
      <c r="AK1595" s="365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0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59"/>
        <v>-365</v>
      </c>
      <c r="S1596" s="156"/>
      <c r="T1596" s="144"/>
      <c r="U1596" s="376"/>
      <c r="V1596" s="376"/>
      <c r="W1596" s="145">
        <f t="shared" si="353"/>
        <v>0</v>
      </c>
      <c r="X1596" s="357"/>
      <c r="Y1596" s="407"/>
      <c r="Z1596" s="136"/>
      <c r="AA1596" s="120"/>
      <c r="AB1596" s="120"/>
      <c r="AC1596" s="120"/>
      <c r="AD1596" s="120"/>
      <c r="AE1596" s="357"/>
      <c r="AF1596" s="357"/>
      <c r="AG1596" s="365"/>
      <c r="AH1596" s="365"/>
      <c r="AI1596" s="156"/>
      <c r="AJ1596" s="365"/>
      <c r="AK1596" s="365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0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59"/>
        <v>-365</v>
      </c>
      <c r="S1597" s="156"/>
      <c r="T1597" s="144"/>
      <c r="U1597" s="376"/>
      <c r="V1597" s="376"/>
      <c r="W1597" s="145">
        <f t="shared" si="353"/>
        <v>0</v>
      </c>
      <c r="X1597" s="357"/>
      <c r="Y1597" s="407"/>
      <c r="Z1597" s="136"/>
      <c r="AA1597" s="120"/>
      <c r="AB1597" s="120"/>
      <c r="AC1597" s="120"/>
      <c r="AD1597" s="120"/>
      <c r="AE1597" s="357"/>
      <c r="AF1597" s="357"/>
      <c r="AG1597" s="365"/>
      <c r="AH1597" s="365"/>
      <c r="AI1597" s="156"/>
      <c r="AJ1597" s="365"/>
      <c r="AK1597" s="365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0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59"/>
        <v>-365</v>
      </c>
      <c r="S1598" s="156"/>
      <c r="T1598" s="144"/>
      <c r="U1598" s="376"/>
      <c r="V1598" s="376"/>
      <c r="W1598" s="145">
        <f t="shared" si="353"/>
        <v>0</v>
      </c>
      <c r="X1598" s="357"/>
      <c r="Y1598" s="407"/>
      <c r="Z1598" s="136"/>
      <c r="AA1598" s="120"/>
      <c r="AB1598" s="120"/>
      <c r="AC1598" s="120"/>
      <c r="AD1598" s="120"/>
      <c r="AE1598" s="357"/>
      <c r="AF1598" s="357"/>
      <c r="AG1598" s="365"/>
      <c r="AH1598" s="365"/>
      <c r="AI1598" s="156"/>
      <c r="AJ1598" s="365"/>
      <c r="AK1598" s="365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0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59"/>
        <v>-365</v>
      </c>
      <c r="S1599" s="156"/>
      <c r="T1599" s="144"/>
      <c r="U1599" s="376"/>
      <c r="V1599" s="376"/>
      <c r="W1599" s="145">
        <f t="shared" si="353"/>
        <v>0</v>
      </c>
      <c r="X1599" s="357"/>
      <c r="Y1599" s="407"/>
      <c r="Z1599" s="136"/>
      <c r="AA1599" s="120"/>
      <c r="AB1599" s="120"/>
      <c r="AC1599" s="120"/>
      <c r="AD1599" s="120"/>
      <c r="AE1599" s="357"/>
      <c r="AF1599" s="357"/>
      <c r="AG1599" s="365"/>
      <c r="AH1599" s="365"/>
      <c r="AI1599" s="156"/>
      <c r="AJ1599" s="365"/>
      <c r="AK1599" s="365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0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59"/>
        <v>-365</v>
      </c>
      <c r="S1600" s="156"/>
      <c r="T1600" s="144"/>
      <c r="U1600" s="376"/>
      <c r="V1600" s="376"/>
      <c r="W1600" s="145">
        <f t="shared" si="353"/>
        <v>0</v>
      </c>
      <c r="X1600" s="357"/>
      <c r="Y1600" s="407"/>
      <c r="Z1600" s="136"/>
      <c r="AA1600" s="120"/>
      <c r="AB1600" s="120"/>
      <c r="AC1600" s="120"/>
      <c r="AD1600" s="120"/>
      <c r="AE1600" s="357"/>
      <c r="AF1600" s="357"/>
      <c r="AG1600" s="365"/>
      <c r="AH1600" s="365"/>
      <c r="AI1600" s="156"/>
      <c r="AJ1600" s="365"/>
      <c r="AK1600" s="365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0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59"/>
        <v>-365</v>
      </c>
      <c r="S1601" s="156"/>
      <c r="T1601" s="144"/>
      <c r="U1601" s="376"/>
      <c r="V1601" s="376"/>
      <c r="W1601" s="145">
        <f t="shared" si="353"/>
        <v>0</v>
      </c>
      <c r="X1601" s="357"/>
      <c r="Y1601" s="407"/>
      <c r="Z1601" s="136"/>
      <c r="AA1601" s="120"/>
      <c r="AB1601" s="120"/>
      <c r="AC1601" s="120"/>
      <c r="AD1601" s="120"/>
      <c r="AE1601" s="357"/>
      <c r="AF1601" s="357"/>
      <c r="AG1601" s="365"/>
      <c r="AH1601" s="365"/>
      <c r="AI1601" s="156"/>
      <c r="AJ1601" s="365"/>
      <c r="AK1601" s="365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0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59"/>
        <v>-365</v>
      </c>
      <c r="S1602" s="156"/>
      <c r="T1602" s="144"/>
      <c r="U1602" s="376"/>
      <c r="V1602" s="376"/>
      <c r="W1602" s="145">
        <f t="shared" si="353"/>
        <v>0</v>
      </c>
      <c r="X1602" s="357"/>
      <c r="Y1602" s="407"/>
      <c r="Z1602" s="136"/>
      <c r="AA1602" s="120"/>
      <c r="AB1602" s="120"/>
      <c r="AC1602" s="120"/>
      <c r="AD1602" s="120"/>
      <c r="AE1602" s="357"/>
      <c r="AF1602" s="357"/>
      <c r="AG1602" s="365"/>
      <c r="AH1602" s="365"/>
      <c r="AI1602" s="156"/>
      <c r="AJ1602" s="365"/>
      <c r="AK1602" s="365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0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59"/>
        <v>-365</v>
      </c>
      <c r="S1603" s="156"/>
      <c r="T1603" s="144"/>
      <c r="U1603" s="376"/>
      <c r="V1603" s="376"/>
      <c r="W1603" s="145">
        <f t="shared" si="353"/>
        <v>0</v>
      </c>
      <c r="X1603" s="357"/>
      <c r="Y1603" s="407"/>
      <c r="Z1603" s="136"/>
      <c r="AA1603" s="120"/>
      <c r="AB1603" s="120"/>
      <c r="AC1603" s="120"/>
      <c r="AD1603" s="120"/>
      <c r="AE1603" s="357"/>
      <c r="AF1603" s="357"/>
      <c r="AG1603" s="365"/>
      <c r="AH1603" s="365"/>
      <c r="AI1603" s="156"/>
      <c r="AJ1603" s="365"/>
      <c r="AK1603" s="365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0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59"/>
        <v>-365</v>
      </c>
      <c r="S1604" s="156"/>
      <c r="T1604" s="144"/>
      <c r="U1604" s="376"/>
      <c r="V1604" s="376"/>
      <c r="W1604" s="145">
        <f t="shared" si="353"/>
        <v>0</v>
      </c>
      <c r="X1604" s="357"/>
      <c r="Y1604" s="407"/>
      <c r="Z1604" s="136"/>
      <c r="AA1604" s="120"/>
      <c r="AB1604" s="120"/>
      <c r="AC1604" s="120"/>
      <c r="AD1604" s="120"/>
      <c r="AE1604" s="357"/>
      <c r="AF1604" s="357"/>
      <c r="AG1604" s="365"/>
      <c r="AH1604" s="365"/>
      <c r="AI1604" s="156"/>
      <c r="AJ1604" s="365"/>
      <c r="AK1604" s="365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0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59"/>
        <v>-365</v>
      </c>
      <c r="S1605" s="156"/>
      <c r="T1605" s="144"/>
      <c r="U1605" s="376"/>
      <c r="V1605" s="376"/>
      <c r="W1605" s="145">
        <f t="shared" si="353"/>
        <v>0</v>
      </c>
      <c r="X1605" s="357"/>
      <c r="Y1605" s="407"/>
      <c r="Z1605" s="136"/>
      <c r="AA1605" s="120"/>
      <c r="AB1605" s="120"/>
      <c r="AC1605" s="120"/>
      <c r="AD1605" s="120"/>
      <c r="AE1605" s="357"/>
      <c r="AF1605" s="357"/>
      <c r="AG1605" s="365"/>
      <c r="AH1605" s="365"/>
      <c r="AI1605" s="156"/>
      <c r="AJ1605" s="365"/>
      <c r="AK1605" s="365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0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59"/>
        <v>-365</v>
      </c>
      <c r="S1606" s="156"/>
      <c r="T1606" s="144"/>
      <c r="U1606" s="376"/>
      <c r="V1606" s="376"/>
      <c r="W1606" s="145">
        <f t="shared" si="353"/>
        <v>0</v>
      </c>
      <c r="X1606" s="357"/>
      <c r="Y1606" s="407"/>
      <c r="Z1606" s="136"/>
      <c r="AA1606" s="120"/>
      <c r="AB1606" s="120"/>
      <c r="AC1606" s="120"/>
      <c r="AD1606" s="120"/>
      <c r="AE1606" s="357"/>
      <c r="AF1606" s="357"/>
      <c r="AG1606" s="365"/>
      <c r="AH1606" s="365"/>
      <c r="AI1606" s="156"/>
      <c r="AJ1606" s="365"/>
      <c r="AK1606" s="365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0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60">SUM(M1607-365)</f>
        <v>-365</v>
      </c>
      <c r="S1607" s="156"/>
      <c r="T1607" s="144"/>
      <c r="U1607" s="376"/>
      <c r="V1607" s="376"/>
      <c r="W1607" s="145">
        <f t="shared" si="353"/>
        <v>0</v>
      </c>
      <c r="X1607" s="357"/>
      <c r="Y1607" s="407"/>
      <c r="Z1607" s="136"/>
      <c r="AA1607" s="120"/>
      <c r="AB1607" s="120"/>
      <c r="AC1607" s="120"/>
      <c r="AD1607" s="120"/>
      <c r="AE1607" s="357"/>
      <c r="AF1607" s="357"/>
      <c r="AG1607" s="365"/>
      <c r="AH1607" s="365"/>
      <c r="AI1607" s="156"/>
      <c r="AJ1607" s="365"/>
      <c r="AK1607" s="365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0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60"/>
        <v>-365</v>
      </c>
      <c r="S1608" s="156"/>
      <c r="T1608" s="144"/>
      <c r="U1608" s="376"/>
      <c r="V1608" s="376"/>
      <c r="W1608" s="145">
        <f t="shared" si="353"/>
        <v>0</v>
      </c>
      <c r="X1608" s="357"/>
      <c r="Y1608" s="407"/>
      <c r="Z1608" s="136"/>
      <c r="AA1608" s="120"/>
      <c r="AB1608" s="120"/>
      <c r="AC1608" s="120"/>
      <c r="AD1608" s="120"/>
      <c r="AE1608" s="357"/>
      <c r="AF1608" s="357"/>
      <c r="AG1608" s="365"/>
      <c r="AH1608" s="365"/>
      <c r="AI1608" s="156"/>
      <c r="AJ1608" s="365"/>
      <c r="AK1608" s="365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0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60"/>
        <v>-365</v>
      </c>
      <c r="S1609" s="156"/>
      <c r="T1609" s="144"/>
      <c r="U1609" s="376"/>
      <c r="V1609" s="376"/>
      <c r="W1609" s="145">
        <f t="shared" si="353"/>
        <v>0</v>
      </c>
      <c r="X1609" s="357"/>
      <c r="Y1609" s="407"/>
      <c r="Z1609" s="136"/>
      <c r="AA1609" s="120"/>
      <c r="AB1609" s="120"/>
      <c r="AC1609" s="120"/>
      <c r="AD1609" s="120"/>
      <c r="AE1609" s="357"/>
      <c r="AF1609" s="357"/>
      <c r="AG1609" s="365"/>
      <c r="AH1609" s="365"/>
      <c r="AI1609" s="156"/>
      <c r="AJ1609" s="365"/>
      <c r="AK1609" s="365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0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60"/>
        <v>-365</v>
      </c>
      <c r="S1610" s="156"/>
      <c r="T1610" s="144"/>
      <c r="U1610" s="376"/>
      <c r="V1610" s="376"/>
      <c r="W1610" s="145">
        <f t="shared" si="353"/>
        <v>0</v>
      </c>
      <c r="X1610" s="357"/>
      <c r="Y1610" s="407"/>
      <c r="Z1610" s="136"/>
      <c r="AA1610" s="120"/>
      <c r="AB1610" s="120"/>
      <c r="AC1610" s="120"/>
      <c r="AD1610" s="120"/>
      <c r="AE1610" s="357"/>
      <c r="AF1610" s="357"/>
      <c r="AG1610" s="365"/>
      <c r="AH1610" s="365"/>
      <c r="AI1610" s="156"/>
      <c r="AJ1610" s="365"/>
      <c r="AK1610" s="365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0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60"/>
        <v>-365</v>
      </c>
      <c r="S1611" s="156"/>
      <c r="T1611" s="144"/>
      <c r="U1611" s="376"/>
      <c r="V1611" s="376"/>
      <c r="W1611" s="145">
        <f t="shared" ref="W1611:W1674" si="361">M1611</f>
        <v>0</v>
      </c>
      <c r="X1611" s="357"/>
      <c r="Y1611" s="407"/>
      <c r="Z1611" s="136"/>
      <c r="AA1611" s="120"/>
      <c r="AB1611" s="120"/>
      <c r="AC1611" s="120"/>
      <c r="AD1611" s="120"/>
      <c r="AE1611" s="357"/>
      <c r="AF1611" s="357"/>
      <c r="AG1611" s="365"/>
      <c r="AH1611" s="365"/>
      <c r="AI1611" s="156"/>
      <c r="AJ1611" s="365"/>
      <c r="AK1611" s="365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0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60"/>
        <v>-365</v>
      </c>
      <c r="S1612" s="156"/>
      <c r="T1612" s="144"/>
      <c r="U1612" s="376"/>
      <c r="V1612" s="376"/>
      <c r="W1612" s="145">
        <f t="shared" si="361"/>
        <v>0</v>
      </c>
      <c r="X1612" s="357"/>
      <c r="Y1612" s="407"/>
      <c r="Z1612" s="136"/>
      <c r="AA1612" s="120"/>
      <c r="AB1612" s="120"/>
      <c r="AC1612" s="120"/>
      <c r="AD1612" s="120"/>
      <c r="AE1612" s="357"/>
      <c r="AF1612" s="357"/>
      <c r="AG1612" s="365"/>
      <c r="AH1612" s="365"/>
      <c r="AI1612" s="156"/>
      <c r="AJ1612" s="365"/>
      <c r="AK1612" s="365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0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60"/>
        <v>-365</v>
      </c>
      <c r="S1613" s="156"/>
      <c r="T1613" s="144"/>
      <c r="U1613" s="376"/>
      <c r="V1613" s="376"/>
      <c r="W1613" s="145">
        <f t="shared" si="361"/>
        <v>0</v>
      </c>
      <c r="X1613" s="357"/>
      <c r="Y1613" s="407"/>
      <c r="Z1613" s="136"/>
      <c r="AA1613" s="120"/>
      <c r="AB1613" s="120"/>
      <c r="AC1613" s="120"/>
      <c r="AD1613" s="120"/>
      <c r="AE1613" s="357"/>
      <c r="AF1613" s="357"/>
      <c r="AG1613" s="365"/>
      <c r="AH1613" s="365"/>
      <c r="AI1613" s="156"/>
      <c r="AJ1613" s="365"/>
      <c r="AK1613" s="365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0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60"/>
        <v>-365</v>
      </c>
      <c r="S1614" s="156"/>
      <c r="T1614" s="144"/>
      <c r="U1614" s="376"/>
      <c r="V1614" s="376"/>
      <c r="W1614" s="145">
        <f t="shared" si="361"/>
        <v>0</v>
      </c>
      <c r="X1614" s="357"/>
      <c r="Y1614" s="407"/>
      <c r="Z1614" s="136"/>
      <c r="AA1614" s="120"/>
      <c r="AB1614" s="120"/>
      <c r="AC1614" s="120"/>
      <c r="AD1614" s="120"/>
      <c r="AE1614" s="357"/>
      <c r="AF1614" s="357"/>
      <c r="AG1614" s="365"/>
      <c r="AH1614" s="365"/>
      <c r="AI1614" s="156"/>
      <c r="AJ1614" s="365"/>
      <c r="AK1614" s="365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0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60"/>
        <v>-365</v>
      </c>
      <c r="S1615" s="156"/>
      <c r="T1615" s="144"/>
      <c r="U1615" s="376"/>
      <c r="V1615" s="376"/>
      <c r="W1615" s="145">
        <f t="shared" si="361"/>
        <v>0</v>
      </c>
      <c r="X1615" s="357"/>
      <c r="Y1615" s="407"/>
      <c r="Z1615" s="136"/>
      <c r="AA1615" s="120"/>
      <c r="AB1615" s="120"/>
      <c r="AC1615" s="120"/>
      <c r="AD1615" s="120"/>
      <c r="AE1615" s="357"/>
      <c r="AF1615" s="357"/>
      <c r="AG1615" s="365"/>
      <c r="AH1615" s="365"/>
      <c r="AI1615" s="156"/>
      <c r="AJ1615" s="365"/>
      <c r="AK1615" s="365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0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60"/>
        <v>-365</v>
      </c>
      <c r="S1616" s="156"/>
      <c r="T1616" s="144"/>
      <c r="U1616" s="376"/>
      <c r="V1616" s="376"/>
      <c r="W1616" s="145">
        <f t="shared" si="361"/>
        <v>0</v>
      </c>
      <c r="X1616" s="357"/>
      <c r="Y1616" s="407"/>
      <c r="Z1616" s="136"/>
      <c r="AA1616" s="120"/>
      <c r="AB1616" s="120"/>
      <c r="AC1616" s="120"/>
      <c r="AD1616" s="120"/>
      <c r="AE1616" s="357"/>
      <c r="AF1616" s="357"/>
      <c r="AG1616" s="365"/>
      <c r="AH1616" s="365"/>
      <c r="AI1616" s="156"/>
      <c r="AJ1616" s="365"/>
      <c r="AK1616" s="365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0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60"/>
        <v>-365</v>
      </c>
      <c r="S1617" s="156"/>
      <c r="T1617" s="144"/>
      <c r="U1617" s="376"/>
      <c r="V1617" s="376"/>
      <c r="W1617" s="145">
        <f t="shared" si="361"/>
        <v>0</v>
      </c>
      <c r="X1617" s="357"/>
      <c r="Y1617" s="407"/>
      <c r="Z1617" s="136"/>
      <c r="AA1617" s="120"/>
      <c r="AB1617" s="120"/>
      <c r="AC1617" s="120"/>
      <c r="AD1617" s="120"/>
      <c r="AE1617" s="357"/>
      <c r="AF1617" s="357"/>
      <c r="AG1617" s="365"/>
      <c r="AH1617" s="365"/>
      <c r="AI1617" s="156"/>
      <c r="AJ1617" s="365"/>
      <c r="AK1617" s="365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0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60"/>
        <v>-365</v>
      </c>
      <c r="S1618" s="156"/>
      <c r="T1618" s="144"/>
      <c r="U1618" s="376"/>
      <c r="V1618" s="376"/>
      <c r="W1618" s="145">
        <f t="shared" si="361"/>
        <v>0</v>
      </c>
      <c r="X1618" s="357"/>
      <c r="Y1618" s="407"/>
      <c r="Z1618" s="136"/>
      <c r="AA1618" s="120"/>
      <c r="AB1618" s="120"/>
      <c r="AC1618" s="120"/>
      <c r="AD1618" s="120"/>
      <c r="AE1618" s="357"/>
      <c r="AF1618" s="357"/>
      <c r="AG1618" s="365"/>
      <c r="AH1618" s="365"/>
      <c r="AI1618" s="156"/>
      <c r="AJ1618" s="365"/>
      <c r="AK1618" s="365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0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60"/>
        <v>-365</v>
      </c>
      <c r="S1619" s="156"/>
      <c r="T1619" s="144"/>
      <c r="U1619" s="376"/>
      <c r="V1619" s="376"/>
      <c r="W1619" s="145">
        <f t="shared" si="361"/>
        <v>0</v>
      </c>
      <c r="X1619" s="357"/>
      <c r="Y1619" s="407"/>
      <c r="Z1619" s="136"/>
      <c r="AA1619" s="120"/>
      <c r="AB1619" s="120"/>
      <c r="AC1619" s="120"/>
      <c r="AD1619" s="120"/>
      <c r="AE1619" s="357"/>
      <c r="AF1619" s="357"/>
      <c r="AG1619" s="365"/>
      <c r="AH1619" s="365"/>
      <c r="AI1619" s="156"/>
      <c r="AJ1619" s="365"/>
      <c r="AK1619" s="365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0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60"/>
        <v>-365</v>
      </c>
      <c r="S1620" s="156"/>
      <c r="T1620" s="144"/>
      <c r="U1620" s="376"/>
      <c r="V1620" s="376"/>
      <c r="W1620" s="145">
        <f t="shared" si="361"/>
        <v>0</v>
      </c>
      <c r="X1620" s="357"/>
      <c r="Y1620" s="407"/>
      <c r="Z1620" s="136"/>
      <c r="AA1620" s="120"/>
      <c r="AB1620" s="120"/>
      <c r="AC1620" s="120"/>
      <c r="AD1620" s="120"/>
      <c r="AE1620" s="357"/>
      <c r="AF1620" s="357"/>
      <c r="AG1620" s="365"/>
      <c r="AH1620" s="365"/>
      <c r="AI1620" s="156"/>
      <c r="AJ1620" s="365"/>
      <c r="AK1620" s="365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0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60"/>
        <v>-365</v>
      </c>
      <c r="S1621" s="156"/>
      <c r="T1621" s="144"/>
      <c r="U1621" s="376"/>
      <c r="V1621" s="376"/>
      <c r="W1621" s="145">
        <f t="shared" si="361"/>
        <v>0</v>
      </c>
      <c r="X1621" s="357"/>
      <c r="Y1621" s="407"/>
      <c r="Z1621" s="136"/>
      <c r="AA1621" s="120"/>
      <c r="AB1621" s="120"/>
      <c r="AC1621" s="120"/>
      <c r="AD1621" s="120"/>
      <c r="AE1621" s="357"/>
      <c r="AF1621" s="357"/>
      <c r="AG1621" s="365"/>
      <c r="AH1621" s="365"/>
      <c r="AI1621" s="156"/>
      <c r="AJ1621" s="365"/>
      <c r="AK1621" s="365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0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60"/>
        <v>-365</v>
      </c>
      <c r="S1622" s="156"/>
      <c r="T1622" s="144"/>
      <c r="U1622" s="376"/>
      <c r="V1622" s="376"/>
      <c r="W1622" s="145">
        <f t="shared" si="361"/>
        <v>0</v>
      </c>
      <c r="X1622" s="357"/>
      <c r="Y1622" s="407"/>
      <c r="Z1622" s="136"/>
      <c r="AA1622" s="120"/>
      <c r="AB1622" s="120"/>
      <c r="AC1622" s="120"/>
      <c r="AD1622" s="120"/>
      <c r="AE1622" s="357"/>
      <c r="AF1622" s="357"/>
      <c r="AG1622" s="365"/>
      <c r="AH1622" s="365"/>
      <c r="AI1622" s="156"/>
      <c r="AJ1622" s="365"/>
      <c r="AK1622" s="365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0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60"/>
        <v>-365</v>
      </c>
      <c r="S1623" s="156"/>
      <c r="T1623" s="144"/>
      <c r="U1623" s="376"/>
      <c r="V1623" s="376"/>
      <c r="W1623" s="145">
        <f t="shared" si="361"/>
        <v>0</v>
      </c>
      <c r="X1623" s="357"/>
      <c r="Y1623" s="407"/>
      <c r="Z1623" s="136"/>
      <c r="AA1623" s="120"/>
      <c r="AB1623" s="120"/>
      <c r="AC1623" s="120"/>
      <c r="AD1623" s="120"/>
      <c r="AE1623" s="357"/>
      <c r="AF1623" s="357"/>
      <c r="AG1623" s="365"/>
      <c r="AH1623" s="365"/>
      <c r="AI1623" s="156"/>
      <c r="AJ1623" s="365"/>
      <c r="AK1623" s="365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0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60"/>
        <v>-365</v>
      </c>
      <c r="S1624" s="156"/>
      <c r="T1624" s="144"/>
      <c r="U1624" s="376"/>
      <c r="V1624" s="376"/>
      <c r="W1624" s="145">
        <f t="shared" si="361"/>
        <v>0</v>
      </c>
      <c r="X1624" s="357"/>
      <c r="Y1624" s="407"/>
      <c r="Z1624" s="136"/>
      <c r="AA1624" s="120"/>
      <c r="AB1624" s="120"/>
      <c r="AC1624" s="120"/>
      <c r="AD1624" s="120"/>
      <c r="AE1624" s="357"/>
      <c r="AF1624" s="357"/>
      <c r="AG1624" s="365"/>
      <c r="AH1624" s="365"/>
      <c r="AI1624" s="156"/>
      <c r="AJ1624" s="365"/>
      <c r="AK1624" s="365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0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60"/>
        <v>-365</v>
      </c>
      <c r="S1625" s="156"/>
      <c r="T1625" s="144"/>
      <c r="U1625" s="376"/>
      <c r="V1625" s="376"/>
      <c r="W1625" s="145">
        <f t="shared" si="361"/>
        <v>0</v>
      </c>
      <c r="X1625" s="357"/>
      <c r="Y1625" s="407"/>
      <c r="Z1625" s="136"/>
      <c r="AA1625" s="120"/>
      <c r="AB1625" s="120"/>
      <c r="AC1625" s="120"/>
      <c r="AD1625" s="120"/>
      <c r="AE1625" s="357"/>
      <c r="AF1625" s="357"/>
      <c r="AG1625" s="365"/>
      <c r="AH1625" s="365"/>
      <c r="AI1625" s="156"/>
      <c r="AJ1625" s="365"/>
      <c r="AK1625" s="365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0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60"/>
        <v>-365</v>
      </c>
      <c r="S1626" s="156"/>
      <c r="T1626" s="144"/>
      <c r="U1626" s="376"/>
      <c r="V1626" s="376"/>
      <c r="W1626" s="145">
        <f t="shared" si="361"/>
        <v>0</v>
      </c>
      <c r="X1626" s="357"/>
      <c r="Y1626" s="407"/>
      <c r="Z1626" s="136"/>
      <c r="AA1626" s="120"/>
      <c r="AB1626" s="120"/>
      <c r="AC1626" s="120"/>
      <c r="AD1626" s="120"/>
      <c r="AE1626" s="357"/>
      <c r="AF1626" s="357"/>
      <c r="AG1626" s="365"/>
      <c r="AH1626" s="365"/>
      <c r="AI1626" s="156"/>
      <c r="AJ1626" s="365"/>
      <c r="AK1626" s="365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0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60"/>
        <v>-365</v>
      </c>
      <c r="S1627" s="156"/>
      <c r="T1627" s="144"/>
      <c r="U1627" s="376"/>
      <c r="V1627" s="376"/>
      <c r="W1627" s="145">
        <f t="shared" si="361"/>
        <v>0</v>
      </c>
      <c r="X1627" s="357"/>
      <c r="Y1627" s="407"/>
      <c r="Z1627" s="136"/>
      <c r="AA1627" s="120"/>
      <c r="AB1627" s="120"/>
      <c r="AC1627" s="120"/>
      <c r="AD1627" s="120"/>
      <c r="AE1627" s="357"/>
      <c r="AF1627" s="357"/>
      <c r="AG1627" s="365"/>
      <c r="AH1627" s="365"/>
      <c r="AI1627" s="156"/>
      <c r="AJ1627" s="365"/>
      <c r="AK1627" s="365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0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60"/>
        <v>-365</v>
      </c>
      <c r="S1628" s="156"/>
      <c r="T1628" s="144"/>
      <c r="U1628" s="376"/>
      <c r="V1628" s="376"/>
      <c r="W1628" s="145">
        <f t="shared" si="361"/>
        <v>0</v>
      </c>
      <c r="X1628" s="357"/>
      <c r="Y1628" s="407"/>
      <c r="Z1628" s="136"/>
      <c r="AA1628" s="120"/>
      <c r="AB1628" s="120"/>
      <c r="AC1628" s="120"/>
      <c r="AD1628" s="120"/>
      <c r="AE1628" s="357"/>
      <c r="AF1628" s="357"/>
      <c r="AG1628" s="365"/>
      <c r="AH1628" s="365"/>
      <c r="AI1628" s="156"/>
      <c r="AJ1628" s="365"/>
      <c r="AK1628" s="365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0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60"/>
        <v>-365</v>
      </c>
      <c r="S1629" s="156"/>
      <c r="T1629" s="144"/>
      <c r="U1629" s="376"/>
      <c r="V1629" s="376"/>
      <c r="W1629" s="145">
        <f t="shared" si="361"/>
        <v>0</v>
      </c>
      <c r="X1629" s="357"/>
      <c r="Y1629" s="407"/>
      <c r="Z1629" s="136"/>
      <c r="AA1629" s="120"/>
      <c r="AB1629" s="120"/>
      <c r="AC1629" s="120"/>
      <c r="AD1629" s="120"/>
      <c r="AE1629" s="357"/>
      <c r="AF1629" s="357"/>
      <c r="AG1629" s="365"/>
      <c r="AH1629" s="365"/>
      <c r="AI1629" s="156"/>
      <c r="AJ1629" s="365"/>
      <c r="AK1629" s="365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0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60"/>
        <v>-365</v>
      </c>
      <c r="S1630" s="156"/>
      <c r="T1630" s="144"/>
      <c r="U1630" s="376"/>
      <c r="V1630" s="376"/>
      <c r="W1630" s="145">
        <f t="shared" si="361"/>
        <v>0</v>
      </c>
      <c r="X1630" s="357"/>
      <c r="Y1630" s="407"/>
      <c r="Z1630" s="136"/>
      <c r="AA1630" s="120"/>
      <c r="AB1630" s="120"/>
      <c r="AC1630" s="120"/>
      <c r="AD1630" s="120"/>
      <c r="AE1630" s="357"/>
      <c r="AF1630" s="357"/>
      <c r="AG1630" s="365"/>
      <c r="AH1630" s="365"/>
      <c r="AI1630" s="156"/>
      <c r="AJ1630" s="365"/>
      <c r="AK1630" s="365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0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60"/>
        <v>-365</v>
      </c>
      <c r="S1631" s="156"/>
      <c r="T1631" s="144"/>
      <c r="U1631" s="376"/>
      <c r="V1631" s="376"/>
      <c r="W1631" s="145">
        <f t="shared" si="361"/>
        <v>0</v>
      </c>
      <c r="X1631" s="357"/>
      <c r="Y1631" s="407"/>
      <c r="Z1631" s="136"/>
      <c r="AA1631" s="120"/>
      <c r="AB1631" s="120"/>
      <c r="AC1631" s="120"/>
      <c r="AD1631" s="120"/>
      <c r="AE1631" s="357"/>
      <c r="AF1631" s="357"/>
      <c r="AG1631" s="365"/>
      <c r="AH1631" s="365"/>
      <c r="AI1631" s="156"/>
      <c r="AJ1631" s="365"/>
      <c r="AK1631" s="365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0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60"/>
        <v>-365</v>
      </c>
      <c r="S1632" s="156"/>
      <c r="T1632" s="144"/>
      <c r="U1632" s="376"/>
      <c r="V1632" s="376"/>
      <c r="W1632" s="145">
        <f t="shared" si="361"/>
        <v>0</v>
      </c>
      <c r="X1632" s="357"/>
      <c r="Y1632" s="407"/>
      <c r="Z1632" s="136"/>
      <c r="AA1632" s="120"/>
      <c r="AB1632" s="120"/>
      <c r="AC1632" s="120"/>
      <c r="AD1632" s="120"/>
      <c r="AE1632" s="357"/>
      <c r="AF1632" s="357"/>
      <c r="AG1632" s="365"/>
      <c r="AH1632" s="365"/>
      <c r="AI1632" s="156"/>
      <c r="AJ1632" s="365"/>
      <c r="AK1632" s="365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0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60"/>
        <v>-365</v>
      </c>
      <c r="S1633" s="156"/>
      <c r="T1633" s="144"/>
      <c r="U1633" s="376"/>
      <c r="V1633" s="376"/>
      <c r="W1633" s="145">
        <f t="shared" si="361"/>
        <v>0</v>
      </c>
      <c r="X1633" s="357"/>
      <c r="Y1633" s="407"/>
      <c r="Z1633" s="136"/>
      <c r="AA1633" s="120"/>
      <c r="AB1633" s="120"/>
      <c r="AC1633" s="120"/>
      <c r="AD1633" s="120"/>
      <c r="AE1633" s="357"/>
      <c r="AF1633" s="357"/>
      <c r="AG1633" s="365"/>
      <c r="AH1633" s="365"/>
      <c r="AI1633" s="156"/>
      <c r="AJ1633" s="365"/>
      <c r="AK1633" s="365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0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60"/>
        <v>-365</v>
      </c>
      <c r="S1634" s="156"/>
      <c r="T1634" s="144"/>
      <c r="U1634" s="376"/>
      <c r="V1634" s="376"/>
      <c r="W1634" s="145">
        <f t="shared" si="361"/>
        <v>0</v>
      </c>
      <c r="X1634" s="357"/>
      <c r="Y1634" s="407"/>
      <c r="Z1634" s="136"/>
      <c r="AA1634" s="120"/>
      <c r="AB1634" s="120"/>
      <c r="AC1634" s="120"/>
      <c r="AD1634" s="120"/>
      <c r="AE1634" s="357"/>
      <c r="AF1634" s="357"/>
      <c r="AG1634" s="365"/>
      <c r="AH1634" s="365"/>
      <c r="AI1634" s="156"/>
      <c r="AJ1634" s="365"/>
      <c r="AK1634" s="365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0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60"/>
        <v>-365</v>
      </c>
      <c r="S1635" s="156"/>
      <c r="T1635" s="144"/>
      <c r="U1635" s="376"/>
      <c r="V1635" s="376"/>
      <c r="W1635" s="145">
        <f t="shared" si="361"/>
        <v>0</v>
      </c>
      <c r="X1635" s="357"/>
      <c r="Y1635" s="407"/>
      <c r="Z1635" s="136"/>
      <c r="AA1635" s="120"/>
      <c r="AB1635" s="120"/>
      <c r="AC1635" s="120"/>
      <c r="AD1635" s="120"/>
      <c r="AE1635" s="357"/>
      <c r="AF1635" s="357"/>
      <c r="AG1635" s="365"/>
      <c r="AH1635" s="365"/>
      <c r="AI1635" s="156"/>
      <c r="AJ1635" s="365"/>
      <c r="AK1635" s="365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0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60"/>
        <v>-365</v>
      </c>
      <c r="S1636" s="156"/>
      <c r="T1636" s="144"/>
      <c r="U1636" s="376"/>
      <c r="V1636" s="376"/>
      <c r="W1636" s="145">
        <f t="shared" si="361"/>
        <v>0</v>
      </c>
      <c r="X1636" s="357"/>
      <c r="Y1636" s="407"/>
      <c r="Z1636" s="136"/>
      <c r="AA1636" s="120"/>
      <c r="AB1636" s="120"/>
      <c r="AC1636" s="120"/>
      <c r="AD1636" s="120"/>
      <c r="AE1636" s="357"/>
      <c r="AF1636" s="357"/>
      <c r="AG1636" s="365"/>
      <c r="AH1636" s="365"/>
      <c r="AI1636" s="156"/>
      <c r="AJ1636" s="365"/>
      <c r="AK1636" s="365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0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60"/>
        <v>-365</v>
      </c>
      <c r="S1637" s="156"/>
      <c r="T1637" s="144"/>
      <c r="U1637" s="376"/>
      <c r="V1637" s="376"/>
      <c r="W1637" s="145">
        <f t="shared" si="361"/>
        <v>0</v>
      </c>
      <c r="X1637" s="357"/>
      <c r="Y1637" s="407"/>
      <c r="Z1637" s="136"/>
      <c r="AA1637" s="120"/>
      <c r="AB1637" s="120"/>
      <c r="AC1637" s="120"/>
      <c r="AD1637" s="120"/>
      <c r="AE1637" s="357"/>
      <c r="AF1637" s="357"/>
      <c r="AG1637" s="365"/>
      <c r="AH1637" s="365"/>
      <c r="AI1637" s="156"/>
      <c r="AJ1637" s="365"/>
      <c r="AK1637" s="365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0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60"/>
        <v>-365</v>
      </c>
      <c r="S1638" s="156"/>
      <c r="T1638" s="144"/>
      <c r="U1638" s="376"/>
      <c r="V1638" s="376"/>
      <c r="W1638" s="145">
        <f t="shared" si="361"/>
        <v>0</v>
      </c>
      <c r="X1638" s="357"/>
      <c r="Y1638" s="407"/>
      <c r="Z1638" s="136"/>
      <c r="AA1638" s="120"/>
      <c r="AB1638" s="120"/>
      <c r="AC1638" s="120"/>
      <c r="AD1638" s="120"/>
      <c r="AE1638" s="357"/>
      <c r="AF1638" s="357"/>
      <c r="AG1638" s="365"/>
      <c r="AH1638" s="365"/>
      <c r="AI1638" s="156"/>
      <c r="AJ1638" s="365"/>
      <c r="AK1638" s="365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0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60"/>
        <v>-365</v>
      </c>
      <c r="S1639" s="156"/>
      <c r="T1639" s="144"/>
      <c r="U1639" s="376"/>
      <c r="V1639" s="376"/>
      <c r="W1639" s="145">
        <f t="shared" si="361"/>
        <v>0</v>
      </c>
      <c r="X1639" s="357"/>
      <c r="Y1639" s="407"/>
      <c r="Z1639" s="136"/>
      <c r="AA1639" s="120"/>
      <c r="AB1639" s="120"/>
      <c r="AC1639" s="120"/>
      <c r="AD1639" s="120"/>
      <c r="AE1639" s="357"/>
      <c r="AF1639" s="357"/>
      <c r="AG1639" s="365"/>
      <c r="AH1639" s="365"/>
      <c r="AI1639" s="156"/>
      <c r="AJ1639" s="365"/>
      <c r="AK1639" s="365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0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60"/>
        <v>-365</v>
      </c>
      <c r="S1640" s="156"/>
      <c r="T1640" s="144"/>
      <c r="U1640" s="376"/>
      <c r="V1640" s="376"/>
      <c r="W1640" s="145">
        <f t="shared" si="361"/>
        <v>0</v>
      </c>
      <c r="X1640" s="357"/>
      <c r="Y1640" s="407"/>
      <c r="Z1640" s="136"/>
      <c r="AA1640" s="120"/>
      <c r="AB1640" s="120"/>
      <c r="AC1640" s="120"/>
      <c r="AD1640" s="120"/>
      <c r="AE1640" s="357"/>
      <c r="AF1640" s="357"/>
      <c r="AG1640" s="365"/>
      <c r="AH1640" s="365"/>
      <c r="AI1640" s="156"/>
      <c r="AJ1640" s="365"/>
      <c r="AK1640" s="365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0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60"/>
        <v>-365</v>
      </c>
      <c r="S1641" s="156"/>
      <c r="T1641" s="144"/>
      <c r="U1641" s="376"/>
      <c r="V1641" s="376"/>
      <c r="W1641" s="145">
        <f t="shared" si="361"/>
        <v>0</v>
      </c>
      <c r="X1641" s="357"/>
      <c r="Y1641" s="407"/>
      <c r="Z1641" s="136"/>
      <c r="AA1641" s="120"/>
      <c r="AB1641" s="120"/>
      <c r="AC1641" s="120"/>
      <c r="AD1641" s="120"/>
      <c r="AE1641" s="357"/>
      <c r="AF1641" s="357"/>
      <c r="AG1641" s="365"/>
      <c r="AH1641" s="365"/>
      <c r="AI1641" s="156"/>
      <c r="AJ1641" s="365"/>
      <c r="AK1641" s="365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0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60"/>
        <v>-365</v>
      </c>
      <c r="S1642" s="156"/>
      <c r="T1642" s="144"/>
      <c r="U1642" s="376"/>
      <c r="V1642" s="376"/>
      <c r="W1642" s="145">
        <f t="shared" si="361"/>
        <v>0</v>
      </c>
      <c r="X1642" s="357"/>
      <c r="Y1642" s="407"/>
      <c r="Z1642" s="136"/>
      <c r="AA1642" s="120"/>
      <c r="AB1642" s="120"/>
      <c r="AC1642" s="120"/>
      <c r="AD1642" s="120"/>
      <c r="AE1642" s="357"/>
      <c r="AF1642" s="357"/>
      <c r="AG1642" s="365"/>
      <c r="AH1642" s="365"/>
      <c r="AI1642" s="156"/>
      <c r="AJ1642" s="365"/>
      <c r="AK1642" s="365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0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60"/>
        <v>-365</v>
      </c>
      <c r="S1643" s="156"/>
      <c r="T1643" s="144"/>
      <c r="U1643" s="376"/>
      <c r="V1643" s="376"/>
      <c r="W1643" s="145">
        <f t="shared" si="361"/>
        <v>0</v>
      </c>
      <c r="X1643" s="357"/>
      <c r="Y1643" s="407"/>
      <c r="Z1643" s="136"/>
      <c r="AA1643" s="120"/>
      <c r="AB1643" s="120"/>
      <c r="AC1643" s="120"/>
      <c r="AD1643" s="120"/>
      <c r="AE1643" s="357"/>
      <c r="AF1643" s="357"/>
      <c r="AG1643" s="365"/>
      <c r="AH1643" s="365"/>
      <c r="AI1643" s="156"/>
      <c r="AJ1643" s="365"/>
      <c r="AK1643" s="365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0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60"/>
        <v>-365</v>
      </c>
      <c r="S1644" s="156"/>
      <c r="T1644" s="144"/>
      <c r="U1644" s="376"/>
      <c r="V1644" s="376"/>
      <c r="W1644" s="145">
        <f t="shared" si="361"/>
        <v>0</v>
      </c>
      <c r="X1644" s="357"/>
      <c r="Y1644" s="407"/>
      <c r="Z1644" s="136"/>
      <c r="AA1644" s="120"/>
      <c r="AB1644" s="120"/>
      <c r="AC1644" s="120"/>
      <c r="AD1644" s="120"/>
      <c r="AE1644" s="357"/>
      <c r="AF1644" s="357"/>
      <c r="AG1644" s="365"/>
      <c r="AH1644" s="365"/>
      <c r="AI1644" s="156"/>
      <c r="AJ1644" s="365"/>
      <c r="AK1644" s="365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0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60"/>
        <v>-365</v>
      </c>
      <c r="S1645" s="156"/>
      <c r="T1645" s="144"/>
      <c r="U1645" s="376"/>
      <c r="V1645" s="376"/>
      <c r="W1645" s="145">
        <f t="shared" si="361"/>
        <v>0</v>
      </c>
      <c r="X1645" s="357"/>
      <c r="Y1645" s="407"/>
      <c r="Z1645" s="136"/>
      <c r="AA1645" s="120"/>
      <c r="AB1645" s="120"/>
      <c r="AC1645" s="120"/>
      <c r="AD1645" s="120"/>
      <c r="AE1645" s="357"/>
      <c r="AF1645" s="357"/>
      <c r="AG1645" s="365"/>
      <c r="AH1645" s="365"/>
      <c r="AI1645" s="156"/>
      <c r="AJ1645" s="365"/>
      <c r="AK1645" s="365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0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60"/>
        <v>-365</v>
      </c>
      <c r="S1646" s="156"/>
      <c r="T1646" s="144"/>
      <c r="U1646" s="376"/>
      <c r="V1646" s="376"/>
      <c r="W1646" s="145">
        <f t="shared" si="361"/>
        <v>0</v>
      </c>
      <c r="X1646" s="357"/>
      <c r="Y1646" s="407"/>
      <c r="Z1646" s="136"/>
      <c r="AA1646" s="120"/>
      <c r="AB1646" s="120"/>
      <c r="AC1646" s="120"/>
      <c r="AD1646" s="120"/>
      <c r="AE1646" s="357"/>
      <c r="AF1646" s="357"/>
      <c r="AG1646" s="365"/>
      <c r="AH1646" s="365"/>
      <c r="AI1646" s="156"/>
      <c r="AJ1646" s="365"/>
      <c r="AK1646" s="365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0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60"/>
        <v>-365</v>
      </c>
      <c r="S1647" s="156"/>
      <c r="T1647" s="144"/>
      <c r="U1647" s="376"/>
      <c r="V1647" s="376"/>
      <c r="W1647" s="145">
        <f t="shared" si="361"/>
        <v>0</v>
      </c>
      <c r="X1647" s="357"/>
      <c r="Y1647" s="407"/>
      <c r="Z1647" s="136"/>
      <c r="AA1647" s="120"/>
      <c r="AB1647" s="120"/>
      <c r="AC1647" s="120"/>
      <c r="AD1647" s="120"/>
      <c r="AE1647" s="357"/>
      <c r="AF1647" s="357"/>
      <c r="AG1647" s="365"/>
      <c r="AH1647" s="365"/>
      <c r="AI1647" s="156"/>
      <c r="AJ1647" s="365"/>
      <c r="AK1647" s="365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0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60"/>
        <v>-365</v>
      </c>
      <c r="S1648" s="156"/>
      <c r="T1648" s="144"/>
      <c r="U1648" s="376"/>
      <c r="V1648" s="376"/>
      <c r="W1648" s="145">
        <f t="shared" si="361"/>
        <v>0</v>
      </c>
      <c r="X1648" s="357"/>
      <c r="Y1648" s="407"/>
      <c r="Z1648" s="136"/>
      <c r="AA1648" s="120"/>
      <c r="AB1648" s="120"/>
      <c r="AC1648" s="120"/>
      <c r="AD1648" s="120"/>
      <c r="AE1648" s="357"/>
      <c r="AF1648" s="357"/>
      <c r="AG1648" s="365"/>
      <c r="AH1648" s="365"/>
      <c r="AI1648" s="156"/>
      <c r="AJ1648" s="365"/>
      <c r="AK1648" s="365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0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60"/>
        <v>-365</v>
      </c>
      <c r="S1649" s="156"/>
      <c r="T1649" s="144"/>
      <c r="U1649" s="376"/>
      <c r="V1649" s="376"/>
      <c r="W1649" s="145">
        <f t="shared" si="361"/>
        <v>0</v>
      </c>
      <c r="X1649" s="357"/>
      <c r="Y1649" s="407"/>
      <c r="Z1649" s="136"/>
      <c r="AA1649" s="120"/>
      <c r="AB1649" s="120"/>
      <c r="AC1649" s="120"/>
      <c r="AD1649" s="120"/>
      <c r="AE1649" s="357"/>
      <c r="AF1649" s="357"/>
      <c r="AG1649" s="365"/>
      <c r="AH1649" s="365"/>
      <c r="AI1649" s="156"/>
      <c r="AJ1649" s="365"/>
      <c r="AK1649" s="365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0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60"/>
        <v>-365</v>
      </c>
      <c r="S1650" s="156"/>
      <c r="T1650" s="144"/>
      <c r="U1650" s="376"/>
      <c r="V1650" s="376"/>
      <c r="W1650" s="145">
        <f t="shared" si="361"/>
        <v>0</v>
      </c>
      <c r="X1650" s="357"/>
      <c r="Y1650" s="407"/>
      <c r="Z1650" s="136"/>
      <c r="AA1650" s="120"/>
      <c r="AB1650" s="120"/>
      <c r="AC1650" s="120"/>
      <c r="AD1650" s="120"/>
      <c r="AE1650" s="357"/>
      <c r="AF1650" s="357"/>
      <c r="AG1650" s="365"/>
      <c r="AH1650" s="365"/>
      <c r="AI1650" s="156"/>
      <c r="AJ1650" s="365"/>
      <c r="AK1650" s="365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0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60"/>
        <v>-365</v>
      </c>
      <c r="S1651" s="156"/>
      <c r="T1651" s="144"/>
      <c r="U1651" s="376"/>
      <c r="V1651" s="376"/>
      <c r="W1651" s="145">
        <f t="shared" si="361"/>
        <v>0</v>
      </c>
      <c r="X1651" s="357"/>
      <c r="Y1651" s="407"/>
      <c r="Z1651" s="136"/>
      <c r="AA1651" s="120"/>
      <c r="AB1651" s="120"/>
      <c r="AC1651" s="120"/>
      <c r="AD1651" s="120"/>
      <c r="AE1651" s="357"/>
      <c r="AF1651" s="357"/>
      <c r="AG1651" s="365"/>
      <c r="AH1651" s="365"/>
      <c r="AI1651" s="156"/>
      <c r="AJ1651" s="365"/>
      <c r="AK1651" s="365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0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60"/>
        <v>-365</v>
      </c>
      <c r="S1652" s="156"/>
      <c r="T1652" s="144"/>
      <c r="U1652" s="376"/>
      <c r="V1652" s="376"/>
      <c r="W1652" s="145">
        <f t="shared" si="361"/>
        <v>0</v>
      </c>
      <c r="X1652" s="357"/>
      <c r="Y1652" s="407"/>
      <c r="Z1652" s="136"/>
      <c r="AA1652" s="120"/>
      <c r="AB1652" s="120"/>
      <c r="AC1652" s="120"/>
      <c r="AD1652" s="120"/>
      <c r="AE1652" s="357"/>
      <c r="AF1652" s="357"/>
      <c r="AG1652" s="365"/>
      <c r="AH1652" s="365"/>
      <c r="AI1652" s="156"/>
      <c r="AJ1652" s="365"/>
      <c r="AK1652" s="365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0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60"/>
        <v>-365</v>
      </c>
      <c r="S1653" s="156"/>
      <c r="T1653" s="144"/>
      <c r="U1653" s="376"/>
      <c r="V1653" s="376"/>
      <c r="W1653" s="145">
        <f t="shared" si="361"/>
        <v>0</v>
      </c>
      <c r="X1653" s="357"/>
      <c r="Y1653" s="407"/>
      <c r="Z1653" s="136"/>
      <c r="AA1653" s="120"/>
      <c r="AB1653" s="120"/>
      <c r="AC1653" s="120"/>
      <c r="AD1653" s="120"/>
      <c r="AE1653" s="357"/>
      <c r="AF1653" s="357"/>
      <c r="AG1653" s="365"/>
      <c r="AH1653" s="365"/>
      <c r="AI1653" s="156"/>
      <c r="AJ1653" s="365"/>
      <c r="AK1653" s="365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0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60"/>
        <v>-365</v>
      </c>
      <c r="S1654" s="156"/>
      <c r="T1654" s="144"/>
      <c r="U1654" s="376"/>
      <c r="V1654" s="376"/>
      <c r="W1654" s="145">
        <f t="shared" si="361"/>
        <v>0</v>
      </c>
      <c r="X1654" s="357"/>
      <c r="Y1654" s="407"/>
      <c r="Z1654" s="136"/>
      <c r="AA1654" s="120"/>
      <c r="AB1654" s="120"/>
      <c r="AC1654" s="120"/>
      <c r="AD1654" s="120"/>
      <c r="AE1654" s="357"/>
      <c r="AF1654" s="357"/>
      <c r="AG1654" s="365"/>
      <c r="AH1654" s="365"/>
      <c r="AI1654" s="156"/>
      <c r="AJ1654" s="365"/>
      <c r="AK1654" s="365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0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60"/>
        <v>-365</v>
      </c>
      <c r="S1655" s="156"/>
      <c r="T1655" s="144"/>
      <c r="U1655" s="376"/>
      <c r="V1655" s="376"/>
      <c r="W1655" s="145">
        <f t="shared" si="361"/>
        <v>0</v>
      </c>
      <c r="X1655" s="357"/>
      <c r="Y1655" s="407"/>
      <c r="Z1655" s="136"/>
      <c r="AA1655" s="120"/>
      <c r="AB1655" s="120"/>
      <c r="AC1655" s="120"/>
      <c r="AD1655" s="120"/>
      <c r="AE1655" s="357"/>
      <c r="AF1655" s="357"/>
      <c r="AG1655" s="365"/>
      <c r="AH1655" s="365"/>
      <c r="AI1655" s="156"/>
      <c r="AJ1655" s="365"/>
      <c r="AK1655" s="365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0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60"/>
        <v>-365</v>
      </c>
      <c r="S1656" s="156"/>
      <c r="T1656" s="144"/>
      <c r="U1656" s="376"/>
      <c r="V1656" s="376"/>
      <c r="W1656" s="145">
        <f t="shared" si="361"/>
        <v>0</v>
      </c>
      <c r="X1656" s="357"/>
      <c r="Y1656" s="407"/>
      <c r="Z1656" s="136"/>
      <c r="AA1656" s="120"/>
      <c r="AB1656" s="120"/>
      <c r="AC1656" s="120"/>
      <c r="AD1656" s="120"/>
      <c r="AE1656" s="357"/>
      <c r="AF1656" s="357"/>
      <c r="AG1656" s="365"/>
      <c r="AH1656" s="365"/>
      <c r="AI1656" s="156"/>
      <c r="AJ1656" s="365"/>
      <c r="AK1656" s="365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0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60"/>
        <v>-365</v>
      </c>
      <c r="S1657" s="156"/>
      <c r="T1657" s="144"/>
      <c r="U1657" s="376"/>
      <c r="V1657" s="376"/>
      <c r="W1657" s="145">
        <f t="shared" si="361"/>
        <v>0</v>
      </c>
      <c r="X1657" s="357"/>
      <c r="Y1657" s="407"/>
      <c r="Z1657" s="136"/>
      <c r="AA1657" s="120"/>
      <c r="AB1657" s="120"/>
      <c r="AC1657" s="120"/>
      <c r="AD1657" s="120"/>
      <c r="AE1657" s="357"/>
      <c r="AF1657" s="357"/>
      <c r="AG1657" s="365"/>
      <c r="AH1657" s="365"/>
      <c r="AI1657" s="156"/>
      <c r="AJ1657" s="365"/>
      <c r="AK1657" s="365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0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60"/>
        <v>-365</v>
      </c>
      <c r="S1658" s="156"/>
      <c r="T1658" s="144"/>
      <c r="U1658" s="376"/>
      <c r="V1658" s="376"/>
      <c r="W1658" s="145">
        <f t="shared" si="361"/>
        <v>0</v>
      </c>
      <c r="X1658" s="357"/>
      <c r="Y1658" s="407"/>
      <c r="Z1658" s="136"/>
      <c r="AA1658" s="120"/>
      <c r="AB1658" s="120"/>
      <c r="AC1658" s="120"/>
      <c r="AD1658" s="120"/>
      <c r="AE1658" s="357"/>
      <c r="AF1658" s="357"/>
      <c r="AG1658" s="365"/>
      <c r="AH1658" s="365"/>
      <c r="AI1658" s="156"/>
      <c r="AJ1658" s="365"/>
      <c r="AK1658" s="365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0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60"/>
        <v>-365</v>
      </c>
      <c r="S1659" s="156"/>
      <c r="T1659" s="144"/>
      <c r="U1659" s="376"/>
      <c r="V1659" s="376"/>
      <c r="W1659" s="145">
        <f t="shared" si="361"/>
        <v>0</v>
      </c>
      <c r="X1659" s="357"/>
      <c r="Y1659" s="407"/>
      <c r="Z1659" s="136"/>
      <c r="AA1659" s="120"/>
      <c r="AB1659" s="120"/>
      <c r="AC1659" s="120"/>
      <c r="AD1659" s="120"/>
      <c r="AE1659" s="357"/>
      <c r="AF1659" s="357"/>
      <c r="AG1659" s="365"/>
      <c r="AH1659" s="365"/>
      <c r="AI1659" s="156"/>
      <c r="AJ1659" s="365"/>
      <c r="AK1659" s="365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0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60"/>
        <v>-365</v>
      </c>
      <c r="S1660" s="156"/>
      <c r="T1660" s="144"/>
      <c r="U1660" s="376"/>
      <c r="V1660" s="376"/>
      <c r="W1660" s="145">
        <f t="shared" si="361"/>
        <v>0</v>
      </c>
      <c r="X1660" s="357"/>
      <c r="Y1660" s="407"/>
      <c r="Z1660" s="136"/>
      <c r="AA1660" s="120"/>
      <c r="AB1660" s="120"/>
      <c r="AC1660" s="120"/>
      <c r="AD1660" s="120"/>
      <c r="AE1660" s="357"/>
      <c r="AF1660" s="357"/>
      <c r="AG1660" s="365"/>
      <c r="AH1660" s="365"/>
      <c r="AI1660" s="156"/>
      <c r="AJ1660" s="365"/>
      <c r="AK1660" s="365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0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60"/>
        <v>-365</v>
      </c>
      <c r="S1661" s="156"/>
      <c r="T1661" s="144"/>
      <c r="U1661" s="376"/>
      <c r="V1661" s="376"/>
      <c r="W1661" s="145">
        <f t="shared" si="361"/>
        <v>0</v>
      </c>
      <c r="X1661" s="357"/>
      <c r="Y1661" s="407"/>
      <c r="Z1661" s="136"/>
      <c r="AA1661" s="120"/>
      <c r="AB1661" s="120"/>
      <c r="AC1661" s="120"/>
      <c r="AD1661" s="120"/>
      <c r="AE1661" s="357"/>
      <c r="AF1661" s="357"/>
      <c r="AG1661" s="365"/>
      <c r="AH1661" s="365"/>
      <c r="AI1661" s="156"/>
      <c r="AJ1661" s="365"/>
      <c r="AK1661" s="365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0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60"/>
        <v>-365</v>
      </c>
      <c r="S1662" s="156"/>
      <c r="T1662" s="144"/>
      <c r="U1662" s="376"/>
      <c r="V1662" s="376"/>
      <c r="W1662" s="145">
        <f t="shared" si="361"/>
        <v>0</v>
      </c>
      <c r="X1662" s="357"/>
      <c r="Y1662" s="407"/>
      <c r="Z1662" s="136"/>
      <c r="AA1662" s="120"/>
      <c r="AB1662" s="120"/>
      <c r="AC1662" s="120"/>
      <c r="AD1662" s="120"/>
      <c r="AE1662" s="357"/>
      <c r="AF1662" s="357"/>
      <c r="AG1662" s="365"/>
      <c r="AH1662" s="365"/>
      <c r="AI1662" s="156"/>
      <c r="AJ1662" s="365"/>
      <c r="AK1662" s="365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0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60"/>
        <v>-365</v>
      </c>
      <c r="S1663" s="156"/>
      <c r="T1663" s="144"/>
      <c r="U1663" s="376"/>
      <c r="V1663" s="376"/>
      <c r="W1663" s="145">
        <f t="shared" si="361"/>
        <v>0</v>
      </c>
      <c r="X1663" s="357"/>
      <c r="Y1663" s="407"/>
      <c r="Z1663" s="136"/>
      <c r="AA1663" s="120"/>
      <c r="AB1663" s="120"/>
      <c r="AC1663" s="120"/>
      <c r="AD1663" s="120"/>
      <c r="AE1663" s="357"/>
      <c r="AF1663" s="357"/>
      <c r="AG1663" s="365"/>
      <c r="AH1663" s="365"/>
      <c r="AI1663" s="156"/>
      <c r="AJ1663" s="365"/>
      <c r="AK1663" s="365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0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60"/>
        <v>-365</v>
      </c>
      <c r="S1664" s="156"/>
      <c r="T1664" s="144"/>
      <c r="U1664" s="376"/>
      <c r="V1664" s="376"/>
      <c r="W1664" s="145">
        <f t="shared" si="361"/>
        <v>0</v>
      </c>
      <c r="X1664" s="357"/>
      <c r="Y1664" s="407"/>
      <c r="Z1664" s="136"/>
      <c r="AA1664" s="120"/>
      <c r="AB1664" s="120"/>
      <c r="AC1664" s="120"/>
      <c r="AD1664" s="120"/>
      <c r="AE1664" s="357"/>
      <c r="AF1664" s="357"/>
      <c r="AG1664" s="365"/>
      <c r="AH1664" s="365"/>
      <c r="AI1664" s="156"/>
      <c r="AJ1664" s="365"/>
      <c r="AK1664" s="365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0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60"/>
        <v>-365</v>
      </c>
      <c r="S1665" s="156"/>
      <c r="T1665" s="144"/>
      <c r="U1665" s="376"/>
      <c r="V1665" s="376"/>
      <c r="W1665" s="145">
        <f t="shared" si="361"/>
        <v>0</v>
      </c>
      <c r="X1665" s="357"/>
      <c r="Y1665" s="407"/>
      <c r="Z1665" s="136"/>
      <c r="AA1665" s="120"/>
      <c r="AB1665" s="120"/>
      <c r="AC1665" s="120"/>
      <c r="AD1665" s="120"/>
      <c r="AE1665" s="357"/>
      <c r="AF1665" s="357"/>
      <c r="AG1665" s="365"/>
      <c r="AH1665" s="365"/>
      <c r="AI1665" s="156"/>
      <c r="AJ1665" s="365"/>
      <c r="AK1665" s="365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0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60"/>
        <v>-365</v>
      </c>
      <c r="S1666" s="156"/>
      <c r="T1666" s="144"/>
      <c r="U1666" s="376"/>
      <c r="V1666" s="376"/>
      <c r="W1666" s="145">
        <f t="shared" si="361"/>
        <v>0</v>
      </c>
      <c r="X1666" s="357"/>
      <c r="Y1666" s="407"/>
      <c r="Z1666" s="136"/>
      <c r="AA1666" s="120"/>
      <c r="AB1666" s="120"/>
      <c r="AC1666" s="120"/>
      <c r="AD1666" s="120"/>
      <c r="AE1666" s="357"/>
      <c r="AF1666" s="357"/>
      <c r="AG1666" s="365"/>
      <c r="AH1666" s="365"/>
      <c r="AI1666" s="156"/>
      <c r="AJ1666" s="365"/>
      <c r="AK1666" s="365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0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60"/>
        <v>-365</v>
      </c>
      <c r="S1667" s="156"/>
      <c r="T1667" s="144"/>
      <c r="U1667" s="376"/>
      <c r="V1667" s="376"/>
      <c r="W1667" s="145">
        <f t="shared" si="361"/>
        <v>0</v>
      </c>
      <c r="X1667" s="357"/>
      <c r="Y1667" s="407"/>
      <c r="Z1667" s="136"/>
      <c r="AA1667" s="120"/>
      <c r="AB1667" s="120"/>
      <c r="AC1667" s="120"/>
      <c r="AD1667" s="120"/>
      <c r="AE1667" s="357"/>
      <c r="AF1667" s="357"/>
      <c r="AG1667" s="365"/>
      <c r="AH1667" s="365"/>
      <c r="AI1667" s="156"/>
      <c r="AJ1667" s="365"/>
      <c r="AK1667" s="365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0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60"/>
        <v>-365</v>
      </c>
      <c r="S1668" s="156"/>
      <c r="T1668" s="144"/>
      <c r="U1668" s="376"/>
      <c r="V1668" s="376"/>
      <c r="W1668" s="145">
        <f t="shared" si="361"/>
        <v>0</v>
      </c>
      <c r="X1668" s="357"/>
      <c r="Y1668" s="407"/>
      <c r="Z1668" s="136"/>
      <c r="AA1668" s="120"/>
      <c r="AB1668" s="120"/>
      <c r="AC1668" s="120"/>
      <c r="AD1668" s="120"/>
      <c r="AE1668" s="357"/>
      <c r="AF1668" s="357"/>
      <c r="AG1668" s="365"/>
      <c r="AH1668" s="365"/>
      <c r="AI1668" s="156"/>
      <c r="AJ1668" s="365"/>
      <c r="AK1668" s="365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0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60"/>
        <v>-365</v>
      </c>
      <c r="S1669" s="156"/>
      <c r="T1669" s="144"/>
      <c r="U1669" s="376"/>
      <c r="V1669" s="376"/>
      <c r="W1669" s="145">
        <f t="shared" si="361"/>
        <v>0</v>
      </c>
      <c r="X1669" s="357"/>
      <c r="Y1669" s="407"/>
      <c r="Z1669" s="136"/>
      <c r="AA1669" s="120"/>
      <c r="AB1669" s="120"/>
      <c r="AC1669" s="120"/>
      <c r="AD1669" s="120"/>
      <c r="AE1669" s="357"/>
      <c r="AF1669" s="357"/>
      <c r="AG1669" s="365"/>
      <c r="AH1669" s="365"/>
      <c r="AI1669" s="156"/>
      <c r="AJ1669" s="365"/>
      <c r="AK1669" s="365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0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60"/>
        <v>-365</v>
      </c>
      <c r="S1670" s="156"/>
      <c r="T1670" s="144"/>
      <c r="U1670" s="376"/>
      <c r="V1670" s="376"/>
      <c r="W1670" s="145">
        <f t="shared" si="361"/>
        <v>0</v>
      </c>
      <c r="X1670" s="357"/>
      <c r="Y1670" s="407"/>
      <c r="Z1670" s="136"/>
      <c r="AA1670" s="120"/>
      <c r="AB1670" s="120"/>
      <c r="AC1670" s="120"/>
      <c r="AD1670" s="120"/>
      <c r="AE1670" s="357"/>
      <c r="AF1670" s="357"/>
      <c r="AG1670" s="365"/>
      <c r="AH1670" s="365"/>
      <c r="AI1670" s="156"/>
      <c r="AJ1670" s="365"/>
      <c r="AK1670" s="365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0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62">SUM(M1671-365)</f>
        <v>-365</v>
      </c>
      <c r="S1671" s="156"/>
      <c r="T1671" s="144"/>
      <c r="U1671" s="376"/>
      <c r="V1671" s="376"/>
      <c r="W1671" s="145">
        <f t="shared" si="361"/>
        <v>0</v>
      </c>
      <c r="X1671" s="357"/>
      <c r="Y1671" s="407"/>
      <c r="Z1671" s="136"/>
      <c r="AA1671" s="120"/>
      <c r="AB1671" s="120"/>
      <c r="AC1671" s="120"/>
      <c r="AD1671" s="120"/>
      <c r="AE1671" s="357"/>
      <c r="AF1671" s="357"/>
      <c r="AG1671" s="365"/>
      <c r="AH1671" s="365"/>
      <c r="AI1671" s="156"/>
      <c r="AJ1671" s="365"/>
      <c r="AK1671" s="365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0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62"/>
        <v>-365</v>
      </c>
      <c r="S1672" s="156"/>
      <c r="T1672" s="144"/>
      <c r="U1672" s="376"/>
      <c r="V1672" s="376"/>
      <c r="W1672" s="145">
        <f t="shared" si="361"/>
        <v>0</v>
      </c>
      <c r="X1672" s="357"/>
      <c r="Y1672" s="407"/>
      <c r="Z1672" s="136"/>
      <c r="AA1672" s="120"/>
      <c r="AB1672" s="120"/>
      <c r="AC1672" s="120"/>
      <c r="AD1672" s="120"/>
      <c r="AE1672" s="357"/>
      <c r="AF1672" s="357"/>
      <c r="AG1672" s="365"/>
      <c r="AH1672" s="365"/>
      <c r="AI1672" s="156"/>
      <c r="AJ1672" s="365"/>
      <c r="AK1672" s="365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0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62"/>
        <v>-365</v>
      </c>
      <c r="S1673" s="156"/>
      <c r="T1673" s="144"/>
      <c r="U1673" s="376"/>
      <c r="V1673" s="376"/>
      <c r="W1673" s="145">
        <f t="shared" si="361"/>
        <v>0</v>
      </c>
      <c r="X1673" s="357"/>
      <c r="Y1673" s="407"/>
      <c r="Z1673" s="136"/>
      <c r="AA1673" s="120"/>
      <c r="AB1673" s="120"/>
      <c r="AC1673" s="120"/>
      <c r="AD1673" s="120"/>
      <c r="AE1673" s="357"/>
      <c r="AF1673" s="357"/>
      <c r="AG1673" s="365"/>
      <c r="AH1673" s="365"/>
      <c r="AI1673" s="156"/>
      <c r="AJ1673" s="365"/>
      <c r="AK1673" s="365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0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62"/>
        <v>-365</v>
      </c>
      <c r="S1674" s="156"/>
      <c r="T1674" s="144"/>
      <c r="U1674" s="376"/>
      <c r="V1674" s="376"/>
      <c r="W1674" s="145">
        <f t="shared" si="361"/>
        <v>0</v>
      </c>
      <c r="X1674" s="357"/>
      <c r="Y1674" s="407"/>
      <c r="Z1674" s="136"/>
      <c r="AA1674" s="120"/>
      <c r="AB1674" s="120"/>
      <c r="AC1674" s="120"/>
      <c r="AD1674" s="120"/>
      <c r="AE1674" s="357"/>
      <c r="AF1674" s="357"/>
      <c r="AG1674" s="365"/>
      <c r="AH1674" s="365"/>
      <c r="AI1674" s="156"/>
      <c r="AJ1674" s="365"/>
      <c r="AK1674" s="365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0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62"/>
        <v>-365</v>
      </c>
      <c r="S1675" s="156"/>
      <c r="T1675" s="144"/>
      <c r="U1675" s="376"/>
      <c r="V1675" s="376"/>
      <c r="W1675" s="145">
        <f t="shared" ref="W1675:W1738" si="363">M1675</f>
        <v>0</v>
      </c>
      <c r="X1675" s="357"/>
      <c r="Y1675" s="407"/>
      <c r="Z1675" s="136"/>
      <c r="AA1675" s="120"/>
      <c r="AB1675" s="120"/>
      <c r="AC1675" s="120"/>
      <c r="AD1675" s="120"/>
      <c r="AE1675" s="357"/>
      <c r="AF1675" s="357"/>
      <c r="AG1675" s="365"/>
      <c r="AH1675" s="365"/>
      <c r="AI1675" s="156"/>
      <c r="AJ1675" s="365"/>
      <c r="AK1675" s="365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0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62"/>
        <v>-365</v>
      </c>
      <c r="S1676" s="156"/>
      <c r="T1676" s="144"/>
      <c r="U1676" s="376"/>
      <c r="V1676" s="376"/>
      <c r="W1676" s="145">
        <f t="shared" si="363"/>
        <v>0</v>
      </c>
      <c r="X1676" s="357"/>
      <c r="Y1676" s="407"/>
      <c r="Z1676" s="136"/>
      <c r="AA1676" s="120"/>
      <c r="AB1676" s="120"/>
      <c r="AC1676" s="120"/>
      <c r="AD1676" s="120"/>
      <c r="AE1676" s="357"/>
      <c r="AF1676" s="357"/>
      <c r="AG1676" s="365"/>
      <c r="AH1676" s="365"/>
      <c r="AI1676" s="156"/>
      <c r="AJ1676" s="365"/>
      <c r="AK1676" s="365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0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62"/>
        <v>-365</v>
      </c>
      <c r="S1677" s="156"/>
      <c r="T1677" s="144"/>
      <c r="U1677" s="376"/>
      <c r="V1677" s="376"/>
      <c r="W1677" s="145">
        <f t="shared" si="363"/>
        <v>0</v>
      </c>
      <c r="X1677" s="357"/>
      <c r="Y1677" s="407"/>
      <c r="Z1677" s="136"/>
      <c r="AA1677" s="120"/>
      <c r="AB1677" s="120"/>
      <c r="AC1677" s="120"/>
      <c r="AD1677" s="120"/>
      <c r="AE1677" s="357"/>
      <c r="AF1677" s="357"/>
      <c r="AG1677" s="365"/>
      <c r="AH1677" s="365"/>
      <c r="AI1677" s="156"/>
      <c r="AJ1677" s="365"/>
      <c r="AK1677" s="365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0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62"/>
        <v>-365</v>
      </c>
      <c r="S1678" s="156"/>
      <c r="T1678" s="144"/>
      <c r="U1678" s="376"/>
      <c r="V1678" s="376"/>
      <c r="W1678" s="145">
        <f t="shared" si="363"/>
        <v>0</v>
      </c>
      <c r="X1678" s="357"/>
      <c r="Y1678" s="407"/>
      <c r="Z1678" s="136"/>
      <c r="AA1678" s="120"/>
      <c r="AB1678" s="120"/>
      <c r="AC1678" s="120"/>
      <c r="AD1678" s="120"/>
      <c r="AE1678" s="357"/>
      <c r="AF1678" s="357"/>
      <c r="AG1678" s="365"/>
      <c r="AH1678" s="365"/>
      <c r="AI1678" s="156"/>
      <c r="AJ1678" s="365"/>
      <c r="AK1678" s="365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0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62"/>
        <v>-365</v>
      </c>
      <c r="S1679" s="156"/>
      <c r="T1679" s="144"/>
      <c r="U1679" s="376"/>
      <c r="V1679" s="376"/>
      <c r="W1679" s="145">
        <f t="shared" si="363"/>
        <v>0</v>
      </c>
      <c r="X1679" s="357"/>
      <c r="Y1679" s="407"/>
      <c r="Z1679" s="136"/>
      <c r="AA1679" s="120"/>
      <c r="AB1679" s="120"/>
      <c r="AC1679" s="120"/>
      <c r="AD1679" s="120"/>
      <c r="AE1679" s="357"/>
      <c r="AF1679" s="357"/>
      <c r="AG1679" s="365"/>
      <c r="AH1679" s="365"/>
      <c r="AI1679" s="156"/>
      <c r="AJ1679" s="365"/>
      <c r="AK1679" s="365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0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62"/>
        <v>-365</v>
      </c>
      <c r="S1680" s="156"/>
      <c r="T1680" s="144"/>
      <c r="U1680" s="376"/>
      <c r="V1680" s="376"/>
      <c r="W1680" s="145">
        <f t="shared" si="363"/>
        <v>0</v>
      </c>
      <c r="X1680" s="357"/>
      <c r="Y1680" s="407"/>
      <c r="Z1680" s="136"/>
      <c r="AA1680" s="120"/>
      <c r="AB1680" s="120"/>
      <c r="AC1680" s="120"/>
      <c r="AD1680" s="120"/>
      <c r="AE1680" s="357"/>
      <c r="AF1680" s="357"/>
      <c r="AG1680" s="365"/>
      <c r="AH1680" s="365"/>
      <c r="AI1680" s="156"/>
      <c r="AJ1680" s="365"/>
      <c r="AK1680" s="365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0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62"/>
        <v>-365</v>
      </c>
      <c r="S1681" s="156"/>
      <c r="T1681" s="144"/>
      <c r="U1681" s="376"/>
      <c r="V1681" s="376"/>
      <c r="W1681" s="145">
        <f t="shared" si="363"/>
        <v>0</v>
      </c>
      <c r="X1681" s="357"/>
      <c r="Y1681" s="407"/>
      <c r="Z1681" s="136"/>
      <c r="AA1681" s="120"/>
      <c r="AB1681" s="120"/>
      <c r="AC1681" s="120"/>
      <c r="AD1681" s="120"/>
      <c r="AE1681" s="357"/>
      <c r="AF1681" s="357"/>
      <c r="AG1681" s="365"/>
      <c r="AH1681" s="365"/>
      <c r="AI1681" s="156"/>
      <c r="AJ1681" s="365"/>
      <c r="AK1681" s="365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0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62"/>
        <v>-365</v>
      </c>
      <c r="S1682" s="156"/>
      <c r="T1682" s="144"/>
      <c r="U1682" s="376"/>
      <c r="V1682" s="376"/>
      <c r="W1682" s="145">
        <f t="shared" si="363"/>
        <v>0</v>
      </c>
      <c r="X1682" s="357"/>
      <c r="Y1682" s="407"/>
      <c r="Z1682" s="136"/>
      <c r="AA1682" s="120"/>
      <c r="AB1682" s="120"/>
      <c r="AC1682" s="120"/>
      <c r="AD1682" s="120"/>
      <c r="AE1682" s="357"/>
      <c r="AF1682" s="357"/>
      <c r="AG1682" s="365"/>
      <c r="AH1682" s="365"/>
      <c r="AI1682" s="156"/>
      <c r="AJ1682" s="365"/>
      <c r="AK1682" s="365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0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62"/>
        <v>-365</v>
      </c>
      <c r="S1683" s="156"/>
      <c r="T1683" s="144"/>
      <c r="U1683" s="376"/>
      <c r="V1683" s="376"/>
      <c r="W1683" s="145">
        <f t="shared" si="363"/>
        <v>0</v>
      </c>
      <c r="X1683" s="357"/>
      <c r="Y1683" s="407"/>
      <c r="Z1683" s="136"/>
      <c r="AA1683" s="120"/>
      <c r="AB1683" s="120"/>
      <c r="AC1683" s="120"/>
      <c r="AD1683" s="120"/>
      <c r="AE1683" s="357"/>
      <c r="AF1683" s="357"/>
      <c r="AG1683" s="365"/>
      <c r="AH1683" s="365"/>
      <c r="AI1683" s="156"/>
      <c r="AJ1683" s="365"/>
      <c r="AK1683" s="365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0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62"/>
        <v>-365</v>
      </c>
      <c r="S1684" s="156"/>
      <c r="T1684" s="144"/>
      <c r="U1684" s="376"/>
      <c r="V1684" s="376"/>
      <c r="W1684" s="145">
        <f t="shared" si="363"/>
        <v>0</v>
      </c>
      <c r="X1684" s="357"/>
      <c r="Y1684" s="407"/>
      <c r="Z1684" s="136"/>
      <c r="AA1684" s="120"/>
      <c r="AB1684" s="120"/>
      <c r="AC1684" s="120"/>
      <c r="AD1684" s="120"/>
      <c r="AE1684" s="357"/>
      <c r="AF1684" s="357"/>
      <c r="AG1684" s="365"/>
      <c r="AH1684" s="365"/>
      <c r="AI1684" s="156"/>
      <c r="AJ1684" s="365"/>
      <c r="AK1684" s="365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0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62"/>
        <v>-365</v>
      </c>
      <c r="S1685" s="156"/>
      <c r="T1685" s="144"/>
      <c r="U1685" s="376"/>
      <c r="V1685" s="376"/>
      <c r="W1685" s="145">
        <f t="shared" si="363"/>
        <v>0</v>
      </c>
      <c r="X1685" s="357"/>
      <c r="Y1685" s="407"/>
      <c r="Z1685" s="136"/>
      <c r="AA1685" s="120"/>
      <c r="AB1685" s="120"/>
      <c r="AC1685" s="120"/>
      <c r="AD1685" s="120"/>
      <c r="AE1685" s="357"/>
      <c r="AF1685" s="357"/>
      <c r="AG1685" s="365"/>
      <c r="AH1685" s="365"/>
      <c r="AI1685" s="156"/>
      <c r="AJ1685" s="365"/>
      <c r="AK1685" s="365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0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62"/>
        <v>-365</v>
      </c>
      <c r="S1686" s="156"/>
      <c r="T1686" s="144"/>
      <c r="U1686" s="376"/>
      <c r="V1686" s="376"/>
      <c r="W1686" s="145">
        <f t="shared" si="363"/>
        <v>0</v>
      </c>
      <c r="X1686" s="357"/>
      <c r="Y1686" s="407"/>
      <c r="Z1686" s="136"/>
      <c r="AA1686" s="120"/>
      <c r="AB1686" s="120"/>
      <c r="AC1686" s="120"/>
      <c r="AD1686" s="120"/>
      <c r="AE1686" s="357"/>
      <c r="AF1686" s="357"/>
      <c r="AG1686" s="365"/>
      <c r="AH1686" s="365"/>
      <c r="AI1686" s="156"/>
      <c r="AJ1686" s="365"/>
      <c r="AK1686" s="365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0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62"/>
        <v>-365</v>
      </c>
      <c r="S1687" s="156"/>
      <c r="T1687" s="144"/>
      <c r="U1687" s="376"/>
      <c r="V1687" s="376"/>
      <c r="W1687" s="145">
        <f t="shared" si="363"/>
        <v>0</v>
      </c>
      <c r="X1687" s="357"/>
      <c r="Y1687" s="407"/>
      <c r="Z1687" s="136"/>
      <c r="AA1687" s="120"/>
      <c r="AB1687" s="120"/>
      <c r="AC1687" s="120"/>
      <c r="AD1687" s="120"/>
      <c r="AE1687" s="357"/>
      <c r="AF1687" s="357"/>
      <c r="AG1687" s="365"/>
      <c r="AH1687" s="365"/>
      <c r="AI1687" s="156"/>
      <c r="AJ1687" s="365"/>
      <c r="AK1687" s="365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0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62"/>
        <v>-365</v>
      </c>
      <c r="S1688" s="156"/>
      <c r="T1688" s="144"/>
      <c r="U1688" s="376"/>
      <c r="V1688" s="376"/>
      <c r="W1688" s="145">
        <f t="shared" si="363"/>
        <v>0</v>
      </c>
      <c r="X1688" s="357"/>
      <c r="Y1688" s="407"/>
      <c r="Z1688" s="136"/>
      <c r="AA1688" s="120"/>
      <c r="AB1688" s="120"/>
      <c r="AC1688" s="120"/>
      <c r="AD1688" s="120"/>
      <c r="AE1688" s="357"/>
      <c r="AF1688" s="357"/>
      <c r="AG1688" s="365"/>
      <c r="AH1688" s="365"/>
      <c r="AI1688" s="156"/>
      <c r="AJ1688" s="365"/>
      <c r="AK1688" s="365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0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62"/>
        <v>-365</v>
      </c>
      <c r="S1689" s="156"/>
      <c r="T1689" s="144"/>
      <c r="U1689" s="376"/>
      <c r="V1689" s="376"/>
      <c r="W1689" s="145">
        <f t="shared" si="363"/>
        <v>0</v>
      </c>
      <c r="X1689" s="357"/>
      <c r="Y1689" s="407"/>
      <c r="Z1689" s="136"/>
      <c r="AA1689" s="120"/>
      <c r="AB1689" s="120"/>
      <c r="AC1689" s="120"/>
      <c r="AD1689" s="120"/>
      <c r="AE1689" s="357"/>
      <c r="AF1689" s="357"/>
      <c r="AG1689" s="365"/>
      <c r="AH1689" s="365"/>
      <c r="AI1689" s="156"/>
      <c r="AJ1689" s="365"/>
      <c r="AK1689" s="365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0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62"/>
        <v>-365</v>
      </c>
      <c r="S1690" s="156"/>
      <c r="T1690" s="144"/>
      <c r="U1690" s="376"/>
      <c r="V1690" s="376"/>
      <c r="W1690" s="145">
        <f t="shared" si="363"/>
        <v>0</v>
      </c>
      <c r="X1690" s="357"/>
      <c r="Y1690" s="407"/>
      <c r="Z1690" s="136"/>
      <c r="AA1690" s="120"/>
      <c r="AB1690" s="120"/>
      <c r="AC1690" s="120"/>
      <c r="AD1690" s="120"/>
      <c r="AE1690" s="357"/>
      <c r="AF1690" s="357"/>
      <c r="AG1690" s="365"/>
      <c r="AH1690" s="365"/>
      <c r="AI1690" s="156"/>
      <c r="AJ1690" s="365"/>
      <c r="AK1690" s="365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0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62"/>
        <v>-365</v>
      </c>
      <c r="S1691" s="156"/>
      <c r="T1691" s="144"/>
      <c r="U1691" s="376"/>
      <c r="V1691" s="376"/>
      <c r="W1691" s="145">
        <f t="shared" si="363"/>
        <v>0</v>
      </c>
      <c r="X1691" s="357"/>
      <c r="Y1691" s="407"/>
      <c r="Z1691" s="136"/>
      <c r="AA1691" s="120"/>
      <c r="AB1691" s="120"/>
      <c r="AC1691" s="120"/>
      <c r="AD1691" s="120"/>
      <c r="AE1691" s="357"/>
      <c r="AF1691" s="357"/>
      <c r="AG1691" s="365"/>
      <c r="AH1691" s="365"/>
      <c r="AI1691" s="156"/>
      <c r="AJ1691" s="365"/>
      <c r="AK1691" s="365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0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62"/>
        <v>-365</v>
      </c>
      <c r="S1692" s="156"/>
      <c r="T1692" s="144"/>
      <c r="U1692" s="376"/>
      <c r="V1692" s="376"/>
      <c r="W1692" s="145">
        <f t="shared" si="363"/>
        <v>0</v>
      </c>
      <c r="X1692" s="357"/>
      <c r="Y1692" s="407"/>
      <c r="Z1692" s="136"/>
      <c r="AA1692" s="120"/>
      <c r="AB1692" s="120"/>
      <c r="AC1692" s="120"/>
      <c r="AD1692" s="120"/>
      <c r="AE1692" s="357"/>
      <c r="AF1692" s="357"/>
      <c r="AG1692" s="365"/>
      <c r="AH1692" s="365"/>
      <c r="AI1692" s="156"/>
      <c r="AJ1692" s="365"/>
      <c r="AK1692" s="365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0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62"/>
        <v>-365</v>
      </c>
      <c r="S1693" s="156"/>
      <c r="T1693" s="144"/>
      <c r="U1693" s="376"/>
      <c r="V1693" s="376"/>
      <c r="W1693" s="145">
        <f t="shared" si="363"/>
        <v>0</v>
      </c>
      <c r="X1693" s="357"/>
      <c r="Y1693" s="407"/>
      <c r="Z1693" s="136"/>
      <c r="AA1693" s="120"/>
      <c r="AB1693" s="120"/>
      <c r="AC1693" s="120"/>
      <c r="AD1693" s="120"/>
      <c r="AE1693" s="357"/>
      <c r="AF1693" s="357"/>
      <c r="AG1693" s="365"/>
      <c r="AH1693" s="365"/>
      <c r="AI1693" s="156"/>
      <c r="AJ1693" s="365"/>
      <c r="AK1693" s="365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0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62"/>
        <v>-365</v>
      </c>
      <c r="S1694" s="156"/>
      <c r="T1694" s="144"/>
      <c r="U1694" s="376"/>
      <c r="V1694" s="376"/>
      <c r="W1694" s="145">
        <f t="shared" si="363"/>
        <v>0</v>
      </c>
      <c r="X1694" s="357"/>
      <c r="Y1694" s="407"/>
      <c r="Z1694" s="136"/>
      <c r="AA1694" s="120"/>
      <c r="AB1694" s="120"/>
      <c r="AC1694" s="120"/>
      <c r="AD1694" s="120"/>
      <c r="AE1694" s="357"/>
      <c r="AF1694" s="357"/>
      <c r="AG1694" s="365"/>
      <c r="AH1694" s="365"/>
      <c r="AI1694" s="156"/>
      <c r="AJ1694" s="365"/>
      <c r="AK1694" s="365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0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62"/>
        <v>-365</v>
      </c>
      <c r="S1695" s="156"/>
      <c r="T1695" s="144"/>
      <c r="U1695" s="376"/>
      <c r="V1695" s="376"/>
      <c r="W1695" s="145">
        <f t="shared" si="363"/>
        <v>0</v>
      </c>
      <c r="X1695" s="357"/>
      <c r="Y1695" s="407"/>
      <c r="Z1695" s="136"/>
      <c r="AA1695" s="120"/>
      <c r="AB1695" s="120"/>
      <c r="AC1695" s="120"/>
      <c r="AD1695" s="120"/>
      <c r="AE1695" s="357"/>
      <c r="AF1695" s="357"/>
      <c r="AG1695" s="365"/>
      <c r="AH1695" s="365"/>
      <c r="AI1695" s="156"/>
      <c r="AJ1695" s="365"/>
      <c r="AK1695" s="365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0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62"/>
        <v>-365</v>
      </c>
      <c r="S1696" s="156"/>
      <c r="T1696" s="144"/>
      <c r="U1696" s="376"/>
      <c r="V1696" s="376"/>
      <c r="W1696" s="145">
        <f t="shared" si="363"/>
        <v>0</v>
      </c>
      <c r="X1696" s="357"/>
      <c r="Y1696" s="407"/>
      <c r="Z1696" s="136"/>
      <c r="AA1696" s="120"/>
      <c r="AB1696" s="120"/>
      <c r="AC1696" s="120"/>
      <c r="AD1696" s="120"/>
      <c r="AE1696" s="357"/>
      <c r="AF1696" s="357"/>
      <c r="AG1696" s="365"/>
      <c r="AH1696" s="365"/>
      <c r="AI1696" s="156"/>
      <c r="AJ1696" s="365"/>
      <c r="AK1696" s="365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0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62"/>
        <v>-365</v>
      </c>
      <c r="S1697" s="156"/>
      <c r="T1697" s="144"/>
      <c r="U1697" s="376"/>
      <c r="V1697" s="376"/>
      <c r="W1697" s="145">
        <f t="shared" si="363"/>
        <v>0</v>
      </c>
      <c r="X1697" s="357"/>
      <c r="Y1697" s="407"/>
      <c r="Z1697" s="136"/>
      <c r="AA1697" s="120"/>
      <c r="AB1697" s="120"/>
      <c r="AC1697" s="120"/>
      <c r="AD1697" s="120"/>
      <c r="AE1697" s="357"/>
      <c r="AF1697" s="357"/>
      <c r="AG1697" s="365"/>
      <c r="AH1697" s="365"/>
      <c r="AI1697" s="156"/>
      <c r="AJ1697" s="365"/>
      <c r="AK1697" s="365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0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62"/>
        <v>-365</v>
      </c>
      <c r="S1698" s="156"/>
      <c r="T1698" s="144"/>
      <c r="U1698" s="376"/>
      <c r="V1698" s="376"/>
      <c r="W1698" s="145">
        <f t="shared" si="363"/>
        <v>0</v>
      </c>
      <c r="X1698" s="357"/>
      <c r="Y1698" s="407"/>
      <c r="Z1698" s="136"/>
      <c r="AA1698" s="120"/>
      <c r="AB1698" s="120"/>
      <c r="AC1698" s="120"/>
      <c r="AD1698" s="120"/>
      <c r="AE1698" s="357"/>
      <c r="AF1698" s="357"/>
      <c r="AG1698" s="365"/>
      <c r="AH1698" s="365"/>
      <c r="AI1698" s="156"/>
      <c r="AJ1698" s="365"/>
      <c r="AK1698" s="365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0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62"/>
        <v>-365</v>
      </c>
      <c r="S1699" s="156"/>
      <c r="T1699" s="144"/>
      <c r="U1699" s="376"/>
      <c r="V1699" s="376"/>
      <c r="W1699" s="145">
        <f t="shared" si="363"/>
        <v>0</v>
      </c>
      <c r="X1699" s="357"/>
      <c r="Y1699" s="407"/>
      <c r="Z1699" s="136"/>
      <c r="AA1699" s="120"/>
      <c r="AB1699" s="120"/>
      <c r="AC1699" s="120"/>
      <c r="AD1699" s="120"/>
      <c r="AE1699" s="357"/>
      <c r="AF1699" s="357"/>
      <c r="AG1699" s="365"/>
      <c r="AH1699" s="365"/>
      <c r="AI1699" s="156"/>
      <c r="AJ1699" s="365"/>
      <c r="AK1699" s="365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0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62"/>
        <v>-365</v>
      </c>
      <c r="S1700" s="156"/>
      <c r="T1700" s="144"/>
      <c r="U1700" s="376"/>
      <c r="V1700" s="376"/>
      <c r="W1700" s="145">
        <f t="shared" si="363"/>
        <v>0</v>
      </c>
      <c r="X1700" s="357"/>
      <c r="Y1700" s="407"/>
      <c r="Z1700" s="136"/>
      <c r="AA1700" s="120"/>
      <c r="AB1700" s="120"/>
      <c r="AC1700" s="120"/>
      <c r="AD1700" s="120"/>
      <c r="AE1700" s="357"/>
      <c r="AF1700" s="357"/>
      <c r="AG1700" s="365"/>
      <c r="AH1700" s="365"/>
      <c r="AI1700" s="156"/>
      <c r="AJ1700" s="365"/>
      <c r="AK1700" s="365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0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62"/>
        <v>-365</v>
      </c>
      <c r="S1701" s="156"/>
      <c r="T1701" s="144"/>
      <c r="U1701" s="376"/>
      <c r="V1701" s="376"/>
      <c r="W1701" s="145">
        <f t="shared" si="363"/>
        <v>0</v>
      </c>
      <c r="X1701" s="357"/>
      <c r="Y1701" s="407"/>
      <c r="Z1701" s="136"/>
      <c r="AA1701" s="120"/>
      <c r="AB1701" s="120"/>
      <c r="AC1701" s="120"/>
      <c r="AD1701" s="120"/>
      <c r="AE1701" s="357"/>
      <c r="AF1701" s="357"/>
      <c r="AG1701" s="365"/>
      <c r="AH1701" s="365"/>
      <c r="AI1701" s="156"/>
      <c r="AJ1701" s="365"/>
      <c r="AK1701" s="365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0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62"/>
        <v>-365</v>
      </c>
      <c r="S1702" s="156"/>
      <c r="T1702" s="144"/>
      <c r="U1702" s="376"/>
      <c r="V1702" s="376"/>
      <c r="W1702" s="145">
        <f t="shared" si="363"/>
        <v>0</v>
      </c>
      <c r="X1702" s="357"/>
      <c r="Y1702" s="407"/>
      <c r="Z1702" s="136"/>
      <c r="AA1702" s="120"/>
      <c r="AB1702" s="120"/>
      <c r="AC1702" s="120"/>
      <c r="AD1702" s="120"/>
      <c r="AE1702" s="357"/>
      <c r="AF1702" s="357"/>
      <c r="AG1702" s="365"/>
      <c r="AH1702" s="365"/>
      <c r="AI1702" s="156"/>
      <c r="AJ1702" s="365"/>
      <c r="AK1702" s="365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0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62"/>
        <v>-365</v>
      </c>
      <c r="S1703" s="156"/>
      <c r="T1703" s="144"/>
      <c r="U1703" s="376"/>
      <c r="V1703" s="376"/>
      <c r="W1703" s="145">
        <f t="shared" si="363"/>
        <v>0</v>
      </c>
      <c r="X1703" s="357"/>
      <c r="Y1703" s="407"/>
      <c r="Z1703" s="136"/>
      <c r="AA1703" s="120"/>
      <c r="AB1703" s="120"/>
      <c r="AC1703" s="120"/>
      <c r="AD1703" s="120"/>
      <c r="AE1703" s="357"/>
      <c r="AF1703" s="357"/>
      <c r="AG1703" s="365"/>
      <c r="AH1703" s="365"/>
      <c r="AI1703" s="156"/>
      <c r="AJ1703" s="365"/>
      <c r="AK1703" s="365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0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62"/>
        <v>-365</v>
      </c>
      <c r="S1704" s="156"/>
      <c r="T1704" s="144"/>
      <c r="U1704" s="376"/>
      <c r="V1704" s="376"/>
      <c r="W1704" s="145">
        <f t="shared" si="363"/>
        <v>0</v>
      </c>
      <c r="X1704" s="357"/>
      <c r="Y1704" s="407"/>
      <c r="Z1704" s="136"/>
      <c r="AA1704" s="120"/>
      <c r="AB1704" s="120"/>
      <c r="AC1704" s="120"/>
      <c r="AD1704" s="120"/>
      <c r="AE1704" s="357"/>
      <c r="AF1704" s="357"/>
      <c r="AG1704" s="365"/>
      <c r="AH1704" s="365"/>
      <c r="AI1704" s="156"/>
      <c r="AJ1704" s="365"/>
      <c r="AK1704" s="365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0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62"/>
        <v>-365</v>
      </c>
      <c r="S1705" s="156"/>
      <c r="T1705" s="144"/>
      <c r="U1705" s="376"/>
      <c r="V1705" s="376"/>
      <c r="W1705" s="145">
        <f t="shared" si="363"/>
        <v>0</v>
      </c>
      <c r="X1705" s="357"/>
      <c r="Y1705" s="407"/>
      <c r="Z1705" s="136"/>
      <c r="AA1705" s="120"/>
      <c r="AB1705" s="120"/>
      <c r="AC1705" s="120"/>
      <c r="AD1705" s="120"/>
      <c r="AE1705" s="357"/>
      <c r="AF1705" s="357"/>
      <c r="AG1705" s="365"/>
      <c r="AH1705" s="365"/>
      <c r="AI1705" s="156"/>
      <c r="AJ1705" s="365"/>
      <c r="AK1705" s="365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0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62"/>
        <v>-365</v>
      </c>
      <c r="S1706" s="156"/>
      <c r="T1706" s="144"/>
      <c r="U1706" s="376"/>
      <c r="V1706" s="376"/>
      <c r="W1706" s="145">
        <f t="shared" si="363"/>
        <v>0</v>
      </c>
      <c r="X1706" s="357"/>
      <c r="Y1706" s="407"/>
      <c r="Z1706" s="136"/>
      <c r="AA1706" s="120"/>
      <c r="AB1706" s="120"/>
      <c r="AC1706" s="120"/>
      <c r="AD1706" s="120"/>
      <c r="AE1706" s="357"/>
      <c r="AF1706" s="357"/>
      <c r="AG1706" s="365"/>
      <c r="AH1706" s="365"/>
      <c r="AI1706" s="156"/>
      <c r="AJ1706" s="365"/>
      <c r="AK1706" s="365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0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62"/>
        <v>-365</v>
      </c>
      <c r="S1707" s="156"/>
      <c r="T1707" s="144"/>
      <c r="U1707" s="376"/>
      <c r="V1707" s="376"/>
      <c r="W1707" s="145">
        <f t="shared" si="363"/>
        <v>0</v>
      </c>
      <c r="X1707" s="357"/>
      <c r="Y1707" s="407"/>
      <c r="Z1707" s="136"/>
      <c r="AA1707" s="120"/>
      <c r="AB1707" s="120"/>
      <c r="AC1707" s="120"/>
      <c r="AD1707" s="120"/>
      <c r="AE1707" s="357"/>
      <c r="AF1707" s="357"/>
      <c r="AG1707" s="365"/>
      <c r="AH1707" s="365"/>
      <c r="AI1707" s="156"/>
      <c r="AJ1707" s="365"/>
      <c r="AK1707" s="365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0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62"/>
        <v>-365</v>
      </c>
      <c r="S1708" s="156"/>
      <c r="T1708" s="144"/>
      <c r="U1708" s="376"/>
      <c r="V1708" s="376"/>
      <c r="W1708" s="145">
        <f t="shared" si="363"/>
        <v>0</v>
      </c>
      <c r="X1708" s="357"/>
      <c r="Y1708" s="407"/>
      <c r="Z1708" s="136"/>
      <c r="AA1708" s="120"/>
      <c r="AB1708" s="120"/>
      <c r="AC1708" s="120"/>
      <c r="AD1708" s="120"/>
      <c r="AE1708" s="357"/>
      <c r="AF1708" s="357"/>
      <c r="AG1708" s="365"/>
      <c r="AH1708" s="365"/>
      <c r="AI1708" s="156"/>
      <c r="AJ1708" s="365"/>
      <c r="AK1708" s="365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0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62"/>
        <v>-365</v>
      </c>
      <c r="S1709" s="156"/>
      <c r="T1709" s="144"/>
      <c r="U1709" s="376"/>
      <c r="V1709" s="376"/>
      <c r="W1709" s="145">
        <f t="shared" si="363"/>
        <v>0</v>
      </c>
      <c r="X1709" s="357"/>
      <c r="Y1709" s="407"/>
      <c r="Z1709" s="136"/>
      <c r="AA1709" s="120"/>
      <c r="AB1709" s="120"/>
      <c r="AC1709" s="120"/>
      <c r="AD1709" s="120"/>
      <c r="AE1709" s="357"/>
      <c r="AF1709" s="357"/>
      <c r="AG1709" s="365"/>
      <c r="AH1709" s="365"/>
      <c r="AI1709" s="156"/>
      <c r="AJ1709" s="365"/>
      <c r="AK1709" s="365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0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62"/>
        <v>-365</v>
      </c>
      <c r="S1710" s="156"/>
      <c r="T1710" s="144"/>
      <c r="U1710" s="376"/>
      <c r="V1710" s="376"/>
      <c r="W1710" s="145">
        <f t="shared" si="363"/>
        <v>0</v>
      </c>
      <c r="X1710" s="357"/>
      <c r="Y1710" s="407"/>
      <c r="Z1710" s="136"/>
      <c r="AA1710" s="120"/>
      <c r="AB1710" s="120"/>
      <c r="AC1710" s="120"/>
      <c r="AD1710" s="120"/>
      <c r="AE1710" s="357"/>
      <c r="AF1710" s="357"/>
      <c r="AG1710" s="365"/>
      <c r="AH1710" s="365"/>
      <c r="AI1710" s="156"/>
      <c r="AJ1710" s="365"/>
      <c r="AK1710" s="365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0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62"/>
        <v>-365</v>
      </c>
      <c r="S1711" s="156"/>
      <c r="T1711" s="144"/>
      <c r="U1711" s="376"/>
      <c r="V1711" s="376"/>
      <c r="W1711" s="145">
        <f t="shared" si="363"/>
        <v>0</v>
      </c>
      <c r="X1711" s="357"/>
      <c r="Y1711" s="407"/>
      <c r="Z1711" s="136"/>
      <c r="AA1711" s="120"/>
      <c r="AB1711" s="120"/>
      <c r="AC1711" s="120"/>
      <c r="AD1711" s="120"/>
      <c r="AE1711" s="357"/>
      <c r="AF1711" s="357"/>
      <c r="AG1711" s="365"/>
      <c r="AH1711" s="365"/>
      <c r="AI1711" s="156"/>
      <c r="AJ1711" s="365"/>
      <c r="AK1711" s="365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0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62"/>
        <v>-365</v>
      </c>
      <c r="S1712" s="156"/>
      <c r="T1712" s="144"/>
      <c r="U1712" s="376"/>
      <c r="V1712" s="376"/>
      <c r="W1712" s="145">
        <f t="shared" si="363"/>
        <v>0</v>
      </c>
      <c r="X1712" s="357"/>
      <c r="Y1712" s="407"/>
      <c r="Z1712" s="136"/>
      <c r="AA1712" s="120"/>
      <c r="AB1712" s="120"/>
      <c r="AC1712" s="120"/>
      <c r="AD1712" s="120"/>
      <c r="AE1712" s="357"/>
      <c r="AF1712" s="357"/>
      <c r="AG1712" s="365"/>
      <c r="AH1712" s="365"/>
      <c r="AI1712" s="156"/>
      <c r="AJ1712" s="365"/>
      <c r="AK1712" s="365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0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62"/>
        <v>-365</v>
      </c>
      <c r="S1713" s="156"/>
      <c r="T1713" s="144"/>
      <c r="U1713" s="376"/>
      <c r="V1713" s="376"/>
      <c r="W1713" s="145">
        <f t="shared" si="363"/>
        <v>0</v>
      </c>
      <c r="X1713" s="357"/>
      <c r="Y1713" s="407"/>
      <c r="Z1713" s="136"/>
      <c r="AA1713" s="120"/>
      <c r="AB1713" s="120"/>
      <c r="AC1713" s="120"/>
      <c r="AD1713" s="120"/>
      <c r="AE1713" s="357"/>
      <c r="AF1713" s="357"/>
      <c r="AG1713" s="365"/>
      <c r="AH1713" s="365"/>
      <c r="AI1713" s="156"/>
      <c r="AJ1713" s="365"/>
      <c r="AK1713" s="365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0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62"/>
        <v>-365</v>
      </c>
      <c r="S1714" s="156"/>
      <c r="T1714" s="144"/>
      <c r="U1714" s="376"/>
      <c r="V1714" s="376"/>
      <c r="W1714" s="145">
        <f t="shared" si="363"/>
        <v>0</v>
      </c>
      <c r="X1714" s="357"/>
      <c r="Y1714" s="407"/>
      <c r="Z1714" s="136"/>
      <c r="AA1714" s="120"/>
      <c r="AB1714" s="120"/>
      <c r="AC1714" s="120"/>
      <c r="AD1714" s="120"/>
      <c r="AE1714" s="357"/>
      <c r="AF1714" s="357"/>
      <c r="AG1714" s="365"/>
      <c r="AH1714" s="365"/>
      <c r="AI1714" s="156"/>
      <c r="AJ1714" s="365"/>
      <c r="AK1714" s="365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0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62"/>
        <v>-365</v>
      </c>
      <c r="S1715" s="156"/>
      <c r="T1715" s="144"/>
      <c r="U1715" s="376"/>
      <c r="V1715" s="376"/>
      <c r="W1715" s="145">
        <f t="shared" si="363"/>
        <v>0</v>
      </c>
      <c r="X1715" s="357"/>
      <c r="Y1715" s="407"/>
      <c r="Z1715" s="136"/>
      <c r="AA1715" s="120"/>
      <c r="AB1715" s="120"/>
      <c r="AC1715" s="120"/>
      <c r="AD1715" s="120"/>
      <c r="AE1715" s="357"/>
      <c r="AF1715" s="357"/>
      <c r="AG1715" s="365"/>
      <c r="AH1715" s="365"/>
      <c r="AI1715" s="156"/>
      <c r="AJ1715" s="365"/>
      <c r="AK1715" s="365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0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62"/>
        <v>-365</v>
      </c>
      <c r="S1716" s="156"/>
      <c r="T1716" s="144"/>
      <c r="U1716" s="376"/>
      <c r="V1716" s="376"/>
      <c r="W1716" s="145">
        <f t="shared" si="363"/>
        <v>0</v>
      </c>
      <c r="X1716" s="357"/>
      <c r="Y1716" s="407"/>
      <c r="Z1716" s="136"/>
      <c r="AA1716" s="120"/>
      <c r="AB1716" s="120"/>
      <c r="AC1716" s="120"/>
      <c r="AD1716" s="120"/>
      <c r="AE1716" s="357"/>
      <c r="AF1716" s="357"/>
      <c r="AG1716" s="365"/>
      <c r="AH1716" s="365"/>
      <c r="AI1716" s="156"/>
      <c r="AJ1716" s="365"/>
      <c r="AK1716" s="365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0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62"/>
        <v>-365</v>
      </c>
      <c r="S1717" s="156"/>
      <c r="T1717" s="144"/>
      <c r="U1717" s="376"/>
      <c r="V1717" s="376"/>
      <c r="W1717" s="145">
        <f t="shared" si="363"/>
        <v>0</v>
      </c>
      <c r="X1717" s="357"/>
      <c r="Y1717" s="407"/>
      <c r="Z1717" s="136"/>
      <c r="AA1717" s="120"/>
      <c r="AB1717" s="120"/>
      <c r="AC1717" s="120"/>
      <c r="AD1717" s="120"/>
      <c r="AE1717" s="357"/>
      <c r="AF1717" s="357"/>
      <c r="AG1717" s="365"/>
      <c r="AH1717" s="365"/>
      <c r="AI1717" s="156"/>
      <c r="AJ1717" s="365"/>
      <c r="AK1717" s="365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0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62"/>
        <v>-365</v>
      </c>
      <c r="S1718" s="156"/>
      <c r="T1718" s="144"/>
      <c r="U1718" s="376"/>
      <c r="V1718" s="376"/>
      <c r="W1718" s="145">
        <f t="shared" si="363"/>
        <v>0</v>
      </c>
      <c r="X1718" s="357"/>
      <c r="Y1718" s="407"/>
      <c r="Z1718" s="136"/>
      <c r="AA1718" s="120"/>
      <c r="AB1718" s="120"/>
      <c r="AC1718" s="120"/>
      <c r="AD1718" s="120"/>
      <c r="AE1718" s="357"/>
      <c r="AF1718" s="357"/>
      <c r="AG1718" s="365"/>
      <c r="AH1718" s="365"/>
      <c r="AI1718" s="156"/>
      <c r="AJ1718" s="365"/>
      <c r="AK1718" s="365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0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62"/>
        <v>-365</v>
      </c>
      <c r="S1719" s="156"/>
      <c r="T1719" s="144"/>
      <c r="U1719" s="376"/>
      <c r="V1719" s="376"/>
      <c r="W1719" s="145">
        <f t="shared" si="363"/>
        <v>0</v>
      </c>
      <c r="X1719" s="357"/>
      <c r="Y1719" s="407"/>
      <c r="Z1719" s="136"/>
      <c r="AA1719" s="120"/>
      <c r="AB1719" s="120"/>
      <c r="AC1719" s="120"/>
      <c r="AD1719" s="120"/>
      <c r="AE1719" s="357"/>
      <c r="AF1719" s="357"/>
      <c r="AG1719" s="365"/>
      <c r="AH1719" s="365"/>
      <c r="AI1719" s="156"/>
      <c r="AJ1719" s="365"/>
      <c r="AK1719" s="365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0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62"/>
        <v>-365</v>
      </c>
      <c r="S1720" s="156"/>
      <c r="T1720" s="144"/>
      <c r="U1720" s="376"/>
      <c r="V1720" s="376"/>
      <c r="W1720" s="145">
        <f t="shared" si="363"/>
        <v>0</v>
      </c>
      <c r="X1720" s="357"/>
      <c r="Y1720" s="407"/>
      <c r="Z1720" s="136"/>
      <c r="AA1720" s="120"/>
      <c r="AB1720" s="120"/>
      <c r="AC1720" s="120"/>
      <c r="AD1720" s="120"/>
      <c r="AE1720" s="357"/>
      <c r="AF1720" s="357"/>
      <c r="AG1720" s="365"/>
      <c r="AH1720" s="365"/>
      <c r="AI1720" s="156"/>
      <c r="AJ1720" s="365"/>
      <c r="AK1720" s="365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0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62"/>
        <v>-365</v>
      </c>
      <c r="S1721" s="156"/>
      <c r="T1721" s="144"/>
      <c r="U1721" s="376"/>
      <c r="V1721" s="376"/>
      <c r="W1721" s="145">
        <f t="shared" si="363"/>
        <v>0</v>
      </c>
      <c r="X1721" s="357"/>
      <c r="Y1721" s="407"/>
      <c r="Z1721" s="136"/>
      <c r="AA1721" s="120"/>
      <c r="AB1721" s="120"/>
      <c r="AC1721" s="120"/>
      <c r="AD1721" s="120"/>
      <c r="AE1721" s="357"/>
      <c r="AF1721" s="357"/>
      <c r="AG1721" s="365"/>
      <c r="AH1721" s="365"/>
      <c r="AI1721" s="156"/>
      <c r="AJ1721" s="365"/>
      <c r="AK1721" s="365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0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62"/>
        <v>-365</v>
      </c>
      <c r="S1722" s="156"/>
      <c r="T1722" s="144"/>
      <c r="U1722" s="376"/>
      <c r="V1722" s="376"/>
      <c r="W1722" s="145">
        <f t="shared" si="363"/>
        <v>0</v>
      </c>
      <c r="X1722" s="357"/>
      <c r="Y1722" s="407"/>
      <c r="Z1722" s="136"/>
      <c r="AA1722" s="120"/>
      <c r="AB1722" s="120"/>
      <c r="AC1722" s="120"/>
      <c r="AD1722" s="120"/>
      <c r="AE1722" s="357"/>
      <c r="AF1722" s="357"/>
      <c r="AG1722" s="365"/>
      <c r="AH1722" s="365"/>
      <c r="AI1722" s="156"/>
      <c r="AJ1722" s="365"/>
      <c r="AK1722" s="365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0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62"/>
        <v>-365</v>
      </c>
      <c r="S1723" s="156"/>
      <c r="T1723" s="144"/>
      <c r="U1723" s="376"/>
      <c r="V1723" s="376"/>
      <c r="W1723" s="145">
        <f t="shared" si="363"/>
        <v>0</v>
      </c>
      <c r="X1723" s="357"/>
      <c r="Y1723" s="407"/>
      <c r="Z1723" s="136"/>
      <c r="AA1723" s="120"/>
      <c r="AB1723" s="120"/>
      <c r="AC1723" s="120"/>
      <c r="AD1723" s="120"/>
      <c r="AE1723" s="357"/>
      <c r="AF1723" s="357"/>
      <c r="AG1723" s="365"/>
      <c r="AH1723" s="365"/>
      <c r="AI1723" s="156"/>
      <c r="AJ1723" s="365"/>
      <c r="AK1723" s="365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0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62"/>
        <v>-365</v>
      </c>
      <c r="S1724" s="156"/>
      <c r="T1724" s="144"/>
      <c r="U1724" s="376"/>
      <c r="V1724" s="376"/>
      <c r="W1724" s="145">
        <f t="shared" si="363"/>
        <v>0</v>
      </c>
      <c r="X1724" s="357"/>
      <c r="Y1724" s="407"/>
      <c r="Z1724" s="136"/>
      <c r="AA1724" s="120"/>
      <c r="AB1724" s="120"/>
      <c r="AC1724" s="120"/>
      <c r="AD1724" s="120"/>
      <c r="AE1724" s="357"/>
      <c r="AF1724" s="357"/>
      <c r="AG1724" s="365"/>
      <c r="AH1724" s="365"/>
      <c r="AI1724" s="156"/>
      <c r="AJ1724" s="365"/>
      <c r="AK1724" s="365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0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62"/>
        <v>-365</v>
      </c>
      <c r="S1725" s="156"/>
      <c r="T1725" s="144"/>
      <c r="U1725" s="376"/>
      <c r="V1725" s="376"/>
      <c r="W1725" s="145">
        <f t="shared" si="363"/>
        <v>0</v>
      </c>
      <c r="X1725" s="357"/>
      <c r="Y1725" s="407"/>
      <c r="Z1725" s="136"/>
      <c r="AA1725" s="120"/>
      <c r="AB1725" s="120"/>
      <c r="AC1725" s="120"/>
      <c r="AD1725" s="120"/>
      <c r="AE1725" s="357"/>
      <c r="AF1725" s="357"/>
      <c r="AG1725" s="365"/>
      <c r="AH1725" s="365"/>
      <c r="AI1725" s="156"/>
      <c r="AJ1725" s="365"/>
      <c r="AK1725" s="365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0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62"/>
        <v>-365</v>
      </c>
      <c r="S1726" s="156"/>
      <c r="T1726" s="144"/>
      <c r="U1726" s="376"/>
      <c r="V1726" s="376"/>
      <c r="W1726" s="145">
        <f t="shared" si="363"/>
        <v>0</v>
      </c>
      <c r="X1726" s="357"/>
      <c r="Y1726" s="407"/>
      <c r="Z1726" s="136"/>
      <c r="AA1726" s="120"/>
      <c r="AB1726" s="120"/>
      <c r="AC1726" s="120"/>
      <c r="AD1726" s="120"/>
      <c r="AE1726" s="357"/>
      <c r="AF1726" s="357"/>
      <c r="AG1726" s="365"/>
      <c r="AH1726" s="365"/>
      <c r="AI1726" s="156"/>
      <c r="AJ1726" s="365"/>
      <c r="AK1726" s="365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0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62"/>
        <v>-365</v>
      </c>
      <c r="S1727" s="156"/>
      <c r="T1727" s="144"/>
      <c r="U1727" s="376"/>
      <c r="V1727" s="376"/>
      <c r="W1727" s="145">
        <f t="shared" si="363"/>
        <v>0</v>
      </c>
      <c r="X1727" s="357"/>
      <c r="Y1727" s="407"/>
      <c r="Z1727" s="136"/>
      <c r="AA1727" s="120"/>
      <c r="AB1727" s="120"/>
      <c r="AC1727" s="120"/>
      <c r="AD1727" s="120"/>
      <c r="AE1727" s="357"/>
      <c r="AF1727" s="357"/>
      <c r="AG1727" s="365"/>
      <c r="AH1727" s="365"/>
      <c r="AI1727" s="156"/>
      <c r="AJ1727" s="365"/>
      <c r="AK1727" s="365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0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62"/>
        <v>-365</v>
      </c>
      <c r="S1728" s="156"/>
      <c r="T1728" s="144"/>
      <c r="U1728" s="376"/>
      <c r="V1728" s="376"/>
      <c r="W1728" s="145">
        <f t="shared" si="363"/>
        <v>0</v>
      </c>
      <c r="X1728" s="357"/>
      <c r="Y1728" s="407"/>
      <c r="Z1728" s="136"/>
      <c r="AA1728" s="120"/>
      <c r="AB1728" s="120"/>
      <c r="AC1728" s="120"/>
      <c r="AD1728" s="120"/>
      <c r="AE1728" s="357"/>
      <c r="AF1728" s="357"/>
      <c r="AG1728" s="365"/>
      <c r="AH1728" s="365"/>
      <c r="AI1728" s="156"/>
      <c r="AJ1728" s="365"/>
      <c r="AK1728" s="365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0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62"/>
        <v>-365</v>
      </c>
      <c r="S1729" s="156"/>
      <c r="T1729" s="144"/>
      <c r="U1729" s="376"/>
      <c r="V1729" s="376"/>
      <c r="W1729" s="145">
        <f t="shared" si="363"/>
        <v>0</v>
      </c>
      <c r="X1729" s="357"/>
      <c r="Y1729" s="407"/>
      <c r="Z1729" s="136"/>
      <c r="AA1729" s="120"/>
      <c r="AB1729" s="120"/>
      <c r="AC1729" s="120"/>
      <c r="AD1729" s="120"/>
      <c r="AE1729" s="357"/>
      <c r="AF1729" s="357"/>
      <c r="AG1729" s="365"/>
      <c r="AH1729" s="365"/>
      <c r="AI1729" s="156"/>
      <c r="AJ1729" s="365"/>
      <c r="AK1729" s="365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0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62"/>
        <v>-365</v>
      </c>
      <c r="S1730" s="156"/>
      <c r="T1730" s="144"/>
      <c r="U1730" s="376"/>
      <c r="V1730" s="376"/>
      <c r="W1730" s="145">
        <f t="shared" si="363"/>
        <v>0</v>
      </c>
      <c r="X1730" s="357"/>
      <c r="Y1730" s="407"/>
      <c r="Z1730" s="136"/>
      <c r="AA1730" s="120"/>
      <c r="AB1730" s="120"/>
      <c r="AC1730" s="120"/>
      <c r="AD1730" s="120"/>
      <c r="AE1730" s="357"/>
      <c r="AF1730" s="357"/>
      <c r="AG1730" s="365"/>
      <c r="AH1730" s="365"/>
      <c r="AI1730" s="156"/>
      <c r="AJ1730" s="365"/>
      <c r="AK1730" s="365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0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62"/>
        <v>-365</v>
      </c>
      <c r="S1731" s="156"/>
      <c r="T1731" s="144"/>
      <c r="U1731" s="376"/>
      <c r="V1731" s="376"/>
      <c r="W1731" s="145">
        <f t="shared" si="363"/>
        <v>0</v>
      </c>
      <c r="X1731" s="357"/>
      <c r="Y1731" s="407"/>
      <c r="Z1731" s="136"/>
      <c r="AA1731" s="120"/>
      <c r="AB1731" s="120"/>
      <c r="AC1731" s="120"/>
      <c r="AD1731" s="120"/>
      <c r="AE1731" s="357"/>
      <c r="AF1731" s="357"/>
      <c r="AG1731" s="365"/>
      <c r="AH1731" s="365"/>
      <c r="AI1731" s="156"/>
      <c r="AJ1731" s="365"/>
      <c r="AK1731" s="365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0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62"/>
        <v>-365</v>
      </c>
      <c r="S1732" s="156"/>
      <c r="T1732" s="144"/>
      <c r="U1732" s="376"/>
      <c r="V1732" s="376"/>
      <c r="W1732" s="145">
        <f t="shared" si="363"/>
        <v>0</v>
      </c>
      <c r="X1732" s="357"/>
      <c r="Y1732" s="407"/>
      <c r="Z1732" s="136"/>
      <c r="AA1732" s="120"/>
      <c r="AB1732" s="120"/>
      <c r="AC1732" s="120"/>
      <c r="AD1732" s="120"/>
      <c r="AE1732" s="357"/>
      <c r="AF1732" s="357"/>
      <c r="AG1732" s="365"/>
      <c r="AH1732" s="365"/>
      <c r="AI1732" s="156"/>
      <c r="AJ1732" s="365"/>
      <c r="AK1732" s="365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0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62"/>
        <v>-365</v>
      </c>
      <c r="S1733" s="156"/>
      <c r="T1733" s="144"/>
      <c r="U1733" s="376"/>
      <c r="V1733" s="376"/>
      <c r="W1733" s="145">
        <f t="shared" si="363"/>
        <v>0</v>
      </c>
      <c r="X1733" s="357"/>
      <c r="Y1733" s="407"/>
      <c r="Z1733" s="136"/>
      <c r="AA1733" s="120"/>
      <c r="AB1733" s="120"/>
      <c r="AC1733" s="120"/>
      <c r="AD1733" s="120"/>
      <c r="AE1733" s="357"/>
      <c r="AF1733" s="357"/>
      <c r="AG1733" s="365"/>
      <c r="AH1733" s="365"/>
      <c r="AI1733" s="156"/>
      <c r="AJ1733" s="365"/>
      <c r="AK1733" s="365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0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62"/>
        <v>-365</v>
      </c>
      <c r="S1734" s="156"/>
      <c r="T1734" s="144"/>
      <c r="U1734" s="376"/>
      <c r="V1734" s="376"/>
      <c r="W1734" s="145">
        <f t="shared" si="363"/>
        <v>0</v>
      </c>
      <c r="X1734" s="357"/>
      <c r="Y1734" s="407"/>
      <c r="Z1734" s="136"/>
      <c r="AA1734" s="120"/>
      <c r="AB1734" s="120"/>
      <c r="AC1734" s="120"/>
      <c r="AD1734" s="120"/>
      <c r="AE1734" s="357"/>
      <c r="AF1734" s="357"/>
      <c r="AG1734" s="365"/>
      <c r="AH1734" s="365"/>
      <c r="AI1734" s="156"/>
      <c r="AJ1734" s="365"/>
      <c r="AK1734" s="365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0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64">SUM(M1735-365)</f>
        <v>-365</v>
      </c>
      <c r="S1735" s="156"/>
      <c r="T1735" s="144"/>
      <c r="U1735" s="376"/>
      <c r="V1735" s="376"/>
      <c r="W1735" s="145">
        <f t="shared" si="363"/>
        <v>0</v>
      </c>
      <c r="X1735" s="357"/>
      <c r="Y1735" s="407"/>
      <c r="Z1735" s="136"/>
      <c r="AA1735" s="120"/>
      <c r="AB1735" s="120"/>
      <c r="AC1735" s="120"/>
      <c r="AD1735" s="120"/>
      <c r="AE1735" s="357"/>
      <c r="AF1735" s="357"/>
      <c r="AG1735" s="365"/>
      <c r="AH1735" s="365"/>
      <c r="AI1735" s="156"/>
      <c r="AJ1735" s="365"/>
      <c r="AK1735" s="365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0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64"/>
        <v>-365</v>
      </c>
      <c r="S1736" s="156"/>
      <c r="T1736" s="144"/>
      <c r="U1736" s="376"/>
      <c r="V1736" s="376"/>
      <c r="W1736" s="145">
        <f t="shared" si="363"/>
        <v>0</v>
      </c>
      <c r="X1736" s="357"/>
      <c r="Y1736" s="407"/>
      <c r="Z1736" s="136"/>
      <c r="AA1736" s="120"/>
      <c r="AB1736" s="120"/>
      <c r="AC1736" s="120"/>
      <c r="AD1736" s="120"/>
      <c r="AE1736" s="357"/>
      <c r="AF1736" s="357"/>
      <c r="AG1736" s="365"/>
      <c r="AH1736" s="365"/>
      <c r="AI1736" s="156"/>
      <c r="AJ1736" s="365"/>
      <c r="AK1736" s="365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0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64"/>
        <v>-365</v>
      </c>
      <c r="S1737" s="156"/>
      <c r="T1737" s="144"/>
      <c r="U1737" s="376"/>
      <c r="V1737" s="376"/>
      <c r="W1737" s="145">
        <f t="shared" si="363"/>
        <v>0</v>
      </c>
      <c r="X1737" s="357"/>
      <c r="Y1737" s="407"/>
      <c r="Z1737" s="136"/>
      <c r="AA1737" s="120"/>
      <c r="AB1737" s="120"/>
      <c r="AC1737" s="120"/>
      <c r="AD1737" s="120"/>
      <c r="AE1737" s="357"/>
      <c r="AF1737" s="357"/>
      <c r="AG1737" s="365"/>
      <c r="AH1737" s="365"/>
      <c r="AI1737" s="156"/>
      <c r="AJ1737" s="365"/>
      <c r="AK1737" s="365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0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64"/>
        <v>-365</v>
      </c>
      <c r="S1738" s="156"/>
      <c r="T1738" s="144"/>
      <c r="U1738" s="376"/>
      <c r="V1738" s="376"/>
      <c r="W1738" s="145">
        <f t="shared" si="363"/>
        <v>0</v>
      </c>
      <c r="X1738" s="357"/>
      <c r="Y1738" s="407"/>
      <c r="Z1738" s="136"/>
      <c r="AA1738" s="120"/>
      <c r="AB1738" s="120"/>
      <c r="AC1738" s="120"/>
      <c r="AD1738" s="120"/>
      <c r="AE1738" s="357"/>
      <c r="AF1738" s="357"/>
      <c r="AG1738" s="365"/>
      <c r="AH1738" s="365"/>
      <c r="AI1738" s="156"/>
      <c r="AJ1738" s="365"/>
      <c r="AK1738" s="365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0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64"/>
        <v>-365</v>
      </c>
      <c r="S1739" s="156"/>
      <c r="T1739" s="144"/>
      <c r="U1739" s="376"/>
      <c r="V1739" s="376"/>
      <c r="W1739" s="145">
        <f t="shared" ref="W1739:W1802" si="365">M1739</f>
        <v>0</v>
      </c>
      <c r="X1739" s="357"/>
      <c r="Y1739" s="407"/>
      <c r="Z1739" s="136"/>
      <c r="AA1739" s="120"/>
      <c r="AB1739" s="120"/>
      <c r="AC1739" s="120"/>
      <c r="AD1739" s="120"/>
      <c r="AE1739" s="357"/>
      <c r="AF1739" s="357"/>
      <c r="AG1739" s="365"/>
      <c r="AH1739" s="365"/>
      <c r="AI1739" s="156"/>
      <c r="AJ1739" s="365"/>
      <c r="AK1739" s="365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0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64"/>
        <v>-365</v>
      </c>
      <c r="S1740" s="156"/>
      <c r="T1740" s="144"/>
      <c r="U1740" s="376"/>
      <c r="V1740" s="376"/>
      <c r="W1740" s="145">
        <f t="shared" si="365"/>
        <v>0</v>
      </c>
      <c r="X1740" s="357"/>
      <c r="Y1740" s="407"/>
      <c r="Z1740" s="136"/>
      <c r="AA1740" s="120"/>
      <c r="AB1740" s="120"/>
      <c r="AC1740" s="120"/>
      <c r="AD1740" s="120"/>
      <c r="AE1740" s="357"/>
      <c r="AF1740" s="357"/>
      <c r="AG1740" s="365"/>
      <c r="AH1740" s="365"/>
      <c r="AI1740" s="156"/>
      <c r="AJ1740" s="365"/>
      <c r="AK1740" s="365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0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64"/>
        <v>-365</v>
      </c>
      <c r="S1741" s="156"/>
      <c r="T1741" s="144"/>
      <c r="U1741" s="376"/>
      <c r="V1741" s="376"/>
      <c r="W1741" s="145">
        <f t="shared" si="365"/>
        <v>0</v>
      </c>
      <c r="X1741" s="357"/>
      <c r="Y1741" s="407"/>
      <c r="Z1741" s="136"/>
      <c r="AA1741" s="120"/>
      <c r="AB1741" s="120"/>
      <c r="AC1741" s="120"/>
      <c r="AD1741" s="120"/>
      <c r="AE1741" s="357"/>
      <c r="AF1741" s="357"/>
      <c r="AG1741" s="365"/>
      <c r="AH1741" s="365"/>
      <c r="AI1741" s="156"/>
      <c r="AJ1741" s="365"/>
      <c r="AK1741" s="365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0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64"/>
        <v>-365</v>
      </c>
      <c r="S1742" s="156"/>
      <c r="T1742" s="144"/>
      <c r="U1742" s="376"/>
      <c r="V1742" s="376"/>
      <c r="W1742" s="145">
        <f t="shared" si="365"/>
        <v>0</v>
      </c>
      <c r="X1742" s="357"/>
      <c r="Y1742" s="407"/>
      <c r="Z1742" s="136"/>
      <c r="AA1742" s="120"/>
      <c r="AB1742" s="120"/>
      <c r="AC1742" s="120"/>
      <c r="AD1742" s="120"/>
      <c r="AE1742" s="357"/>
      <c r="AF1742" s="357"/>
      <c r="AG1742" s="365"/>
      <c r="AH1742" s="365"/>
      <c r="AI1742" s="156"/>
      <c r="AJ1742" s="365"/>
      <c r="AK1742" s="365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0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64"/>
        <v>-365</v>
      </c>
      <c r="S1743" s="156"/>
      <c r="T1743" s="144"/>
      <c r="U1743" s="376"/>
      <c r="V1743" s="376"/>
      <c r="W1743" s="145">
        <f t="shared" si="365"/>
        <v>0</v>
      </c>
      <c r="X1743" s="357"/>
      <c r="Y1743" s="407"/>
      <c r="Z1743" s="136"/>
      <c r="AA1743" s="120"/>
      <c r="AB1743" s="120"/>
      <c r="AC1743" s="120"/>
      <c r="AD1743" s="120"/>
      <c r="AE1743" s="357"/>
      <c r="AF1743" s="357"/>
      <c r="AG1743" s="365"/>
      <c r="AH1743" s="365"/>
      <c r="AI1743" s="156"/>
      <c r="AJ1743" s="365"/>
      <c r="AK1743" s="365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0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64"/>
        <v>-365</v>
      </c>
      <c r="S1744" s="156"/>
      <c r="T1744" s="144"/>
      <c r="U1744" s="376"/>
      <c r="V1744" s="376"/>
      <c r="W1744" s="145">
        <f t="shared" si="365"/>
        <v>0</v>
      </c>
      <c r="X1744" s="357"/>
      <c r="Y1744" s="407"/>
      <c r="Z1744" s="136"/>
      <c r="AA1744" s="120"/>
      <c r="AB1744" s="120"/>
      <c r="AC1744" s="120"/>
      <c r="AD1744" s="120"/>
      <c r="AE1744" s="357"/>
      <c r="AF1744" s="357"/>
      <c r="AG1744" s="365"/>
      <c r="AH1744" s="365"/>
      <c r="AI1744" s="156"/>
      <c r="AJ1744" s="365"/>
      <c r="AK1744" s="365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0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64"/>
        <v>-365</v>
      </c>
      <c r="S1745" s="156"/>
      <c r="T1745" s="144"/>
      <c r="U1745" s="376"/>
      <c r="V1745" s="376"/>
      <c r="W1745" s="145">
        <f t="shared" si="365"/>
        <v>0</v>
      </c>
      <c r="X1745" s="357"/>
      <c r="Y1745" s="407"/>
      <c r="Z1745" s="136"/>
      <c r="AA1745" s="120"/>
      <c r="AB1745" s="120"/>
      <c r="AC1745" s="120"/>
      <c r="AD1745" s="120"/>
      <c r="AE1745" s="357"/>
      <c r="AF1745" s="357"/>
      <c r="AG1745" s="365"/>
      <c r="AH1745" s="365"/>
      <c r="AI1745" s="156"/>
      <c r="AJ1745" s="365"/>
      <c r="AK1745" s="365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0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64"/>
        <v>-365</v>
      </c>
      <c r="S1746" s="156"/>
      <c r="T1746" s="144"/>
      <c r="U1746" s="376"/>
      <c r="V1746" s="376"/>
      <c r="W1746" s="145">
        <f t="shared" si="365"/>
        <v>0</v>
      </c>
      <c r="X1746" s="357"/>
      <c r="Y1746" s="407"/>
      <c r="Z1746" s="136"/>
      <c r="AA1746" s="120"/>
      <c r="AB1746" s="120"/>
      <c r="AC1746" s="120"/>
      <c r="AD1746" s="120"/>
      <c r="AE1746" s="357"/>
      <c r="AF1746" s="357"/>
      <c r="AG1746" s="365"/>
      <c r="AH1746" s="365"/>
      <c r="AI1746" s="156"/>
      <c r="AJ1746" s="365"/>
      <c r="AK1746" s="365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0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64"/>
        <v>-365</v>
      </c>
      <c r="S1747" s="156"/>
      <c r="T1747" s="144"/>
      <c r="U1747" s="376"/>
      <c r="V1747" s="376"/>
      <c r="W1747" s="145">
        <f t="shared" si="365"/>
        <v>0</v>
      </c>
      <c r="X1747" s="357"/>
      <c r="Y1747" s="407"/>
      <c r="Z1747" s="136"/>
      <c r="AA1747" s="120"/>
      <c r="AB1747" s="120"/>
      <c r="AC1747" s="120"/>
      <c r="AD1747" s="120"/>
      <c r="AE1747" s="357"/>
      <c r="AF1747" s="357"/>
      <c r="AG1747" s="365"/>
      <c r="AH1747" s="365"/>
      <c r="AI1747" s="156"/>
      <c r="AJ1747" s="365"/>
      <c r="AK1747" s="365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0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64"/>
        <v>-365</v>
      </c>
      <c r="S1748" s="156"/>
      <c r="T1748" s="144"/>
      <c r="U1748" s="376"/>
      <c r="V1748" s="376"/>
      <c r="W1748" s="145">
        <f t="shared" si="365"/>
        <v>0</v>
      </c>
      <c r="X1748" s="357"/>
      <c r="Y1748" s="407"/>
      <c r="Z1748" s="136"/>
      <c r="AA1748" s="120"/>
      <c r="AB1748" s="120"/>
      <c r="AC1748" s="120"/>
      <c r="AD1748" s="120"/>
      <c r="AE1748" s="357"/>
      <c r="AF1748" s="357"/>
      <c r="AG1748" s="365"/>
      <c r="AH1748" s="365"/>
      <c r="AI1748" s="156"/>
      <c r="AJ1748" s="365"/>
      <c r="AK1748" s="365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0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64"/>
        <v>-365</v>
      </c>
      <c r="S1749" s="156"/>
      <c r="T1749" s="144"/>
      <c r="U1749" s="376"/>
      <c r="V1749" s="376"/>
      <c r="W1749" s="145">
        <f t="shared" si="365"/>
        <v>0</v>
      </c>
      <c r="X1749" s="357"/>
      <c r="Y1749" s="407"/>
      <c r="Z1749" s="136"/>
      <c r="AA1749" s="120"/>
      <c r="AB1749" s="120"/>
      <c r="AC1749" s="120"/>
      <c r="AD1749" s="120"/>
      <c r="AE1749" s="357"/>
      <c r="AF1749" s="357"/>
      <c r="AG1749" s="365"/>
      <c r="AH1749" s="365"/>
      <c r="AI1749" s="156"/>
      <c r="AJ1749" s="365"/>
      <c r="AK1749" s="365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0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64"/>
        <v>-365</v>
      </c>
      <c r="S1750" s="156"/>
      <c r="T1750" s="144"/>
      <c r="U1750" s="376"/>
      <c r="V1750" s="376"/>
      <c r="W1750" s="145">
        <f t="shared" si="365"/>
        <v>0</v>
      </c>
      <c r="X1750" s="357"/>
      <c r="Y1750" s="407"/>
      <c r="Z1750" s="136"/>
      <c r="AA1750" s="120"/>
      <c r="AB1750" s="120"/>
      <c r="AC1750" s="120"/>
      <c r="AD1750" s="120"/>
      <c r="AE1750" s="357"/>
      <c r="AF1750" s="357"/>
      <c r="AG1750" s="365"/>
      <c r="AH1750" s="365"/>
      <c r="AI1750" s="156"/>
      <c r="AJ1750" s="365"/>
      <c r="AK1750" s="365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0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64"/>
        <v>-365</v>
      </c>
      <c r="S1751" s="156"/>
      <c r="T1751" s="144"/>
      <c r="U1751" s="376"/>
      <c r="V1751" s="376"/>
      <c r="W1751" s="145">
        <f t="shared" si="365"/>
        <v>0</v>
      </c>
      <c r="X1751" s="357"/>
      <c r="Y1751" s="407"/>
      <c r="Z1751" s="136"/>
      <c r="AA1751" s="120"/>
      <c r="AB1751" s="120"/>
      <c r="AC1751" s="120"/>
      <c r="AD1751" s="120"/>
      <c r="AE1751" s="357"/>
      <c r="AF1751" s="357"/>
      <c r="AG1751" s="365"/>
      <c r="AH1751" s="365"/>
      <c r="AI1751" s="156"/>
      <c r="AJ1751" s="365"/>
      <c r="AK1751" s="365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0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64"/>
        <v>-365</v>
      </c>
      <c r="S1752" s="156"/>
      <c r="T1752" s="144"/>
      <c r="U1752" s="376"/>
      <c r="V1752" s="376"/>
      <c r="W1752" s="145">
        <f t="shared" si="365"/>
        <v>0</v>
      </c>
      <c r="X1752" s="357"/>
      <c r="Y1752" s="407"/>
      <c r="Z1752" s="136"/>
      <c r="AA1752" s="120"/>
      <c r="AB1752" s="120"/>
      <c r="AC1752" s="120"/>
      <c r="AD1752" s="120"/>
      <c r="AE1752" s="357"/>
      <c r="AF1752" s="357"/>
      <c r="AG1752" s="365"/>
      <c r="AH1752" s="365"/>
      <c r="AI1752" s="156"/>
      <c r="AJ1752" s="365"/>
      <c r="AK1752" s="365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0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64"/>
        <v>-365</v>
      </c>
      <c r="S1753" s="156"/>
      <c r="T1753" s="144"/>
      <c r="U1753" s="376"/>
      <c r="V1753" s="376"/>
      <c r="W1753" s="145">
        <f t="shared" si="365"/>
        <v>0</v>
      </c>
      <c r="X1753" s="357"/>
      <c r="Y1753" s="407"/>
      <c r="Z1753" s="136"/>
      <c r="AA1753" s="120"/>
      <c r="AB1753" s="120"/>
      <c r="AC1753" s="120"/>
      <c r="AD1753" s="120"/>
      <c r="AE1753" s="357"/>
      <c r="AF1753" s="357"/>
      <c r="AG1753" s="365"/>
      <c r="AH1753" s="365"/>
      <c r="AI1753" s="156"/>
      <c r="AJ1753" s="365"/>
      <c r="AK1753" s="365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0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64"/>
        <v>-365</v>
      </c>
      <c r="S1754" s="156"/>
      <c r="T1754" s="144"/>
      <c r="U1754" s="376"/>
      <c r="V1754" s="376"/>
      <c r="W1754" s="145">
        <f t="shared" si="365"/>
        <v>0</v>
      </c>
      <c r="X1754" s="357"/>
      <c r="Y1754" s="407"/>
      <c r="Z1754" s="136"/>
      <c r="AA1754" s="120"/>
      <c r="AB1754" s="120"/>
      <c r="AC1754" s="120"/>
      <c r="AD1754" s="120"/>
      <c r="AE1754" s="357"/>
      <c r="AF1754" s="357"/>
      <c r="AG1754" s="365"/>
      <c r="AH1754" s="365"/>
      <c r="AI1754" s="156"/>
      <c r="AJ1754" s="365"/>
      <c r="AK1754" s="365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0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64"/>
        <v>-365</v>
      </c>
      <c r="S1755" s="156"/>
      <c r="T1755" s="144"/>
      <c r="U1755" s="376"/>
      <c r="V1755" s="376"/>
      <c r="W1755" s="145">
        <f t="shared" si="365"/>
        <v>0</v>
      </c>
      <c r="X1755" s="357"/>
      <c r="Y1755" s="407"/>
      <c r="Z1755" s="136"/>
      <c r="AA1755" s="120"/>
      <c r="AB1755" s="120"/>
      <c r="AC1755" s="120"/>
      <c r="AD1755" s="120"/>
      <c r="AE1755" s="357"/>
      <c r="AF1755" s="357"/>
      <c r="AG1755" s="365"/>
      <c r="AH1755" s="365"/>
      <c r="AI1755" s="156"/>
      <c r="AJ1755" s="365"/>
      <c r="AK1755" s="365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0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64"/>
        <v>-365</v>
      </c>
      <c r="S1756" s="156"/>
      <c r="T1756" s="144"/>
      <c r="U1756" s="376"/>
      <c r="V1756" s="376"/>
      <c r="W1756" s="145">
        <f t="shared" si="365"/>
        <v>0</v>
      </c>
      <c r="X1756" s="357"/>
      <c r="Y1756" s="407"/>
      <c r="Z1756" s="136"/>
      <c r="AA1756" s="120"/>
      <c r="AB1756" s="120"/>
      <c r="AC1756" s="120"/>
      <c r="AD1756" s="120"/>
      <c r="AE1756" s="357"/>
      <c r="AF1756" s="357"/>
      <c r="AG1756" s="365"/>
      <c r="AH1756" s="365"/>
      <c r="AI1756" s="156"/>
      <c r="AJ1756" s="365"/>
      <c r="AK1756" s="365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0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64"/>
        <v>-365</v>
      </c>
      <c r="S1757" s="156"/>
      <c r="T1757" s="144"/>
      <c r="U1757" s="376"/>
      <c r="V1757" s="376"/>
      <c r="W1757" s="145">
        <f t="shared" si="365"/>
        <v>0</v>
      </c>
      <c r="X1757" s="357"/>
      <c r="Y1757" s="407"/>
      <c r="Z1757" s="136"/>
      <c r="AA1757" s="120"/>
      <c r="AB1757" s="120"/>
      <c r="AC1757" s="120"/>
      <c r="AD1757" s="120"/>
      <c r="AE1757" s="357"/>
      <c r="AF1757" s="357"/>
      <c r="AG1757" s="365"/>
      <c r="AH1757" s="365"/>
      <c r="AI1757" s="156"/>
      <c r="AJ1757" s="365"/>
      <c r="AK1757" s="365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0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64"/>
        <v>-365</v>
      </c>
      <c r="S1758" s="156"/>
      <c r="T1758" s="144"/>
      <c r="U1758" s="376"/>
      <c r="V1758" s="376"/>
      <c r="W1758" s="145">
        <f t="shared" si="365"/>
        <v>0</v>
      </c>
      <c r="X1758" s="357"/>
      <c r="Y1758" s="407"/>
      <c r="Z1758" s="136"/>
      <c r="AA1758" s="120"/>
      <c r="AB1758" s="120"/>
      <c r="AC1758" s="120"/>
      <c r="AD1758" s="120"/>
      <c r="AE1758" s="357"/>
      <c r="AF1758" s="357"/>
      <c r="AG1758" s="365"/>
      <c r="AH1758" s="365"/>
      <c r="AI1758" s="156"/>
      <c r="AJ1758" s="365"/>
      <c r="AK1758" s="365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0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64"/>
        <v>-365</v>
      </c>
      <c r="S1759" s="156"/>
      <c r="T1759" s="144"/>
      <c r="U1759" s="376"/>
      <c r="V1759" s="376"/>
      <c r="W1759" s="145">
        <f t="shared" si="365"/>
        <v>0</v>
      </c>
      <c r="X1759" s="357"/>
      <c r="Y1759" s="407"/>
      <c r="Z1759" s="136"/>
      <c r="AA1759" s="120"/>
      <c r="AB1759" s="120"/>
      <c r="AC1759" s="120"/>
      <c r="AD1759" s="120"/>
      <c r="AE1759" s="357"/>
      <c r="AF1759" s="357"/>
      <c r="AG1759" s="365"/>
      <c r="AH1759" s="365"/>
      <c r="AI1759" s="156"/>
      <c r="AJ1759" s="365"/>
      <c r="AK1759" s="365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0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64"/>
        <v>-365</v>
      </c>
      <c r="S1760" s="156"/>
      <c r="T1760" s="144"/>
      <c r="U1760" s="376"/>
      <c r="V1760" s="376"/>
      <c r="W1760" s="145">
        <f t="shared" si="365"/>
        <v>0</v>
      </c>
      <c r="X1760" s="357"/>
      <c r="Y1760" s="407"/>
      <c r="Z1760" s="136"/>
      <c r="AA1760" s="120"/>
      <c r="AB1760" s="120"/>
      <c r="AC1760" s="120"/>
      <c r="AD1760" s="120"/>
      <c r="AE1760" s="357"/>
      <c r="AF1760" s="357"/>
      <c r="AG1760" s="365"/>
      <c r="AH1760" s="365"/>
      <c r="AI1760" s="156"/>
      <c r="AJ1760" s="365"/>
      <c r="AK1760" s="365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0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64"/>
        <v>-365</v>
      </c>
      <c r="S1761" s="156"/>
      <c r="T1761" s="144"/>
      <c r="U1761" s="376"/>
      <c r="V1761" s="376"/>
      <c r="W1761" s="145">
        <f t="shared" si="365"/>
        <v>0</v>
      </c>
      <c r="X1761" s="357"/>
      <c r="Y1761" s="407"/>
      <c r="Z1761" s="136"/>
      <c r="AA1761" s="120"/>
      <c r="AB1761" s="120"/>
      <c r="AC1761" s="120"/>
      <c r="AD1761" s="120"/>
      <c r="AE1761" s="357"/>
      <c r="AF1761" s="357"/>
      <c r="AG1761" s="365"/>
      <c r="AH1761" s="365"/>
      <c r="AI1761" s="156"/>
      <c r="AJ1761" s="365"/>
      <c r="AK1761" s="365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0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64"/>
        <v>-365</v>
      </c>
      <c r="S1762" s="156"/>
      <c r="T1762" s="144"/>
      <c r="U1762" s="376"/>
      <c r="V1762" s="376"/>
      <c r="W1762" s="145">
        <f t="shared" si="365"/>
        <v>0</v>
      </c>
      <c r="X1762" s="357"/>
      <c r="Y1762" s="407"/>
      <c r="Z1762" s="136"/>
      <c r="AA1762" s="120"/>
      <c r="AB1762" s="120"/>
      <c r="AC1762" s="120"/>
      <c r="AD1762" s="120"/>
      <c r="AE1762" s="357"/>
      <c r="AF1762" s="357"/>
      <c r="AG1762" s="365"/>
      <c r="AH1762" s="365"/>
      <c r="AI1762" s="156"/>
      <c r="AJ1762" s="365"/>
      <c r="AK1762" s="365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0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64"/>
        <v>-365</v>
      </c>
      <c r="S1763" s="156"/>
      <c r="T1763" s="144"/>
      <c r="U1763" s="376"/>
      <c r="V1763" s="376"/>
      <c r="W1763" s="145">
        <f t="shared" si="365"/>
        <v>0</v>
      </c>
      <c r="X1763" s="357"/>
      <c r="Y1763" s="407"/>
      <c r="Z1763" s="136"/>
      <c r="AA1763" s="120"/>
      <c r="AB1763" s="120"/>
      <c r="AC1763" s="120"/>
      <c r="AD1763" s="120"/>
      <c r="AE1763" s="357"/>
      <c r="AF1763" s="357"/>
      <c r="AG1763" s="365"/>
      <c r="AH1763" s="365"/>
      <c r="AI1763" s="156"/>
      <c r="AJ1763" s="365"/>
      <c r="AK1763" s="365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0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64"/>
        <v>-365</v>
      </c>
      <c r="S1764" s="156"/>
      <c r="T1764" s="144"/>
      <c r="U1764" s="376"/>
      <c r="V1764" s="376"/>
      <c r="W1764" s="145">
        <f t="shared" si="365"/>
        <v>0</v>
      </c>
      <c r="X1764" s="357"/>
      <c r="Y1764" s="407"/>
      <c r="Z1764" s="136"/>
      <c r="AA1764" s="120"/>
      <c r="AB1764" s="120"/>
      <c r="AC1764" s="120"/>
      <c r="AD1764" s="120"/>
      <c r="AE1764" s="357"/>
      <c r="AF1764" s="357"/>
      <c r="AG1764" s="365"/>
      <c r="AH1764" s="365"/>
      <c r="AI1764" s="156"/>
      <c r="AJ1764" s="365"/>
      <c r="AK1764" s="365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0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64"/>
        <v>-365</v>
      </c>
      <c r="S1765" s="156"/>
      <c r="T1765" s="144"/>
      <c r="U1765" s="376"/>
      <c r="V1765" s="376"/>
      <c r="W1765" s="145">
        <f t="shared" si="365"/>
        <v>0</v>
      </c>
      <c r="X1765" s="357"/>
      <c r="Y1765" s="407"/>
      <c r="Z1765" s="136"/>
      <c r="AA1765" s="120"/>
      <c r="AB1765" s="120"/>
      <c r="AC1765" s="120"/>
      <c r="AD1765" s="120"/>
      <c r="AE1765" s="357"/>
      <c r="AF1765" s="357"/>
      <c r="AG1765" s="365"/>
      <c r="AH1765" s="365"/>
      <c r="AI1765" s="156"/>
      <c r="AJ1765" s="365"/>
      <c r="AK1765" s="365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0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64"/>
        <v>-365</v>
      </c>
      <c r="S1766" s="156"/>
      <c r="T1766" s="144"/>
      <c r="U1766" s="376"/>
      <c r="V1766" s="376"/>
      <c r="W1766" s="145">
        <f t="shared" si="365"/>
        <v>0</v>
      </c>
      <c r="X1766" s="357"/>
      <c r="Y1766" s="407"/>
      <c r="Z1766" s="136"/>
      <c r="AA1766" s="120"/>
      <c r="AB1766" s="120"/>
      <c r="AC1766" s="120"/>
      <c r="AD1766" s="120"/>
      <c r="AE1766" s="357"/>
      <c r="AF1766" s="357"/>
      <c r="AG1766" s="365"/>
      <c r="AH1766" s="365"/>
      <c r="AI1766" s="156"/>
      <c r="AJ1766" s="365"/>
      <c r="AK1766" s="365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0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64"/>
        <v>-365</v>
      </c>
      <c r="S1767" s="156"/>
      <c r="T1767" s="144"/>
      <c r="U1767" s="376"/>
      <c r="V1767" s="376"/>
      <c r="W1767" s="145">
        <f t="shared" si="365"/>
        <v>0</v>
      </c>
      <c r="X1767" s="357"/>
      <c r="Y1767" s="407"/>
      <c r="Z1767" s="136"/>
      <c r="AA1767" s="120"/>
      <c r="AB1767" s="120"/>
      <c r="AC1767" s="120"/>
      <c r="AD1767" s="120"/>
      <c r="AE1767" s="357"/>
      <c r="AF1767" s="357"/>
      <c r="AG1767" s="365"/>
      <c r="AH1767" s="365"/>
      <c r="AI1767" s="156"/>
      <c r="AJ1767" s="365"/>
      <c r="AK1767" s="365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0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64"/>
        <v>-365</v>
      </c>
      <c r="S1768" s="156"/>
      <c r="T1768" s="144"/>
      <c r="U1768" s="376"/>
      <c r="V1768" s="376"/>
      <c r="W1768" s="145">
        <f t="shared" si="365"/>
        <v>0</v>
      </c>
      <c r="X1768" s="357"/>
      <c r="Y1768" s="407"/>
      <c r="Z1768" s="136"/>
      <c r="AA1768" s="120"/>
      <c r="AB1768" s="120"/>
      <c r="AC1768" s="120"/>
      <c r="AD1768" s="120"/>
      <c r="AE1768" s="357"/>
      <c r="AF1768" s="357"/>
      <c r="AG1768" s="365"/>
      <c r="AH1768" s="365"/>
      <c r="AI1768" s="156"/>
      <c r="AJ1768" s="365"/>
      <c r="AK1768" s="365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0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64"/>
        <v>-365</v>
      </c>
      <c r="S1769" s="156"/>
      <c r="T1769" s="144"/>
      <c r="U1769" s="376"/>
      <c r="V1769" s="376"/>
      <c r="W1769" s="145">
        <f t="shared" si="365"/>
        <v>0</v>
      </c>
      <c r="X1769" s="357"/>
      <c r="Y1769" s="407"/>
      <c r="Z1769" s="136"/>
      <c r="AA1769" s="120"/>
      <c r="AB1769" s="120"/>
      <c r="AC1769" s="120"/>
      <c r="AD1769" s="120"/>
      <c r="AE1769" s="357"/>
      <c r="AF1769" s="357"/>
      <c r="AG1769" s="365"/>
      <c r="AH1769" s="365"/>
      <c r="AI1769" s="156"/>
      <c r="AJ1769" s="365"/>
      <c r="AK1769" s="365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0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64"/>
        <v>-365</v>
      </c>
      <c r="S1770" s="156"/>
      <c r="T1770" s="144"/>
      <c r="U1770" s="376"/>
      <c r="V1770" s="376"/>
      <c r="W1770" s="145">
        <f t="shared" si="365"/>
        <v>0</v>
      </c>
      <c r="X1770" s="357"/>
      <c r="Y1770" s="407"/>
      <c r="Z1770" s="136"/>
      <c r="AA1770" s="120"/>
      <c r="AB1770" s="120"/>
      <c r="AC1770" s="120"/>
      <c r="AD1770" s="120"/>
      <c r="AE1770" s="357"/>
      <c r="AF1770" s="357"/>
      <c r="AG1770" s="365"/>
      <c r="AH1770" s="365"/>
      <c r="AI1770" s="156"/>
      <c r="AJ1770" s="365"/>
      <c r="AK1770" s="365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0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64"/>
        <v>-365</v>
      </c>
      <c r="S1771" s="156"/>
      <c r="T1771" s="144"/>
      <c r="U1771" s="376"/>
      <c r="V1771" s="376"/>
      <c r="W1771" s="145">
        <f t="shared" si="365"/>
        <v>0</v>
      </c>
      <c r="X1771" s="357"/>
      <c r="Y1771" s="407"/>
      <c r="Z1771" s="136"/>
      <c r="AA1771" s="120"/>
      <c r="AB1771" s="120"/>
      <c r="AC1771" s="120"/>
      <c r="AD1771" s="120"/>
      <c r="AE1771" s="357"/>
      <c r="AF1771" s="357"/>
      <c r="AG1771" s="365"/>
      <c r="AH1771" s="365"/>
      <c r="AI1771" s="156"/>
      <c r="AJ1771" s="365"/>
      <c r="AK1771" s="365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0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64"/>
        <v>-365</v>
      </c>
      <c r="S1772" s="156"/>
      <c r="T1772" s="144"/>
      <c r="U1772" s="376"/>
      <c r="V1772" s="376"/>
      <c r="W1772" s="145">
        <f t="shared" si="365"/>
        <v>0</v>
      </c>
      <c r="X1772" s="357"/>
      <c r="Y1772" s="407"/>
      <c r="Z1772" s="136"/>
      <c r="AA1772" s="120"/>
      <c r="AB1772" s="120"/>
      <c r="AC1772" s="120"/>
      <c r="AD1772" s="120"/>
      <c r="AE1772" s="357"/>
      <c r="AF1772" s="357"/>
      <c r="AG1772" s="365"/>
      <c r="AH1772" s="365"/>
      <c r="AI1772" s="156"/>
      <c r="AJ1772" s="365"/>
      <c r="AK1772" s="365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0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64"/>
        <v>-365</v>
      </c>
      <c r="S1773" s="156"/>
      <c r="T1773" s="144"/>
      <c r="U1773" s="376"/>
      <c r="V1773" s="376"/>
      <c r="W1773" s="145">
        <f t="shared" si="365"/>
        <v>0</v>
      </c>
      <c r="X1773" s="357"/>
      <c r="Y1773" s="407"/>
      <c r="Z1773" s="136"/>
      <c r="AA1773" s="120"/>
      <c r="AB1773" s="120"/>
      <c r="AC1773" s="120"/>
      <c r="AD1773" s="120"/>
      <c r="AE1773" s="357"/>
      <c r="AF1773" s="357"/>
      <c r="AG1773" s="365"/>
      <c r="AH1773" s="365"/>
      <c r="AI1773" s="156"/>
      <c r="AJ1773" s="365"/>
      <c r="AK1773" s="365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0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64"/>
        <v>-365</v>
      </c>
      <c r="S1774" s="156"/>
      <c r="T1774" s="144"/>
      <c r="U1774" s="376"/>
      <c r="V1774" s="376"/>
      <c r="W1774" s="145">
        <f t="shared" si="365"/>
        <v>0</v>
      </c>
      <c r="X1774" s="357"/>
      <c r="Y1774" s="407"/>
      <c r="Z1774" s="136"/>
      <c r="AA1774" s="120"/>
      <c r="AB1774" s="120"/>
      <c r="AC1774" s="120"/>
      <c r="AD1774" s="120"/>
      <c r="AE1774" s="357"/>
      <c r="AF1774" s="357"/>
      <c r="AG1774" s="365"/>
      <c r="AH1774" s="365"/>
      <c r="AI1774" s="156"/>
      <c r="AJ1774" s="365"/>
      <c r="AK1774" s="365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0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64"/>
        <v>-365</v>
      </c>
      <c r="S1775" s="156"/>
      <c r="T1775" s="144"/>
      <c r="U1775" s="376"/>
      <c r="V1775" s="376"/>
      <c r="W1775" s="145">
        <f t="shared" si="365"/>
        <v>0</v>
      </c>
      <c r="X1775" s="357"/>
      <c r="Y1775" s="407"/>
      <c r="Z1775" s="136"/>
      <c r="AA1775" s="120"/>
      <c r="AB1775" s="120"/>
      <c r="AC1775" s="120"/>
      <c r="AD1775" s="120"/>
      <c r="AE1775" s="357"/>
      <c r="AF1775" s="357"/>
      <c r="AG1775" s="365"/>
      <c r="AH1775" s="365"/>
      <c r="AI1775" s="156"/>
      <c r="AJ1775" s="365"/>
      <c r="AK1775" s="365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0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64"/>
        <v>-365</v>
      </c>
      <c r="S1776" s="156"/>
      <c r="T1776" s="144"/>
      <c r="U1776" s="376"/>
      <c r="V1776" s="376"/>
      <c r="W1776" s="145">
        <f t="shared" si="365"/>
        <v>0</v>
      </c>
      <c r="X1776" s="357"/>
      <c r="Y1776" s="407"/>
      <c r="Z1776" s="136"/>
      <c r="AA1776" s="120"/>
      <c r="AB1776" s="120"/>
      <c r="AC1776" s="120"/>
      <c r="AD1776" s="120"/>
      <c r="AE1776" s="357"/>
      <c r="AF1776" s="357"/>
      <c r="AG1776" s="365"/>
      <c r="AH1776" s="365"/>
      <c r="AI1776" s="156"/>
      <c r="AJ1776" s="365"/>
      <c r="AK1776" s="365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0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64"/>
        <v>-365</v>
      </c>
      <c r="S1777" s="156"/>
      <c r="T1777" s="144"/>
      <c r="U1777" s="376"/>
      <c r="V1777" s="376"/>
      <c r="W1777" s="145">
        <f t="shared" si="365"/>
        <v>0</v>
      </c>
      <c r="X1777" s="357"/>
      <c r="Y1777" s="407"/>
      <c r="Z1777" s="136"/>
      <c r="AA1777" s="120"/>
      <c r="AB1777" s="120"/>
      <c r="AC1777" s="120"/>
      <c r="AD1777" s="120"/>
      <c r="AE1777" s="357"/>
      <c r="AF1777" s="357"/>
      <c r="AG1777" s="365"/>
      <c r="AH1777" s="365"/>
      <c r="AI1777" s="156"/>
      <c r="AJ1777" s="365"/>
      <c r="AK1777" s="365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0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64"/>
        <v>-365</v>
      </c>
      <c r="S1778" s="156"/>
      <c r="T1778" s="144"/>
      <c r="U1778" s="376"/>
      <c r="V1778" s="376"/>
      <c r="W1778" s="145">
        <f t="shared" si="365"/>
        <v>0</v>
      </c>
      <c r="X1778" s="357"/>
      <c r="Y1778" s="407"/>
      <c r="Z1778" s="136"/>
      <c r="AA1778" s="120"/>
      <c r="AB1778" s="120"/>
      <c r="AC1778" s="120"/>
      <c r="AD1778" s="120"/>
      <c r="AE1778" s="357"/>
      <c r="AF1778" s="357"/>
      <c r="AG1778" s="365"/>
      <c r="AH1778" s="365"/>
      <c r="AI1778" s="156"/>
      <c r="AJ1778" s="365"/>
      <c r="AK1778" s="365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0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64"/>
        <v>-365</v>
      </c>
      <c r="S1779" s="156"/>
      <c r="T1779" s="144"/>
      <c r="U1779" s="376"/>
      <c r="V1779" s="376"/>
      <c r="W1779" s="145">
        <f t="shared" si="365"/>
        <v>0</v>
      </c>
      <c r="X1779" s="357"/>
      <c r="Y1779" s="407"/>
      <c r="Z1779" s="136"/>
      <c r="AA1779" s="120"/>
      <c r="AB1779" s="120"/>
      <c r="AC1779" s="120"/>
      <c r="AD1779" s="120"/>
      <c r="AE1779" s="357"/>
      <c r="AF1779" s="357"/>
      <c r="AG1779" s="365"/>
      <c r="AH1779" s="365"/>
      <c r="AI1779" s="156"/>
      <c r="AJ1779" s="365"/>
      <c r="AK1779" s="365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0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64"/>
        <v>-365</v>
      </c>
      <c r="S1780" s="156"/>
      <c r="T1780" s="144"/>
      <c r="U1780" s="376"/>
      <c r="V1780" s="376"/>
      <c r="W1780" s="145">
        <f t="shared" si="365"/>
        <v>0</v>
      </c>
      <c r="X1780" s="357"/>
      <c r="Y1780" s="407"/>
      <c r="Z1780" s="136"/>
      <c r="AA1780" s="120"/>
      <c r="AB1780" s="120"/>
      <c r="AC1780" s="120"/>
      <c r="AD1780" s="120"/>
      <c r="AE1780" s="357"/>
      <c r="AF1780" s="357"/>
      <c r="AG1780" s="365"/>
      <c r="AH1780" s="365"/>
      <c r="AI1780" s="156"/>
      <c r="AJ1780" s="365"/>
      <c r="AK1780" s="365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0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64"/>
        <v>-365</v>
      </c>
      <c r="S1781" s="156"/>
      <c r="T1781" s="144"/>
      <c r="U1781" s="376"/>
      <c r="V1781" s="376"/>
      <c r="W1781" s="145">
        <f t="shared" si="365"/>
        <v>0</v>
      </c>
      <c r="X1781" s="357"/>
      <c r="Y1781" s="407"/>
      <c r="Z1781" s="136"/>
      <c r="AA1781" s="120"/>
      <c r="AB1781" s="120"/>
      <c r="AC1781" s="120"/>
      <c r="AD1781" s="120"/>
      <c r="AE1781" s="357"/>
      <c r="AF1781" s="357"/>
      <c r="AG1781" s="365"/>
      <c r="AH1781" s="365"/>
      <c r="AI1781" s="156"/>
      <c r="AJ1781" s="365"/>
      <c r="AK1781" s="365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0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64"/>
        <v>-365</v>
      </c>
      <c r="S1782" s="156"/>
      <c r="T1782" s="144"/>
      <c r="U1782" s="376"/>
      <c r="V1782" s="376"/>
      <c r="W1782" s="145">
        <f t="shared" si="365"/>
        <v>0</v>
      </c>
      <c r="X1782" s="357"/>
      <c r="Y1782" s="407"/>
      <c r="Z1782" s="136"/>
      <c r="AA1782" s="120"/>
      <c r="AB1782" s="120"/>
      <c r="AC1782" s="120"/>
      <c r="AD1782" s="120"/>
      <c r="AE1782" s="357"/>
      <c r="AF1782" s="357"/>
      <c r="AG1782" s="365"/>
      <c r="AH1782" s="365"/>
      <c r="AI1782" s="156"/>
      <c r="AJ1782" s="365"/>
      <c r="AK1782" s="365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0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64"/>
        <v>-365</v>
      </c>
      <c r="S1783" s="156"/>
      <c r="T1783" s="144"/>
      <c r="U1783" s="376"/>
      <c r="V1783" s="376"/>
      <c r="W1783" s="145">
        <f t="shared" si="365"/>
        <v>0</v>
      </c>
      <c r="X1783" s="357"/>
      <c r="Y1783" s="407"/>
      <c r="Z1783" s="136"/>
      <c r="AA1783" s="120"/>
      <c r="AB1783" s="120"/>
      <c r="AC1783" s="120"/>
      <c r="AD1783" s="120"/>
      <c r="AE1783" s="357"/>
      <c r="AF1783" s="357"/>
      <c r="AG1783" s="365"/>
      <c r="AH1783" s="365"/>
      <c r="AI1783" s="156"/>
      <c r="AJ1783" s="365"/>
      <c r="AK1783" s="365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0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64"/>
        <v>-365</v>
      </c>
      <c r="S1784" s="156"/>
      <c r="T1784" s="144"/>
      <c r="U1784" s="376"/>
      <c r="V1784" s="376"/>
      <c r="W1784" s="145">
        <f t="shared" si="365"/>
        <v>0</v>
      </c>
      <c r="X1784" s="357"/>
      <c r="Y1784" s="407"/>
      <c r="Z1784" s="136"/>
      <c r="AA1784" s="120"/>
      <c r="AB1784" s="120"/>
      <c r="AC1784" s="120"/>
      <c r="AD1784" s="120"/>
      <c r="AE1784" s="357"/>
      <c r="AF1784" s="357"/>
      <c r="AG1784" s="365"/>
      <c r="AH1784" s="365"/>
      <c r="AI1784" s="156"/>
      <c r="AJ1784" s="365"/>
      <c r="AK1784" s="365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0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64"/>
        <v>-365</v>
      </c>
      <c r="S1785" s="156"/>
      <c r="T1785" s="144"/>
      <c r="U1785" s="376"/>
      <c r="V1785" s="376"/>
      <c r="W1785" s="145">
        <f t="shared" si="365"/>
        <v>0</v>
      </c>
      <c r="X1785" s="357"/>
      <c r="Y1785" s="407"/>
      <c r="Z1785" s="136"/>
      <c r="AA1785" s="120"/>
      <c r="AB1785" s="120"/>
      <c r="AC1785" s="120"/>
      <c r="AD1785" s="120"/>
      <c r="AE1785" s="357"/>
      <c r="AF1785" s="357"/>
      <c r="AG1785" s="365"/>
      <c r="AH1785" s="365"/>
      <c r="AI1785" s="156"/>
      <c r="AJ1785" s="365"/>
      <c r="AK1785" s="365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0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64"/>
        <v>-365</v>
      </c>
      <c r="S1786" s="156"/>
      <c r="T1786" s="144"/>
      <c r="U1786" s="376"/>
      <c r="V1786" s="376"/>
      <c r="W1786" s="145">
        <f t="shared" si="365"/>
        <v>0</v>
      </c>
      <c r="X1786" s="357"/>
      <c r="Y1786" s="407"/>
      <c r="Z1786" s="136"/>
      <c r="AA1786" s="120"/>
      <c r="AB1786" s="120"/>
      <c r="AC1786" s="120"/>
      <c r="AD1786" s="120"/>
      <c r="AE1786" s="357"/>
      <c r="AF1786" s="357"/>
      <c r="AG1786" s="365"/>
      <c r="AH1786" s="365"/>
      <c r="AI1786" s="156"/>
      <c r="AJ1786" s="365"/>
      <c r="AK1786" s="365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0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64"/>
        <v>-365</v>
      </c>
      <c r="S1787" s="156"/>
      <c r="T1787" s="144"/>
      <c r="U1787" s="376"/>
      <c r="V1787" s="376"/>
      <c r="W1787" s="145">
        <f t="shared" si="365"/>
        <v>0</v>
      </c>
      <c r="X1787" s="357"/>
      <c r="Y1787" s="407"/>
      <c r="Z1787" s="136"/>
      <c r="AA1787" s="120"/>
      <c r="AB1787" s="120"/>
      <c r="AC1787" s="120"/>
      <c r="AD1787" s="120"/>
      <c r="AE1787" s="357"/>
      <c r="AF1787" s="357"/>
      <c r="AG1787" s="365"/>
      <c r="AH1787" s="365"/>
      <c r="AI1787" s="156"/>
      <c r="AJ1787" s="365"/>
      <c r="AK1787" s="365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0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64"/>
        <v>-365</v>
      </c>
      <c r="S1788" s="156"/>
      <c r="T1788" s="144"/>
      <c r="U1788" s="376"/>
      <c r="V1788" s="376"/>
      <c r="W1788" s="145">
        <f t="shared" si="365"/>
        <v>0</v>
      </c>
      <c r="X1788" s="357"/>
      <c r="Y1788" s="407"/>
      <c r="Z1788" s="136"/>
      <c r="AA1788" s="120"/>
      <c r="AB1788" s="120"/>
      <c r="AC1788" s="120"/>
      <c r="AD1788" s="120"/>
      <c r="AE1788" s="357"/>
      <c r="AF1788" s="357"/>
      <c r="AG1788" s="365"/>
      <c r="AH1788" s="365"/>
      <c r="AI1788" s="156"/>
      <c r="AJ1788" s="365"/>
      <c r="AK1788" s="365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0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64"/>
        <v>-365</v>
      </c>
      <c r="S1789" s="156"/>
      <c r="T1789" s="144"/>
      <c r="U1789" s="376"/>
      <c r="V1789" s="376"/>
      <c r="W1789" s="145">
        <f t="shared" si="365"/>
        <v>0</v>
      </c>
      <c r="X1789" s="357"/>
      <c r="Y1789" s="407"/>
      <c r="Z1789" s="136"/>
      <c r="AA1789" s="120"/>
      <c r="AB1789" s="120"/>
      <c r="AC1789" s="120"/>
      <c r="AD1789" s="120"/>
      <c r="AE1789" s="357"/>
      <c r="AF1789" s="357"/>
      <c r="AG1789" s="365"/>
      <c r="AH1789" s="365"/>
      <c r="AI1789" s="156"/>
      <c r="AJ1789" s="365"/>
      <c r="AK1789" s="365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0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64"/>
        <v>-365</v>
      </c>
      <c r="S1790" s="156"/>
      <c r="T1790" s="144"/>
      <c r="U1790" s="376"/>
      <c r="V1790" s="376"/>
      <c r="W1790" s="145">
        <f t="shared" si="365"/>
        <v>0</v>
      </c>
      <c r="X1790" s="357"/>
      <c r="Y1790" s="407"/>
      <c r="Z1790" s="136"/>
      <c r="AA1790" s="120"/>
      <c r="AB1790" s="120"/>
      <c r="AC1790" s="120"/>
      <c r="AD1790" s="120"/>
      <c r="AE1790" s="357"/>
      <c r="AF1790" s="357"/>
      <c r="AG1790" s="365"/>
      <c r="AH1790" s="365"/>
      <c r="AI1790" s="156"/>
      <c r="AJ1790" s="365"/>
      <c r="AK1790" s="365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0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64"/>
        <v>-365</v>
      </c>
      <c r="S1791" s="156"/>
      <c r="T1791" s="144"/>
      <c r="U1791" s="376"/>
      <c r="V1791" s="376"/>
      <c r="W1791" s="145">
        <f t="shared" si="365"/>
        <v>0</v>
      </c>
      <c r="X1791" s="357"/>
      <c r="Y1791" s="407"/>
      <c r="Z1791" s="136"/>
      <c r="AA1791" s="120"/>
      <c r="AB1791" s="120"/>
      <c r="AC1791" s="120"/>
      <c r="AD1791" s="120"/>
      <c r="AE1791" s="357"/>
      <c r="AF1791" s="357"/>
      <c r="AG1791" s="365"/>
      <c r="AH1791" s="365"/>
      <c r="AI1791" s="156"/>
      <c r="AJ1791" s="365"/>
      <c r="AK1791" s="365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0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64"/>
        <v>-365</v>
      </c>
      <c r="S1792" s="156"/>
      <c r="T1792" s="144"/>
      <c r="U1792" s="376"/>
      <c r="V1792" s="376"/>
      <c r="W1792" s="145">
        <f t="shared" si="365"/>
        <v>0</v>
      </c>
      <c r="X1792" s="357"/>
      <c r="Y1792" s="407"/>
      <c r="Z1792" s="136"/>
      <c r="AA1792" s="120"/>
      <c r="AB1792" s="120"/>
      <c r="AC1792" s="120"/>
      <c r="AD1792" s="120"/>
      <c r="AE1792" s="357"/>
      <c r="AF1792" s="357"/>
      <c r="AG1792" s="365"/>
      <c r="AH1792" s="365"/>
      <c r="AI1792" s="156"/>
      <c r="AJ1792" s="365"/>
      <c r="AK1792" s="365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0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64"/>
        <v>-365</v>
      </c>
      <c r="S1793" s="156"/>
      <c r="T1793" s="144"/>
      <c r="U1793" s="376"/>
      <c r="V1793" s="376"/>
      <c r="W1793" s="145">
        <f t="shared" si="365"/>
        <v>0</v>
      </c>
      <c r="X1793" s="357"/>
      <c r="Y1793" s="407"/>
      <c r="Z1793" s="136"/>
      <c r="AA1793" s="120"/>
      <c r="AB1793" s="120"/>
      <c r="AC1793" s="120"/>
      <c r="AD1793" s="120"/>
      <c r="AE1793" s="357"/>
      <c r="AF1793" s="357"/>
      <c r="AG1793" s="365"/>
      <c r="AH1793" s="365"/>
      <c r="AI1793" s="156"/>
      <c r="AJ1793" s="365"/>
      <c r="AK1793" s="365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0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64"/>
        <v>-365</v>
      </c>
      <c r="S1794" s="156"/>
      <c r="T1794" s="144"/>
      <c r="U1794" s="376"/>
      <c r="V1794" s="376"/>
      <c r="W1794" s="145">
        <f t="shared" si="365"/>
        <v>0</v>
      </c>
      <c r="X1794" s="357"/>
      <c r="Y1794" s="407"/>
      <c r="Z1794" s="136"/>
      <c r="AA1794" s="120"/>
      <c r="AB1794" s="120"/>
      <c r="AC1794" s="120"/>
      <c r="AD1794" s="120"/>
      <c r="AE1794" s="357"/>
      <c r="AF1794" s="357"/>
      <c r="AG1794" s="365"/>
      <c r="AH1794" s="365"/>
      <c r="AI1794" s="156"/>
      <c r="AJ1794" s="365"/>
      <c r="AK1794" s="365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0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64"/>
        <v>-365</v>
      </c>
      <c r="S1795" s="156"/>
      <c r="T1795" s="144"/>
      <c r="U1795" s="376"/>
      <c r="V1795" s="376"/>
      <c r="W1795" s="145">
        <f t="shared" si="365"/>
        <v>0</v>
      </c>
      <c r="X1795" s="357"/>
      <c r="Y1795" s="407"/>
      <c r="Z1795" s="136"/>
      <c r="AA1795" s="120"/>
      <c r="AB1795" s="120"/>
      <c r="AC1795" s="120"/>
      <c r="AD1795" s="120"/>
      <c r="AE1795" s="357"/>
      <c r="AF1795" s="357"/>
      <c r="AG1795" s="365"/>
      <c r="AH1795" s="365"/>
      <c r="AI1795" s="156"/>
      <c r="AJ1795" s="365"/>
      <c r="AK1795" s="365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0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64"/>
        <v>-365</v>
      </c>
      <c r="S1796" s="156"/>
      <c r="T1796" s="144"/>
      <c r="U1796" s="376"/>
      <c r="V1796" s="376"/>
      <c r="W1796" s="145">
        <f t="shared" si="365"/>
        <v>0</v>
      </c>
      <c r="X1796" s="357"/>
      <c r="Y1796" s="407"/>
      <c r="Z1796" s="136"/>
      <c r="AA1796" s="120"/>
      <c r="AB1796" s="120"/>
      <c r="AC1796" s="120"/>
      <c r="AD1796" s="120"/>
      <c r="AE1796" s="357"/>
      <c r="AF1796" s="357"/>
      <c r="AG1796" s="365"/>
      <c r="AH1796" s="365"/>
      <c r="AI1796" s="156"/>
      <c r="AJ1796" s="365"/>
      <c r="AK1796" s="365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0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64"/>
        <v>-365</v>
      </c>
      <c r="S1797" s="156"/>
      <c r="T1797" s="144"/>
      <c r="U1797" s="376"/>
      <c r="V1797" s="376"/>
      <c r="W1797" s="145">
        <f t="shared" si="365"/>
        <v>0</v>
      </c>
      <c r="X1797" s="357"/>
      <c r="Y1797" s="407"/>
      <c r="Z1797" s="136"/>
      <c r="AA1797" s="120"/>
      <c r="AB1797" s="120"/>
      <c r="AC1797" s="120"/>
      <c r="AD1797" s="120"/>
      <c r="AE1797" s="357"/>
      <c r="AF1797" s="357"/>
      <c r="AG1797" s="365"/>
      <c r="AH1797" s="365"/>
      <c r="AI1797" s="156"/>
      <c r="AJ1797" s="365"/>
      <c r="AK1797" s="365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0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64"/>
        <v>-365</v>
      </c>
      <c r="S1798" s="156"/>
      <c r="T1798" s="144"/>
      <c r="U1798" s="376"/>
      <c r="V1798" s="376"/>
      <c r="W1798" s="145">
        <f t="shared" si="365"/>
        <v>0</v>
      </c>
      <c r="X1798" s="357"/>
      <c r="Y1798" s="407"/>
      <c r="Z1798" s="136"/>
      <c r="AA1798" s="120"/>
      <c r="AB1798" s="120"/>
      <c r="AC1798" s="120"/>
      <c r="AD1798" s="120"/>
      <c r="AE1798" s="357"/>
      <c r="AF1798" s="357"/>
      <c r="AG1798" s="365"/>
      <c r="AH1798" s="365"/>
      <c r="AI1798" s="156"/>
      <c r="AJ1798" s="365"/>
      <c r="AK1798" s="365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0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66">SUM(M1799-365)</f>
        <v>-365</v>
      </c>
      <c r="S1799" s="156"/>
      <c r="T1799" s="144"/>
      <c r="U1799" s="376"/>
      <c r="V1799" s="376"/>
      <c r="W1799" s="145">
        <f t="shared" si="365"/>
        <v>0</v>
      </c>
      <c r="X1799" s="357"/>
      <c r="Y1799" s="407"/>
      <c r="Z1799" s="136"/>
      <c r="AA1799" s="120"/>
      <c r="AB1799" s="120"/>
      <c r="AC1799" s="120"/>
      <c r="AD1799" s="120"/>
      <c r="AE1799" s="357"/>
      <c r="AF1799" s="357"/>
      <c r="AG1799" s="365"/>
      <c r="AH1799" s="365"/>
      <c r="AI1799" s="156"/>
      <c r="AJ1799" s="365"/>
      <c r="AK1799" s="365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0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66"/>
        <v>-365</v>
      </c>
      <c r="S1800" s="156"/>
      <c r="T1800" s="144"/>
      <c r="U1800" s="376"/>
      <c r="V1800" s="376"/>
      <c r="W1800" s="145">
        <f t="shared" si="365"/>
        <v>0</v>
      </c>
      <c r="X1800" s="357"/>
      <c r="Y1800" s="407"/>
      <c r="Z1800" s="136"/>
      <c r="AA1800" s="120"/>
      <c r="AB1800" s="120"/>
      <c r="AC1800" s="120"/>
      <c r="AD1800" s="120"/>
      <c r="AE1800" s="357"/>
      <c r="AF1800" s="357"/>
      <c r="AG1800" s="365"/>
      <c r="AH1800" s="365"/>
      <c r="AI1800" s="156"/>
      <c r="AJ1800" s="365"/>
      <c r="AK1800" s="365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0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66"/>
        <v>-365</v>
      </c>
      <c r="S1801" s="156"/>
      <c r="T1801" s="144"/>
      <c r="U1801" s="376"/>
      <c r="V1801" s="376"/>
      <c r="W1801" s="145">
        <f t="shared" si="365"/>
        <v>0</v>
      </c>
      <c r="X1801" s="357"/>
      <c r="Y1801" s="407"/>
      <c r="Z1801" s="136"/>
      <c r="AA1801" s="120"/>
      <c r="AB1801" s="120"/>
      <c r="AC1801" s="120"/>
      <c r="AD1801" s="120"/>
      <c r="AE1801" s="357"/>
      <c r="AF1801" s="357"/>
      <c r="AG1801" s="365"/>
      <c r="AH1801" s="365"/>
      <c r="AI1801" s="156"/>
      <c r="AJ1801" s="365"/>
      <c r="AK1801" s="365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0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66"/>
        <v>-365</v>
      </c>
      <c r="S1802" s="156"/>
      <c r="T1802" s="144"/>
      <c r="U1802" s="376"/>
      <c r="V1802" s="376"/>
      <c r="W1802" s="145">
        <f t="shared" si="365"/>
        <v>0</v>
      </c>
      <c r="X1802" s="357"/>
      <c r="Y1802" s="407"/>
      <c r="Z1802" s="136"/>
      <c r="AA1802" s="120"/>
      <c r="AB1802" s="120"/>
      <c r="AC1802" s="120"/>
      <c r="AD1802" s="120"/>
      <c r="AE1802" s="357"/>
      <c r="AF1802" s="357"/>
      <c r="AG1802" s="365"/>
      <c r="AH1802" s="365"/>
      <c r="AI1802" s="156"/>
      <c r="AJ1802" s="365"/>
      <c r="AK1802" s="365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0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66"/>
        <v>-365</v>
      </c>
      <c r="S1803" s="156"/>
      <c r="T1803" s="144"/>
      <c r="U1803" s="376"/>
      <c r="V1803" s="376"/>
      <c r="W1803" s="145">
        <f t="shared" ref="W1803:W1866" si="367">M1803</f>
        <v>0</v>
      </c>
      <c r="X1803" s="357"/>
      <c r="Y1803" s="407"/>
      <c r="Z1803" s="136"/>
      <c r="AA1803" s="120"/>
      <c r="AB1803" s="120"/>
      <c r="AC1803" s="120"/>
      <c r="AD1803" s="120"/>
      <c r="AE1803" s="357"/>
      <c r="AF1803" s="357"/>
      <c r="AG1803" s="365"/>
      <c r="AH1803" s="365"/>
      <c r="AI1803" s="156"/>
      <c r="AJ1803" s="365"/>
      <c r="AK1803" s="365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0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66"/>
        <v>-365</v>
      </c>
      <c r="S1804" s="156"/>
      <c r="T1804" s="144"/>
      <c r="U1804" s="376"/>
      <c r="V1804" s="376"/>
      <c r="W1804" s="145">
        <f t="shared" si="367"/>
        <v>0</v>
      </c>
      <c r="X1804" s="357"/>
      <c r="Y1804" s="407"/>
      <c r="Z1804" s="136"/>
      <c r="AA1804" s="120"/>
      <c r="AB1804" s="120"/>
      <c r="AC1804" s="120"/>
      <c r="AD1804" s="120"/>
      <c r="AE1804" s="357"/>
      <c r="AF1804" s="357"/>
      <c r="AG1804" s="365"/>
      <c r="AH1804" s="365"/>
      <c r="AI1804" s="156"/>
      <c r="AJ1804" s="365"/>
      <c r="AK1804" s="365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0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66"/>
        <v>-365</v>
      </c>
      <c r="S1805" s="156"/>
      <c r="T1805" s="144"/>
      <c r="U1805" s="376"/>
      <c r="V1805" s="376"/>
      <c r="W1805" s="145">
        <f t="shared" si="367"/>
        <v>0</v>
      </c>
      <c r="X1805" s="357"/>
      <c r="Y1805" s="407"/>
      <c r="Z1805" s="136"/>
      <c r="AA1805" s="120"/>
      <c r="AB1805" s="120"/>
      <c r="AC1805" s="120"/>
      <c r="AD1805" s="120"/>
      <c r="AE1805" s="357"/>
      <c r="AF1805" s="357"/>
      <c r="AG1805" s="365"/>
      <c r="AH1805" s="365"/>
      <c r="AI1805" s="156"/>
      <c r="AJ1805" s="365"/>
      <c r="AK1805" s="365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0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66"/>
        <v>-365</v>
      </c>
      <c r="S1806" s="156"/>
      <c r="T1806" s="144"/>
      <c r="U1806" s="376"/>
      <c r="V1806" s="376"/>
      <c r="W1806" s="145">
        <f t="shared" si="367"/>
        <v>0</v>
      </c>
      <c r="X1806" s="357"/>
      <c r="Y1806" s="407"/>
      <c r="Z1806" s="136"/>
      <c r="AA1806" s="120"/>
      <c r="AB1806" s="120"/>
      <c r="AC1806" s="120"/>
      <c r="AD1806" s="120"/>
      <c r="AE1806" s="357"/>
      <c r="AF1806" s="357"/>
      <c r="AG1806" s="365"/>
      <c r="AH1806" s="365"/>
      <c r="AI1806" s="156"/>
      <c r="AJ1806" s="365"/>
      <c r="AK1806" s="365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0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66"/>
        <v>-365</v>
      </c>
      <c r="S1807" s="156"/>
      <c r="T1807" s="144"/>
      <c r="U1807" s="376"/>
      <c r="V1807" s="376"/>
      <c r="W1807" s="145">
        <f t="shared" si="367"/>
        <v>0</v>
      </c>
      <c r="X1807" s="357"/>
      <c r="Y1807" s="407"/>
      <c r="Z1807" s="136"/>
      <c r="AA1807" s="120"/>
      <c r="AB1807" s="120"/>
      <c r="AC1807" s="120"/>
      <c r="AD1807" s="120"/>
      <c r="AE1807" s="357"/>
      <c r="AF1807" s="357"/>
      <c r="AG1807" s="365"/>
      <c r="AH1807" s="365"/>
      <c r="AI1807" s="156"/>
      <c r="AJ1807" s="365"/>
      <c r="AK1807" s="365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0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66"/>
        <v>-365</v>
      </c>
      <c r="S1808" s="156"/>
      <c r="T1808" s="144"/>
      <c r="U1808" s="376"/>
      <c r="V1808" s="376"/>
      <c r="W1808" s="145">
        <f t="shared" si="367"/>
        <v>0</v>
      </c>
      <c r="X1808" s="357"/>
      <c r="Y1808" s="407"/>
      <c r="Z1808" s="136"/>
      <c r="AA1808" s="120"/>
      <c r="AB1808" s="120"/>
      <c r="AC1808" s="120"/>
      <c r="AD1808" s="120"/>
      <c r="AE1808" s="357"/>
      <c r="AF1808" s="357"/>
      <c r="AG1808" s="365"/>
      <c r="AH1808" s="365"/>
      <c r="AI1808" s="156"/>
      <c r="AJ1808" s="365"/>
      <c r="AK1808" s="365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0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66"/>
        <v>-365</v>
      </c>
      <c r="S1809" s="156"/>
      <c r="T1809" s="144"/>
      <c r="U1809" s="376"/>
      <c r="V1809" s="376"/>
      <c r="W1809" s="145">
        <f t="shared" si="367"/>
        <v>0</v>
      </c>
      <c r="X1809" s="357"/>
      <c r="Y1809" s="407"/>
      <c r="Z1809" s="136"/>
      <c r="AA1809" s="120"/>
      <c r="AB1809" s="120"/>
      <c r="AC1809" s="120"/>
      <c r="AD1809" s="120"/>
      <c r="AE1809" s="357"/>
      <c r="AF1809" s="357"/>
      <c r="AG1809" s="365"/>
      <c r="AH1809" s="365"/>
      <c r="AI1809" s="156"/>
      <c r="AJ1809" s="365"/>
      <c r="AK1809" s="365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0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66"/>
        <v>-365</v>
      </c>
      <c r="S1810" s="156"/>
      <c r="T1810" s="144"/>
      <c r="U1810" s="376"/>
      <c r="V1810" s="376"/>
      <c r="W1810" s="145">
        <f t="shared" si="367"/>
        <v>0</v>
      </c>
      <c r="X1810" s="357"/>
      <c r="Y1810" s="407"/>
      <c r="Z1810" s="136"/>
      <c r="AA1810" s="120"/>
      <c r="AB1810" s="120"/>
      <c r="AC1810" s="120"/>
      <c r="AD1810" s="120"/>
      <c r="AE1810" s="357"/>
      <c r="AF1810" s="357"/>
      <c r="AG1810" s="365"/>
      <c r="AH1810" s="365"/>
      <c r="AI1810" s="156"/>
      <c r="AJ1810" s="365"/>
      <c r="AK1810" s="365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0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66"/>
        <v>-365</v>
      </c>
      <c r="S1811" s="156"/>
      <c r="T1811" s="144"/>
      <c r="U1811" s="376"/>
      <c r="V1811" s="376"/>
      <c r="W1811" s="145">
        <f t="shared" si="367"/>
        <v>0</v>
      </c>
      <c r="X1811" s="357"/>
      <c r="Y1811" s="407"/>
      <c r="Z1811" s="136"/>
      <c r="AA1811" s="120"/>
      <c r="AB1811" s="120"/>
      <c r="AC1811" s="120"/>
      <c r="AD1811" s="120"/>
      <c r="AE1811" s="357"/>
      <c r="AF1811" s="357"/>
      <c r="AG1811" s="365"/>
      <c r="AH1811" s="365"/>
      <c r="AI1811" s="156"/>
      <c r="AJ1811" s="365"/>
      <c r="AK1811" s="365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0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66"/>
        <v>-365</v>
      </c>
      <c r="S1812" s="156"/>
      <c r="T1812" s="144"/>
      <c r="U1812" s="376"/>
      <c r="V1812" s="376"/>
      <c r="W1812" s="145">
        <f t="shared" si="367"/>
        <v>0</v>
      </c>
      <c r="X1812" s="357"/>
      <c r="Y1812" s="407"/>
      <c r="Z1812" s="136"/>
      <c r="AA1812" s="120"/>
      <c r="AB1812" s="120"/>
      <c r="AC1812" s="120"/>
      <c r="AD1812" s="120"/>
      <c r="AE1812" s="357"/>
      <c r="AF1812" s="357"/>
      <c r="AG1812" s="365"/>
      <c r="AH1812" s="365"/>
      <c r="AI1812" s="156"/>
      <c r="AJ1812" s="365"/>
      <c r="AK1812" s="365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0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66"/>
        <v>-365</v>
      </c>
      <c r="S1813" s="156"/>
      <c r="T1813" s="144"/>
      <c r="U1813" s="376"/>
      <c r="V1813" s="376"/>
      <c r="W1813" s="145">
        <f t="shared" si="367"/>
        <v>0</v>
      </c>
      <c r="X1813" s="357"/>
      <c r="Y1813" s="407"/>
      <c r="Z1813" s="136"/>
      <c r="AA1813" s="120"/>
      <c r="AB1813" s="120"/>
      <c r="AC1813" s="120"/>
      <c r="AD1813" s="120"/>
      <c r="AE1813" s="357"/>
      <c r="AF1813" s="357"/>
      <c r="AG1813" s="365"/>
      <c r="AH1813" s="365"/>
      <c r="AI1813" s="156"/>
      <c r="AJ1813" s="365"/>
      <c r="AK1813" s="365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0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66"/>
        <v>-365</v>
      </c>
      <c r="S1814" s="156"/>
      <c r="T1814" s="144"/>
      <c r="U1814" s="376"/>
      <c r="V1814" s="376"/>
      <c r="W1814" s="145">
        <f t="shared" si="367"/>
        <v>0</v>
      </c>
      <c r="X1814" s="357"/>
      <c r="Y1814" s="407"/>
      <c r="Z1814" s="136"/>
      <c r="AA1814" s="120"/>
      <c r="AB1814" s="120"/>
      <c r="AC1814" s="120"/>
      <c r="AD1814" s="120"/>
      <c r="AE1814" s="357"/>
      <c r="AF1814" s="357"/>
      <c r="AG1814" s="365"/>
      <c r="AH1814" s="365"/>
      <c r="AI1814" s="156"/>
      <c r="AJ1814" s="365"/>
      <c r="AK1814" s="365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0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66"/>
        <v>-365</v>
      </c>
      <c r="S1815" s="156"/>
      <c r="T1815" s="144"/>
      <c r="U1815" s="376"/>
      <c r="V1815" s="376"/>
      <c r="W1815" s="145">
        <f t="shared" si="367"/>
        <v>0</v>
      </c>
      <c r="X1815" s="357"/>
      <c r="Y1815" s="407"/>
      <c r="Z1815" s="136"/>
      <c r="AA1815" s="120"/>
      <c r="AB1815" s="120"/>
      <c r="AC1815" s="120"/>
      <c r="AD1815" s="120"/>
      <c r="AE1815" s="357"/>
      <c r="AF1815" s="357"/>
      <c r="AG1815" s="365"/>
      <c r="AH1815" s="365"/>
      <c r="AI1815" s="156"/>
      <c r="AJ1815" s="365"/>
      <c r="AK1815" s="365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0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66"/>
        <v>-365</v>
      </c>
      <c r="S1816" s="156"/>
      <c r="T1816" s="144"/>
      <c r="U1816" s="376"/>
      <c r="V1816" s="376"/>
      <c r="W1816" s="145">
        <f t="shared" si="367"/>
        <v>0</v>
      </c>
      <c r="X1816" s="357"/>
      <c r="Y1816" s="407"/>
      <c r="Z1816" s="136"/>
      <c r="AA1816" s="120"/>
      <c r="AB1816" s="120"/>
      <c r="AC1816" s="120"/>
      <c r="AD1816" s="120"/>
      <c r="AE1816" s="357"/>
      <c r="AF1816" s="357"/>
      <c r="AG1816" s="365"/>
      <c r="AH1816" s="365"/>
      <c r="AI1816" s="156"/>
      <c r="AJ1816" s="365"/>
      <c r="AK1816" s="365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0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66"/>
        <v>-365</v>
      </c>
      <c r="S1817" s="156"/>
      <c r="T1817" s="144"/>
      <c r="U1817" s="376"/>
      <c r="V1817" s="376"/>
      <c r="W1817" s="145">
        <f t="shared" si="367"/>
        <v>0</v>
      </c>
      <c r="X1817" s="357"/>
      <c r="Y1817" s="407"/>
      <c r="Z1817" s="136"/>
      <c r="AA1817" s="120"/>
      <c r="AB1817" s="120"/>
      <c r="AC1817" s="120"/>
      <c r="AD1817" s="120"/>
      <c r="AE1817" s="357"/>
      <c r="AF1817" s="357"/>
      <c r="AG1817" s="365"/>
      <c r="AH1817" s="365"/>
      <c r="AI1817" s="156"/>
      <c r="AJ1817" s="365"/>
      <c r="AK1817" s="365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0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66"/>
        <v>-365</v>
      </c>
      <c r="S1818" s="156"/>
      <c r="T1818" s="144"/>
      <c r="U1818" s="376"/>
      <c r="V1818" s="376"/>
      <c r="W1818" s="145">
        <f t="shared" si="367"/>
        <v>0</v>
      </c>
      <c r="X1818" s="357"/>
      <c r="Y1818" s="407"/>
      <c r="Z1818" s="136"/>
      <c r="AA1818" s="120"/>
      <c r="AB1818" s="120"/>
      <c r="AC1818" s="120"/>
      <c r="AD1818" s="120"/>
      <c r="AE1818" s="357"/>
      <c r="AF1818" s="357"/>
      <c r="AG1818" s="365"/>
      <c r="AH1818" s="365"/>
      <c r="AI1818" s="156"/>
      <c r="AJ1818" s="365"/>
      <c r="AK1818" s="365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0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66"/>
        <v>-365</v>
      </c>
      <c r="S1819" s="156"/>
      <c r="T1819" s="144"/>
      <c r="U1819" s="376"/>
      <c r="V1819" s="376"/>
      <c r="W1819" s="145">
        <f t="shared" si="367"/>
        <v>0</v>
      </c>
      <c r="X1819" s="357"/>
      <c r="Y1819" s="407"/>
      <c r="Z1819" s="136"/>
      <c r="AA1819" s="120"/>
      <c r="AB1819" s="120"/>
      <c r="AC1819" s="120"/>
      <c r="AD1819" s="120"/>
      <c r="AE1819" s="357"/>
      <c r="AF1819" s="357"/>
      <c r="AG1819" s="365"/>
      <c r="AH1819" s="365"/>
      <c r="AI1819" s="156"/>
      <c r="AJ1819" s="365"/>
      <c r="AK1819" s="365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0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66"/>
        <v>-365</v>
      </c>
      <c r="S1820" s="156"/>
      <c r="T1820" s="144"/>
      <c r="U1820" s="376"/>
      <c r="V1820" s="376"/>
      <c r="W1820" s="145">
        <f t="shared" si="367"/>
        <v>0</v>
      </c>
      <c r="X1820" s="357"/>
      <c r="Y1820" s="407"/>
      <c r="Z1820" s="136"/>
      <c r="AA1820" s="120"/>
      <c r="AB1820" s="120"/>
      <c r="AC1820" s="120"/>
      <c r="AD1820" s="120"/>
      <c r="AE1820" s="357"/>
      <c r="AF1820" s="357"/>
      <c r="AG1820" s="365"/>
      <c r="AH1820" s="365"/>
      <c r="AI1820" s="156"/>
      <c r="AJ1820" s="365"/>
      <c r="AK1820" s="365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0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66"/>
        <v>-365</v>
      </c>
      <c r="S1821" s="156"/>
      <c r="T1821" s="144"/>
      <c r="U1821" s="376"/>
      <c r="V1821" s="376"/>
      <c r="W1821" s="145">
        <f t="shared" si="367"/>
        <v>0</v>
      </c>
      <c r="X1821" s="357"/>
      <c r="Y1821" s="407"/>
      <c r="Z1821" s="136"/>
      <c r="AA1821" s="120"/>
      <c r="AB1821" s="120"/>
      <c r="AC1821" s="120"/>
      <c r="AD1821" s="120"/>
      <c r="AE1821" s="357"/>
      <c r="AF1821" s="357"/>
      <c r="AG1821" s="365"/>
      <c r="AH1821" s="365"/>
      <c r="AI1821" s="156"/>
      <c r="AJ1821" s="365"/>
      <c r="AK1821" s="365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0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66"/>
        <v>-365</v>
      </c>
      <c r="S1822" s="156"/>
      <c r="T1822" s="144"/>
      <c r="U1822" s="376"/>
      <c r="V1822" s="376"/>
      <c r="W1822" s="145">
        <f t="shared" si="367"/>
        <v>0</v>
      </c>
      <c r="X1822" s="357"/>
      <c r="Y1822" s="407"/>
      <c r="Z1822" s="136"/>
      <c r="AA1822" s="120"/>
      <c r="AB1822" s="120"/>
      <c r="AC1822" s="120"/>
      <c r="AD1822" s="120"/>
      <c r="AE1822" s="357"/>
      <c r="AF1822" s="357"/>
      <c r="AG1822" s="365"/>
      <c r="AH1822" s="365"/>
      <c r="AI1822" s="156"/>
      <c r="AJ1822" s="365"/>
      <c r="AK1822" s="365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0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66"/>
        <v>-365</v>
      </c>
      <c r="S1823" s="156"/>
      <c r="T1823" s="144"/>
      <c r="U1823" s="376"/>
      <c r="V1823" s="376"/>
      <c r="W1823" s="145">
        <f t="shared" si="367"/>
        <v>0</v>
      </c>
      <c r="X1823" s="357"/>
      <c r="Y1823" s="407"/>
      <c r="Z1823" s="136"/>
      <c r="AA1823" s="120"/>
      <c r="AB1823" s="120"/>
      <c r="AC1823" s="120"/>
      <c r="AD1823" s="120"/>
      <c r="AE1823" s="357"/>
      <c r="AF1823" s="357"/>
      <c r="AG1823" s="365"/>
      <c r="AH1823" s="365"/>
      <c r="AI1823" s="156"/>
      <c r="AJ1823" s="365"/>
      <c r="AK1823" s="365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0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66"/>
        <v>-365</v>
      </c>
      <c r="S1824" s="156"/>
      <c r="T1824" s="144"/>
      <c r="U1824" s="376"/>
      <c r="V1824" s="376"/>
      <c r="W1824" s="145">
        <f t="shared" si="367"/>
        <v>0</v>
      </c>
      <c r="X1824" s="357"/>
      <c r="Y1824" s="407"/>
      <c r="Z1824" s="136"/>
      <c r="AA1824" s="120"/>
      <c r="AB1824" s="120"/>
      <c r="AC1824" s="120"/>
      <c r="AD1824" s="120"/>
      <c r="AE1824" s="357"/>
      <c r="AF1824" s="357"/>
      <c r="AG1824" s="365"/>
      <c r="AH1824" s="365"/>
      <c r="AI1824" s="156"/>
      <c r="AJ1824" s="365"/>
      <c r="AK1824" s="365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0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66"/>
        <v>-365</v>
      </c>
      <c r="S1825" s="156"/>
      <c r="T1825" s="144"/>
      <c r="U1825" s="376"/>
      <c r="V1825" s="376"/>
      <c r="W1825" s="145">
        <f t="shared" si="367"/>
        <v>0</v>
      </c>
      <c r="X1825" s="357"/>
      <c r="Y1825" s="407"/>
      <c r="Z1825" s="136"/>
      <c r="AA1825" s="120"/>
      <c r="AB1825" s="120"/>
      <c r="AC1825" s="120"/>
      <c r="AD1825" s="120"/>
      <c r="AE1825" s="357"/>
      <c r="AF1825" s="357"/>
      <c r="AG1825" s="365"/>
      <c r="AH1825" s="365"/>
      <c r="AI1825" s="156"/>
      <c r="AJ1825" s="365"/>
      <c r="AK1825" s="365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0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66"/>
        <v>-365</v>
      </c>
      <c r="S1826" s="156"/>
      <c r="T1826" s="144"/>
      <c r="U1826" s="376"/>
      <c r="V1826" s="376"/>
      <c r="W1826" s="145">
        <f t="shared" si="367"/>
        <v>0</v>
      </c>
      <c r="X1826" s="357"/>
      <c r="Y1826" s="407"/>
      <c r="Z1826" s="136"/>
      <c r="AA1826" s="120"/>
      <c r="AB1826" s="120"/>
      <c r="AC1826" s="120"/>
      <c r="AD1826" s="120"/>
      <c r="AE1826" s="357"/>
      <c r="AF1826" s="357"/>
      <c r="AG1826" s="365"/>
      <c r="AH1826" s="365"/>
      <c r="AI1826" s="156"/>
      <c r="AJ1826" s="365"/>
      <c r="AK1826" s="365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0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66"/>
        <v>-365</v>
      </c>
      <c r="S1827" s="156"/>
      <c r="T1827" s="144"/>
      <c r="U1827" s="376"/>
      <c r="V1827" s="376"/>
      <c r="W1827" s="145">
        <f t="shared" si="367"/>
        <v>0</v>
      </c>
      <c r="X1827" s="357"/>
      <c r="Y1827" s="407"/>
      <c r="Z1827" s="136"/>
      <c r="AA1827" s="120"/>
      <c r="AB1827" s="120"/>
      <c r="AC1827" s="120"/>
      <c r="AD1827" s="120"/>
      <c r="AE1827" s="357"/>
      <c r="AF1827" s="357"/>
      <c r="AG1827" s="365"/>
      <c r="AH1827" s="365"/>
      <c r="AI1827" s="156"/>
      <c r="AJ1827" s="365"/>
      <c r="AK1827" s="365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0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66"/>
        <v>-365</v>
      </c>
      <c r="S1828" s="156"/>
      <c r="T1828" s="144"/>
      <c r="U1828" s="376"/>
      <c r="V1828" s="376"/>
      <c r="W1828" s="145">
        <f t="shared" si="367"/>
        <v>0</v>
      </c>
      <c r="X1828" s="357"/>
      <c r="Y1828" s="407"/>
      <c r="Z1828" s="136"/>
      <c r="AA1828" s="120"/>
      <c r="AB1828" s="120"/>
      <c r="AC1828" s="120"/>
      <c r="AD1828" s="120"/>
      <c r="AE1828" s="357"/>
      <c r="AF1828" s="357"/>
      <c r="AG1828" s="365"/>
      <c r="AH1828" s="365"/>
      <c r="AI1828" s="156"/>
      <c r="AJ1828" s="365"/>
      <c r="AK1828" s="365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0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66"/>
        <v>-365</v>
      </c>
      <c r="S1829" s="156"/>
      <c r="T1829" s="144"/>
      <c r="U1829" s="376"/>
      <c r="V1829" s="376"/>
      <c r="W1829" s="145">
        <f t="shared" si="367"/>
        <v>0</v>
      </c>
      <c r="X1829" s="357"/>
      <c r="Y1829" s="407"/>
      <c r="Z1829" s="136"/>
      <c r="AA1829" s="120"/>
      <c r="AB1829" s="120"/>
      <c r="AC1829" s="120"/>
      <c r="AD1829" s="120"/>
      <c r="AE1829" s="357"/>
      <c r="AF1829" s="357"/>
      <c r="AG1829" s="365"/>
      <c r="AH1829" s="365"/>
      <c r="AI1829" s="156"/>
      <c r="AJ1829" s="365"/>
      <c r="AK1829" s="365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0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66"/>
        <v>-365</v>
      </c>
      <c r="S1830" s="156"/>
      <c r="T1830" s="144"/>
      <c r="U1830" s="376"/>
      <c r="V1830" s="376"/>
      <c r="W1830" s="145">
        <f t="shared" si="367"/>
        <v>0</v>
      </c>
      <c r="X1830" s="357"/>
      <c r="Y1830" s="407"/>
      <c r="Z1830" s="136"/>
      <c r="AA1830" s="120"/>
      <c r="AB1830" s="120"/>
      <c r="AC1830" s="120"/>
      <c r="AD1830" s="120"/>
      <c r="AE1830" s="357"/>
      <c r="AF1830" s="357"/>
      <c r="AG1830" s="365"/>
      <c r="AH1830" s="365"/>
      <c r="AI1830" s="156"/>
      <c r="AJ1830" s="365"/>
      <c r="AK1830" s="365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0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66"/>
        <v>-365</v>
      </c>
      <c r="S1831" s="156"/>
      <c r="T1831" s="144"/>
      <c r="U1831" s="376"/>
      <c r="V1831" s="376"/>
      <c r="W1831" s="145">
        <f t="shared" si="367"/>
        <v>0</v>
      </c>
      <c r="X1831" s="357"/>
      <c r="Y1831" s="407"/>
      <c r="Z1831" s="136"/>
      <c r="AA1831" s="120"/>
      <c r="AB1831" s="120"/>
      <c r="AC1831" s="120"/>
      <c r="AD1831" s="120"/>
      <c r="AE1831" s="357"/>
      <c r="AF1831" s="357"/>
      <c r="AG1831" s="365"/>
      <c r="AH1831" s="365"/>
      <c r="AI1831" s="156"/>
      <c r="AJ1831" s="365"/>
      <c r="AK1831" s="365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0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66"/>
        <v>-365</v>
      </c>
      <c r="S1832" s="156"/>
      <c r="T1832" s="144"/>
      <c r="U1832" s="376"/>
      <c r="V1832" s="376"/>
      <c r="W1832" s="145">
        <f t="shared" si="367"/>
        <v>0</v>
      </c>
      <c r="X1832" s="357"/>
      <c r="Y1832" s="407"/>
      <c r="Z1832" s="136"/>
      <c r="AA1832" s="120"/>
      <c r="AB1832" s="120"/>
      <c r="AC1832" s="120"/>
      <c r="AD1832" s="120"/>
      <c r="AE1832" s="357"/>
      <c r="AF1832" s="357"/>
      <c r="AG1832" s="365"/>
      <c r="AH1832" s="365"/>
      <c r="AI1832" s="156"/>
      <c r="AJ1832" s="365"/>
      <c r="AK1832" s="365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0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66"/>
        <v>-365</v>
      </c>
      <c r="S1833" s="156"/>
      <c r="T1833" s="144"/>
      <c r="U1833" s="376"/>
      <c r="V1833" s="376"/>
      <c r="W1833" s="145">
        <f t="shared" si="367"/>
        <v>0</v>
      </c>
      <c r="X1833" s="357"/>
      <c r="Y1833" s="407"/>
      <c r="Z1833" s="136"/>
      <c r="AA1833" s="120"/>
      <c r="AB1833" s="120"/>
      <c r="AC1833" s="120"/>
      <c r="AD1833" s="120"/>
      <c r="AE1833" s="357"/>
      <c r="AF1833" s="357"/>
      <c r="AG1833" s="365"/>
      <c r="AH1833" s="365"/>
      <c r="AI1833" s="156"/>
      <c r="AJ1833" s="365"/>
      <c r="AK1833" s="365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0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66"/>
        <v>-365</v>
      </c>
      <c r="S1834" s="156"/>
      <c r="T1834" s="144"/>
      <c r="U1834" s="376"/>
      <c r="V1834" s="376"/>
      <c r="W1834" s="145">
        <f t="shared" si="367"/>
        <v>0</v>
      </c>
      <c r="X1834" s="357"/>
      <c r="Y1834" s="407"/>
      <c r="Z1834" s="136"/>
      <c r="AA1834" s="120"/>
      <c r="AB1834" s="120"/>
      <c r="AC1834" s="120"/>
      <c r="AD1834" s="120"/>
      <c r="AE1834" s="357"/>
      <c r="AF1834" s="357"/>
      <c r="AG1834" s="365"/>
      <c r="AH1834" s="365"/>
      <c r="AI1834" s="156"/>
      <c r="AJ1834" s="365"/>
      <c r="AK1834" s="365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0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66"/>
        <v>-365</v>
      </c>
      <c r="S1835" s="156"/>
      <c r="T1835" s="144"/>
      <c r="U1835" s="376"/>
      <c r="V1835" s="376"/>
      <c r="W1835" s="145">
        <f t="shared" si="367"/>
        <v>0</v>
      </c>
      <c r="X1835" s="357"/>
      <c r="Y1835" s="407"/>
      <c r="Z1835" s="136"/>
      <c r="AA1835" s="120"/>
      <c r="AB1835" s="120"/>
      <c r="AC1835" s="120"/>
      <c r="AD1835" s="120"/>
      <c r="AE1835" s="357"/>
      <c r="AF1835" s="357"/>
      <c r="AG1835" s="365"/>
      <c r="AH1835" s="365"/>
      <c r="AI1835" s="156"/>
      <c r="AJ1835" s="365"/>
      <c r="AK1835" s="365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0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66"/>
        <v>-365</v>
      </c>
      <c r="S1836" s="156"/>
      <c r="T1836" s="144"/>
      <c r="U1836" s="376"/>
      <c r="V1836" s="376"/>
      <c r="W1836" s="145">
        <f t="shared" si="367"/>
        <v>0</v>
      </c>
      <c r="X1836" s="357"/>
      <c r="Y1836" s="407"/>
      <c r="Z1836" s="136"/>
      <c r="AA1836" s="120"/>
      <c r="AB1836" s="120"/>
      <c r="AC1836" s="120"/>
      <c r="AD1836" s="120"/>
      <c r="AE1836" s="357"/>
      <c r="AF1836" s="357"/>
      <c r="AG1836" s="365"/>
      <c r="AH1836" s="365"/>
      <c r="AI1836" s="156"/>
      <c r="AJ1836" s="365"/>
      <c r="AK1836" s="365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0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66"/>
        <v>-365</v>
      </c>
      <c r="S1837" s="156"/>
      <c r="T1837" s="144"/>
      <c r="U1837" s="376"/>
      <c r="V1837" s="376"/>
      <c r="W1837" s="145">
        <f t="shared" si="367"/>
        <v>0</v>
      </c>
      <c r="X1837" s="357"/>
      <c r="Y1837" s="407"/>
      <c r="Z1837" s="136"/>
      <c r="AA1837" s="120"/>
      <c r="AB1837" s="120"/>
      <c r="AC1837" s="120"/>
      <c r="AD1837" s="120"/>
      <c r="AE1837" s="357"/>
      <c r="AF1837" s="357"/>
      <c r="AG1837" s="365"/>
      <c r="AH1837" s="365"/>
      <c r="AI1837" s="156"/>
      <c r="AJ1837" s="365"/>
      <c r="AK1837" s="365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0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66"/>
        <v>-365</v>
      </c>
      <c r="S1838" s="156"/>
      <c r="T1838" s="144"/>
      <c r="U1838" s="376"/>
      <c r="V1838" s="376"/>
      <c r="W1838" s="145">
        <f t="shared" si="367"/>
        <v>0</v>
      </c>
      <c r="X1838" s="357"/>
      <c r="Y1838" s="407"/>
      <c r="Z1838" s="136"/>
      <c r="AA1838" s="120"/>
      <c r="AB1838" s="120"/>
      <c r="AC1838" s="120"/>
      <c r="AD1838" s="120"/>
      <c r="AE1838" s="357"/>
      <c r="AF1838" s="357"/>
      <c r="AG1838" s="365"/>
      <c r="AH1838" s="365"/>
      <c r="AI1838" s="156"/>
      <c r="AJ1838" s="365"/>
      <c r="AK1838" s="365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0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66"/>
        <v>-365</v>
      </c>
      <c r="S1839" s="156"/>
      <c r="T1839" s="144"/>
      <c r="U1839" s="376"/>
      <c r="V1839" s="376"/>
      <c r="W1839" s="145">
        <f t="shared" si="367"/>
        <v>0</v>
      </c>
      <c r="X1839" s="357"/>
      <c r="Y1839" s="407"/>
      <c r="Z1839" s="136"/>
      <c r="AA1839" s="120"/>
      <c r="AB1839" s="120"/>
      <c r="AC1839" s="120"/>
      <c r="AD1839" s="120"/>
      <c r="AE1839" s="357"/>
      <c r="AF1839" s="357"/>
      <c r="AG1839" s="365"/>
      <c r="AH1839" s="365"/>
      <c r="AI1839" s="156"/>
      <c r="AJ1839" s="365"/>
      <c r="AK1839" s="365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0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66"/>
        <v>-365</v>
      </c>
      <c r="S1840" s="156"/>
      <c r="T1840" s="144"/>
      <c r="U1840" s="376"/>
      <c r="V1840" s="376"/>
      <c r="W1840" s="145">
        <f t="shared" si="367"/>
        <v>0</v>
      </c>
      <c r="X1840" s="357"/>
      <c r="Y1840" s="407"/>
      <c r="Z1840" s="136"/>
      <c r="AA1840" s="120"/>
      <c r="AB1840" s="120"/>
      <c r="AC1840" s="120"/>
      <c r="AD1840" s="120"/>
      <c r="AE1840" s="357"/>
      <c r="AF1840" s="357"/>
      <c r="AG1840" s="365"/>
      <c r="AH1840" s="365"/>
      <c r="AI1840" s="156"/>
      <c r="AJ1840" s="365"/>
      <c r="AK1840" s="365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0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66"/>
        <v>-365</v>
      </c>
      <c r="S1841" s="156"/>
      <c r="T1841" s="144"/>
      <c r="U1841" s="376"/>
      <c r="V1841" s="376"/>
      <c r="W1841" s="145">
        <f t="shared" si="367"/>
        <v>0</v>
      </c>
      <c r="X1841" s="357"/>
      <c r="Y1841" s="407"/>
      <c r="Z1841" s="136"/>
      <c r="AA1841" s="120"/>
      <c r="AB1841" s="120"/>
      <c r="AC1841" s="120"/>
      <c r="AD1841" s="120"/>
      <c r="AE1841" s="357"/>
      <c r="AF1841" s="357"/>
      <c r="AG1841" s="365"/>
      <c r="AH1841" s="365"/>
      <c r="AI1841" s="156"/>
      <c r="AJ1841" s="365"/>
      <c r="AK1841" s="365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0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66"/>
        <v>-365</v>
      </c>
      <c r="S1842" s="156"/>
      <c r="T1842" s="144"/>
      <c r="U1842" s="376"/>
      <c r="V1842" s="376"/>
      <c r="W1842" s="145">
        <f t="shared" si="367"/>
        <v>0</v>
      </c>
      <c r="X1842" s="357"/>
      <c r="Y1842" s="407"/>
      <c r="Z1842" s="136"/>
      <c r="AA1842" s="120"/>
      <c r="AB1842" s="120"/>
      <c r="AC1842" s="120"/>
      <c r="AD1842" s="120"/>
      <c r="AE1842" s="357"/>
      <c r="AF1842" s="357"/>
      <c r="AG1842" s="365"/>
      <c r="AH1842" s="365"/>
      <c r="AI1842" s="156"/>
      <c r="AJ1842" s="365"/>
      <c r="AK1842" s="365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0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66"/>
        <v>-365</v>
      </c>
      <c r="S1843" s="156"/>
      <c r="T1843" s="144"/>
      <c r="U1843" s="376"/>
      <c r="V1843" s="376"/>
      <c r="W1843" s="145">
        <f t="shared" si="367"/>
        <v>0</v>
      </c>
      <c r="X1843" s="357"/>
      <c r="Y1843" s="407"/>
      <c r="Z1843" s="136"/>
      <c r="AA1843" s="120"/>
      <c r="AB1843" s="120"/>
      <c r="AC1843" s="120"/>
      <c r="AD1843" s="120"/>
      <c r="AE1843" s="357"/>
      <c r="AF1843" s="357"/>
      <c r="AG1843" s="365"/>
      <c r="AH1843" s="365"/>
      <c r="AI1843" s="156"/>
      <c r="AJ1843" s="365"/>
      <c r="AK1843" s="365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0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66"/>
        <v>-365</v>
      </c>
      <c r="S1844" s="156"/>
      <c r="T1844" s="144"/>
      <c r="U1844" s="376"/>
      <c r="V1844" s="376"/>
      <c r="W1844" s="145">
        <f t="shared" si="367"/>
        <v>0</v>
      </c>
      <c r="X1844" s="357"/>
      <c r="Y1844" s="407"/>
      <c r="Z1844" s="136"/>
      <c r="AA1844" s="120"/>
      <c r="AB1844" s="120"/>
      <c r="AC1844" s="120"/>
      <c r="AD1844" s="120"/>
      <c r="AE1844" s="357"/>
      <c r="AF1844" s="357"/>
      <c r="AG1844" s="365"/>
      <c r="AH1844" s="365"/>
      <c r="AI1844" s="156"/>
      <c r="AJ1844" s="365"/>
      <c r="AK1844" s="365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0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66"/>
        <v>-365</v>
      </c>
      <c r="S1845" s="156"/>
      <c r="T1845" s="144"/>
      <c r="U1845" s="376"/>
      <c r="V1845" s="376"/>
      <c r="W1845" s="145">
        <f t="shared" si="367"/>
        <v>0</v>
      </c>
      <c r="X1845" s="357"/>
      <c r="Y1845" s="407"/>
      <c r="Z1845" s="136"/>
      <c r="AA1845" s="120"/>
      <c r="AB1845" s="120"/>
      <c r="AC1845" s="120"/>
      <c r="AD1845" s="120"/>
      <c r="AE1845" s="357"/>
      <c r="AF1845" s="357"/>
      <c r="AG1845" s="365"/>
      <c r="AH1845" s="365"/>
      <c r="AI1845" s="156"/>
      <c r="AJ1845" s="365"/>
      <c r="AK1845" s="365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0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66"/>
        <v>-365</v>
      </c>
      <c r="S1846" s="156"/>
      <c r="T1846" s="144"/>
      <c r="U1846" s="376"/>
      <c r="V1846" s="376"/>
      <c r="W1846" s="145">
        <f t="shared" si="367"/>
        <v>0</v>
      </c>
      <c r="X1846" s="357"/>
      <c r="Y1846" s="407"/>
      <c r="Z1846" s="136"/>
      <c r="AA1846" s="120"/>
      <c r="AB1846" s="120"/>
      <c r="AC1846" s="120"/>
      <c r="AD1846" s="120"/>
      <c r="AE1846" s="357"/>
      <c r="AF1846" s="357"/>
      <c r="AG1846" s="365"/>
      <c r="AH1846" s="365"/>
      <c r="AI1846" s="156"/>
      <c r="AJ1846" s="365"/>
      <c r="AK1846" s="365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0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66"/>
        <v>-365</v>
      </c>
      <c r="S1847" s="156"/>
      <c r="T1847" s="144"/>
      <c r="U1847" s="376"/>
      <c r="V1847" s="376"/>
      <c r="W1847" s="145">
        <f t="shared" si="367"/>
        <v>0</v>
      </c>
      <c r="X1847" s="357"/>
      <c r="Y1847" s="407"/>
      <c r="Z1847" s="136"/>
      <c r="AA1847" s="120"/>
      <c r="AB1847" s="120"/>
      <c r="AC1847" s="120"/>
      <c r="AD1847" s="120"/>
      <c r="AE1847" s="357"/>
      <c r="AF1847" s="357"/>
      <c r="AG1847" s="365"/>
      <c r="AH1847" s="365"/>
      <c r="AI1847" s="156"/>
      <c r="AJ1847" s="365"/>
      <c r="AK1847" s="365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0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66"/>
        <v>-365</v>
      </c>
      <c r="S1848" s="156"/>
      <c r="T1848" s="144"/>
      <c r="U1848" s="376"/>
      <c r="V1848" s="376"/>
      <c r="W1848" s="145">
        <f t="shared" si="367"/>
        <v>0</v>
      </c>
      <c r="X1848" s="357"/>
      <c r="Y1848" s="407"/>
      <c r="Z1848" s="136"/>
      <c r="AA1848" s="120"/>
      <c r="AB1848" s="120"/>
      <c r="AC1848" s="120"/>
      <c r="AD1848" s="120"/>
      <c r="AE1848" s="357"/>
      <c r="AF1848" s="357"/>
      <c r="AG1848" s="365"/>
      <c r="AH1848" s="365"/>
      <c r="AI1848" s="156"/>
      <c r="AJ1848" s="365"/>
      <c r="AK1848" s="365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0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66"/>
        <v>-365</v>
      </c>
      <c r="S1849" s="156"/>
      <c r="T1849" s="144"/>
      <c r="U1849" s="376"/>
      <c r="V1849" s="376"/>
      <c r="W1849" s="145">
        <f t="shared" si="367"/>
        <v>0</v>
      </c>
      <c r="X1849" s="357"/>
      <c r="Y1849" s="407"/>
      <c r="Z1849" s="136"/>
      <c r="AA1849" s="120"/>
      <c r="AB1849" s="120"/>
      <c r="AC1849" s="120"/>
      <c r="AD1849" s="120"/>
      <c r="AE1849" s="357"/>
      <c r="AF1849" s="357"/>
      <c r="AG1849" s="365"/>
      <c r="AH1849" s="365"/>
      <c r="AI1849" s="156"/>
      <c r="AJ1849" s="365"/>
      <c r="AK1849" s="365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0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66"/>
        <v>-365</v>
      </c>
      <c r="S1850" s="156"/>
      <c r="T1850" s="144"/>
      <c r="U1850" s="376"/>
      <c r="V1850" s="376"/>
      <c r="W1850" s="145">
        <f t="shared" si="367"/>
        <v>0</v>
      </c>
      <c r="X1850" s="357"/>
      <c r="Y1850" s="407"/>
      <c r="Z1850" s="136"/>
      <c r="AA1850" s="120"/>
      <c r="AB1850" s="120"/>
      <c r="AC1850" s="120"/>
      <c r="AD1850" s="120"/>
      <c r="AE1850" s="357"/>
      <c r="AF1850" s="357"/>
      <c r="AG1850" s="365"/>
      <c r="AH1850" s="365"/>
      <c r="AI1850" s="156"/>
      <c r="AJ1850" s="365"/>
      <c r="AK1850" s="365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0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66"/>
        <v>-365</v>
      </c>
      <c r="S1851" s="156"/>
      <c r="T1851" s="144"/>
      <c r="U1851" s="376"/>
      <c r="V1851" s="376"/>
      <c r="W1851" s="145">
        <f t="shared" si="367"/>
        <v>0</v>
      </c>
      <c r="X1851" s="357"/>
      <c r="Y1851" s="407"/>
      <c r="Z1851" s="136"/>
      <c r="AA1851" s="120"/>
      <c r="AB1851" s="120"/>
      <c r="AC1851" s="120"/>
      <c r="AD1851" s="120"/>
      <c r="AE1851" s="357"/>
      <c r="AF1851" s="357"/>
      <c r="AG1851" s="365"/>
      <c r="AH1851" s="365"/>
      <c r="AI1851" s="156"/>
      <c r="AJ1851" s="365"/>
      <c r="AK1851" s="365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0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66"/>
        <v>-365</v>
      </c>
      <c r="S1852" s="156"/>
      <c r="T1852" s="144"/>
      <c r="U1852" s="376"/>
      <c r="V1852" s="376"/>
      <c r="W1852" s="145">
        <f t="shared" si="367"/>
        <v>0</v>
      </c>
      <c r="X1852" s="357"/>
      <c r="Y1852" s="407"/>
      <c r="Z1852" s="136"/>
      <c r="AA1852" s="120"/>
      <c r="AB1852" s="120"/>
      <c r="AC1852" s="120"/>
      <c r="AD1852" s="120"/>
      <c r="AE1852" s="357"/>
      <c r="AF1852" s="357"/>
      <c r="AG1852" s="365"/>
      <c r="AH1852" s="365"/>
      <c r="AI1852" s="156"/>
      <c r="AJ1852" s="365"/>
      <c r="AK1852" s="365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0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66"/>
        <v>-365</v>
      </c>
      <c r="S1853" s="156"/>
      <c r="T1853" s="144"/>
      <c r="U1853" s="376"/>
      <c r="V1853" s="376"/>
      <c r="W1853" s="145">
        <f t="shared" si="367"/>
        <v>0</v>
      </c>
      <c r="X1853" s="357"/>
      <c r="Y1853" s="407"/>
      <c r="Z1853" s="136"/>
      <c r="AA1853" s="120"/>
      <c r="AB1853" s="120"/>
      <c r="AC1853" s="120"/>
      <c r="AD1853" s="120"/>
      <c r="AE1853" s="357"/>
      <c r="AF1853" s="357"/>
      <c r="AG1853" s="365"/>
      <c r="AH1853" s="365"/>
      <c r="AI1853" s="156"/>
      <c r="AJ1853" s="365"/>
      <c r="AK1853" s="365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0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66"/>
        <v>-365</v>
      </c>
      <c r="S1854" s="156"/>
      <c r="T1854" s="144"/>
      <c r="U1854" s="376"/>
      <c r="V1854" s="376"/>
      <c r="W1854" s="145">
        <f t="shared" si="367"/>
        <v>0</v>
      </c>
      <c r="X1854" s="357"/>
      <c r="Y1854" s="407"/>
      <c r="Z1854" s="136"/>
      <c r="AA1854" s="120"/>
      <c r="AB1854" s="120"/>
      <c r="AC1854" s="120"/>
      <c r="AD1854" s="120"/>
      <c r="AE1854" s="357"/>
      <c r="AF1854" s="357"/>
      <c r="AG1854" s="365"/>
      <c r="AH1854" s="365"/>
      <c r="AI1854" s="156"/>
      <c r="AJ1854" s="365"/>
      <c r="AK1854" s="365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0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66"/>
        <v>-365</v>
      </c>
      <c r="S1855" s="156"/>
      <c r="T1855" s="144"/>
      <c r="U1855" s="376"/>
      <c r="V1855" s="376"/>
      <c r="W1855" s="145">
        <f t="shared" si="367"/>
        <v>0</v>
      </c>
      <c r="X1855" s="357"/>
      <c r="Y1855" s="407"/>
      <c r="Z1855" s="136"/>
      <c r="AA1855" s="120"/>
      <c r="AB1855" s="120"/>
      <c r="AC1855" s="120"/>
      <c r="AD1855" s="120"/>
      <c r="AE1855" s="357"/>
      <c r="AF1855" s="357"/>
      <c r="AG1855" s="365"/>
      <c r="AH1855" s="365"/>
      <c r="AI1855" s="156"/>
      <c r="AJ1855" s="365"/>
      <c r="AK1855" s="365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0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66"/>
        <v>-365</v>
      </c>
      <c r="S1856" s="156"/>
      <c r="T1856" s="144"/>
      <c r="U1856" s="376"/>
      <c r="V1856" s="376"/>
      <c r="W1856" s="145">
        <f t="shared" si="367"/>
        <v>0</v>
      </c>
      <c r="X1856" s="357"/>
      <c r="Y1856" s="407"/>
      <c r="Z1856" s="136"/>
      <c r="AA1856" s="120"/>
      <c r="AB1856" s="120"/>
      <c r="AC1856" s="120"/>
      <c r="AD1856" s="120"/>
      <c r="AE1856" s="357"/>
      <c r="AF1856" s="357"/>
      <c r="AG1856" s="365"/>
      <c r="AH1856" s="365"/>
      <c r="AI1856" s="156"/>
      <c r="AJ1856" s="365"/>
      <c r="AK1856" s="365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0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66"/>
        <v>-365</v>
      </c>
      <c r="S1857" s="156"/>
      <c r="T1857" s="144"/>
      <c r="U1857" s="376"/>
      <c r="V1857" s="376"/>
      <c r="W1857" s="145">
        <f t="shared" si="367"/>
        <v>0</v>
      </c>
      <c r="X1857" s="357"/>
      <c r="Y1857" s="407"/>
      <c r="Z1857" s="136"/>
      <c r="AA1857" s="120"/>
      <c r="AB1857" s="120"/>
      <c r="AC1857" s="120"/>
      <c r="AD1857" s="120"/>
      <c r="AE1857" s="357"/>
      <c r="AF1857" s="357"/>
      <c r="AG1857" s="365"/>
      <c r="AH1857" s="365"/>
      <c r="AI1857" s="156"/>
      <c r="AJ1857" s="365"/>
      <c r="AK1857" s="365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0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66"/>
        <v>-365</v>
      </c>
      <c r="S1858" s="156"/>
      <c r="T1858" s="144"/>
      <c r="U1858" s="376"/>
      <c r="V1858" s="376"/>
      <c r="W1858" s="145">
        <f t="shared" si="367"/>
        <v>0</v>
      </c>
      <c r="X1858" s="357"/>
      <c r="Y1858" s="407"/>
      <c r="Z1858" s="136"/>
      <c r="AA1858" s="120"/>
      <c r="AB1858" s="120"/>
      <c r="AC1858" s="120"/>
      <c r="AD1858" s="120"/>
      <c r="AE1858" s="357"/>
      <c r="AF1858" s="357"/>
      <c r="AG1858" s="365"/>
      <c r="AH1858" s="365"/>
      <c r="AI1858" s="156"/>
      <c r="AJ1858" s="365"/>
      <c r="AK1858" s="365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0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66"/>
        <v>-365</v>
      </c>
      <c r="S1859" s="156"/>
      <c r="T1859" s="144"/>
      <c r="U1859" s="376"/>
      <c r="V1859" s="376"/>
      <c r="W1859" s="145">
        <f t="shared" si="367"/>
        <v>0</v>
      </c>
      <c r="X1859" s="357"/>
      <c r="Y1859" s="407"/>
      <c r="Z1859" s="136"/>
      <c r="AA1859" s="120"/>
      <c r="AB1859" s="120"/>
      <c r="AC1859" s="120"/>
      <c r="AD1859" s="120"/>
      <c r="AE1859" s="357"/>
      <c r="AF1859" s="357"/>
      <c r="AG1859" s="365"/>
      <c r="AH1859" s="365"/>
      <c r="AI1859" s="156"/>
      <c r="AJ1859" s="365"/>
      <c r="AK1859" s="365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0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66"/>
        <v>-365</v>
      </c>
      <c r="S1860" s="156"/>
      <c r="T1860" s="144"/>
      <c r="U1860" s="376"/>
      <c r="V1860" s="376"/>
      <c r="W1860" s="145">
        <f t="shared" si="367"/>
        <v>0</v>
      </c>
      <c r="X1860" s="357"/>
      <c r="Y1860" s="407"/>
      <c r="Z1860" s="136"/>
      <c r="AA1860" s="120"/>
      <c r="AB1860" s="120"/>
      <c r="AC1860" s="120"/>
      <c r="AD1860" s="120"/>
      <c r="AE1860" s="357"/>
      <c r="AF1860" s="357"/>
      <c r="AG1860" s="365"/>
      <c r="AH1860" s="365"/>
      <c r="AI1860" s="156"/>
      <c r="AJ1860" s="365"/>
      <c r="AK1860" s="365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0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66"/>
        <v>-365</v>
      </c>
      <c r="S1861" s="156"/>
      <c r="T1861" s="144"/>
      <c r="U1861" s="376"/>
      <c r="V1861" s="376"/>
      <c r="W1861" s="145">
        <f t="shared" si="367"/>
        <v>0</v>
      </c>
      <c r="X1861" s="357"/>
      <c r="Y1861" s="407"/>
      <c r="Z1861" s="136"/>
      <c r="AA1861" s="120"/>
      <c r="AB1861" s="120"/>
      <c r="AC1861" s="120"/>
      <c r="AD1861" s="120"/>
      <c r="AE1861" s="357"/>
      <c r="AF1861" s="357"/>
      <c r="AG1861" s="365"/>
      <c r="AH1861" s="365"/>
      <c r="AI1861" s="156"/>
      <c r="AJ1861" s="365"/>
      <c r="AK1861" s="365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0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66"/>
        <v>-365</v>
      </c>
      <c r="S1862" s="156"/>
      <c r="T1862" s="144"/>
      <c r="U1862" s="376"/>
      <c r="V1862" s="376"/>
      <c r="W1862" s="145">
        <f t="shared" si="367"/>
        <v>0</v>
      </c>
      <c r="X1862" s="357"/>
      <c r="Y1862" s="407"/>
      <c r="Z1862" s="136"/>
      <c r="AA1862" s="120"/>
      <c r="AB1862" s="120"/>
      <c r="AC1862" s="120"/>
      <c r="AD1862" s="120"/>
      <c r="AE1862" s="357"/>
      <c r="AF1862" s="357"/>
      <c r="AG1862" s="365"/>
      <c r="AH1862" s="365"/>
      <c r="AI1862" s="156"/>
      <c r="AJ1862" s="365"/>
      <c r="AK1862" s="365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0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68">SUM(M1863-365)</f>
        <v>-365</v>
      </c>
      <c r="S1863" s="156"/>
      <c r="T1863" s="144"/>
      <c r="U1863" s="376"/>
      <c r="V1863" s="376"/>
      <c r="W1863" s="145">
        <f t="shared" si="367"/>
        <v>0</v>
      </c>
      <c r="X1863" s="357"/>
      <c r="Y1863" s="407"/>
      <c r="Z1863" s="136"/>
      <c r="AA1863" s="120"/>
      <c r="AB1863" s="120"/>
      <c r="AC1863" s="120"/>
      <c r="AD1863" s="120"/>
      <c r="AE1863" s="357"/>
      <c r="AF1863" s="357"/>
      <c r="AG1863" s="365"/>
      <c r="AH1863" s="365"/>
      <c r="AI1863" s="156"/>
      <c r="AJ1863" s="365"/>
      <c r="AK1863" s="365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0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68"/>
        <v>-365</v>
      </c>
      <c r="S1864" s="156"/>
      <c r="T1864" s="144"/>
      <c r="U1864" s="376"/>
      <c r="V1864" s="376"/>
      <c r="W1864" s="145">
        <f t="shared" si="367"/>
        <v>0</v>
      </c>
      <c r="X1864" s="357"/>
      <c r="Y1864" s="407"/>
      <c r="Z1864" s="136"/>
      <c r="AA1864" s="120"/>
      <c r="AB1864" s="120"/>
      <c r="AC1864" s="120"/>
      <c r="AD1864" s="120"/>
      <c r="AE1864" s="357"/>
      <c r="AF1864" s="357"/>
      <c r="AG1864" s="365"/>
      <c r="AH1864" s="365"/>
      <c r="AI1864" s="156"/>
      <c r="AJ1864" s="365"/>
      <c r="AK1864" s="365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0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68"/>
        <v>-365</v>
      </c>
      <c r="S1865" s="156"/>
      <c r="T1865" s="144"/>
      <c r="U1865" s="376"/>
      <c r="V1865" s="376"/>
      <c r="W1865" s="145">
        <f t="shared" si="367"/>
        <v>0</v>
      </c>
      <c r="X1865" s="357"/>
      <c r="Y1865" s="407"/>
      <c r="Z1865" s="136"/>
      <c r="AA1865" s="120"/>
      <c r="AB1865" s="120"/>
      <c r="AC1865" s="120"/>
      <c r="AD1865" s="120"/>
      <c r="AE1865" s="357"/>
      <c r="AF1865" s="357"/>
      <c r="AG1865" s="365"/>
      <c r="AH1865" s="365"/>
      <c r="AI1865" s="156"/>
      <c r="AJ1865" s="365"/>
      <c r="AK1865" s="365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0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68"/>
        <v>-365</v>
      </c>
      <c r="S1866" s="156"/>
      <c r="T1866" s="144"/>
      <c r="U1866" s="376"/>
      <c r="V1866" s="376"/>
      <c r="W1866" s="145">
        <f t="shared" si="367"/>
        <v>0</v>
      </c>
      <c r="X1866" s="357"/>
      <c r="Y1866" s="407"/>
      <c r="Z1866" s="136"/>
      <c r="AA1866" s="120"/>
      <c r="AB1866" s="120"/>
      <c r="AC1866" s="120"/>
      <c r="AD1866" s="120"/>
      <c r="AE1866" s="357"/>
      <c r="AF1866" s="357"/>
      <c r="AG1866" s="365"/>
      <c r="AH1866" s="365"/>
      <c r="AI1866" s="156"/>
      <c r="AJ1866" s="365"/>
      <c r="AK1866" s="365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0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68"/>
        <v>-365</v>
      </c>
      <c r="S1867" s="156"/>
      <c r="T1867" s="144"/>
      <c r="U1867" s="376"/>
      <c r="V1867" s="376"/>
      <c r="W1867" s="145">
        <f t="shared" ref="W1867:W1930" si="369">M1867</f>
        <v>0</v>
      </c>
      <c r="X1867" s="357"/>
      <c r="Y1867" s="407"/>
      <c r="Z1867" s="136"/>
      <c r="AA1867" s="120"/>
      <c r="AB1867" s="120"/>
      <c r="AC1867" s="120"/>
      <c r="AD1867" s="120"/>
      <c r="AE1867" s="357"/>
      <c r="AF1867" s="357"/>
      <c r="AG1867" s="365"/>
      <c r="AH1867" s="365"/>
      <c r="AI1867" s="156"/>
      <c r="AJ1867" s="365"/>
      <c r="AK1867" s="365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0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68"/>
        <v>-365</v>
      </c>
      <c r="S1868" s="156"/>
      <c r="T1868" s="144"/>
      <c r="U1868" s="376"/>
      <c r="V1868" s="376"/>
      <c r="W1868" s="145">
        <f t="shared" si="369"/>
        <v>0</v>
      </c>
      <c r="X1868" s="357"/>
      <c r="Y1868" s="407"/>
      <c r="Z1868" s="136"/>
      <c r="AA1868" s="120"/>
      <c r="AB1868" s="120"/>
      <c r="AC1868" s="120"/>
      <c r="AD1868" s="120"/>
      <c r="AE1868" s="357"/>
      <c r="AF1868" s="357"/>
      <c r="AG1868" s="365"/>
      <c r="AH1868" s="365"/>
      <c r="AI1868" s="156"/>
      <c r="AJ1868" s="365"/>
      <c r="AK1868" s="365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0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68"/>
        <v>-365</v>
      </c>
      <c r="S1869" s="156"/>
      <c r="T1869" s="144"/>
      <c r="U1869" s="376"/>
      <c r="V1869" s="376"/>
      <c r="W1869" s="145">
        <f t="shared" si="369"/>
        <v>0</v>
      </c>
      <c r="X1869" s="357"/>
      <c r="Y1869" s="407"/>
      <c r="Z1869" s="136"/>
      <c r="AA1869" s="120"/>
      <c r="AB1869" s="120"/>
      <c r="AC1869" s="120"/>
      <c r="AD1869" s="120"/>
      <c r="AE1869" s="357"/>
      <c r="AF1869" s="357"/>
      <c r="AG1869" s="365"/>
      <c r="AH1869" s="365"/>
      <c r="AI1869" s="156"/>
      <c r="AJ1869" s="365"/>
      <c r="AK1869" s="365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0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68"/>
        <v>-365</v>
      </c>
      <c r="S1870" s="156"/>
      <c r="T1870" s="144"/>
      <c r="U1870" s="376"/>
      <c r="V1870" s="376"/>
      <c r="W1870" s="145">
        <f t="shared" si="369"/>
        <v>0</v>
      </c>
      <c r="X1870" s="357"/>
      <c r="Y1870" s="407"/>
      <c r="Z1870" s="136"/>
      <c r="AA1870" s="120"/>
      <c r="AB1870" s="120"/>
      <c r="AC1870" s="120"/>
      <c r="AD1870" s="120"/>
      <c r="AE1870" s="357"/>
      <c r="AF1870" s="357"/>
      <c r="AG1870" s="365"/>
      <c r="AH1870" s="365"/>
      <c r="AI1870" s="156"/>
      <c r="AJ1870" s="365"/>
      <c r="AK1870" s="365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0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68"/>
        <v>-365</v>
      </c>
      <c r="S1871" s="156"/>
      <c r="T1871" s="144"/>
      <c r="U1871" s="376"/>
      <c r="V1871" s="376"/>
      <c r="W1871" s="145">
        <f t="shared" si="369"/>
        <v>0</v>
      </c>
      <c r="X1871" s="357"/>
      <c r="Y1871" s="407"/>
      <c r="Z1871" s="136"/>
      <c r="AA1871" s="120"/>
      <c r="AB1871" s="120"/>
      <c r="AC1871" s="120"/>
      <c r="AD1871" s="120"/>
      <c r="AE1871" s="357"/>
      <c r="AF1871" s="357"/>
      <c r="AG1871" s="365"/>
      <c r="AH1871" s="365"/>
      <c r="AI1871" s="156"/>
      <c r="AJ1871" s="365"/>
      <c r="AK1871" s="365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0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68"/>
        <v>-365</v>
      </c>
      <c r="S1872" s="156"/>
      <c r="T1872" s="144"/>
      <c r="U1872" s="376"/>
      <c r="V1872" s="376"/>
      <c r="W1872" s="145">
        <f t="shared" si="369"/>
        <v>0</v>
      </c>
      <c r="X1872" s="357"/>
      <c r="Y1872" s="407"/>
      <c r="Z1872" s="136"/>
      <c r="AA1872" s="120"/>
      <c r="AB1872" s="120"/>
      <c r="AC1872" s="120"/>
      <c r="AD1872" s="120"/>
      <c r="AE1872" s="357"/>
      <c r="AF1872" s="357"/>
      <c r="AG1872" s="365"/>
      <c r="AH1872" s="365"/>
      <c r="AI1872" s="156"/>
      <c r="AJ1872" s="365"/>
      <c r="AK1872" s="365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0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68"/>
        <v>-365</v>
      </c>
      <c r="S1873" s="156"/>
      <c r="T1873" s="144"/>
      <c r="U1873" s="376"/>
      <c r="V1873" s="376"/>
      <c r="W1873" s="145">
        <f t="shared" si="369"/>
        <v>0</v>
      </c>
      <c r="X1873" s="357"/>
      <c r="Y1873" s="407"/>
      <c r="Z1873" s="136"/>
      <c r="AA1873" s="120"/>
      <c r="AB1873" s="120"/>
      <c r="AC1873" s="120"/>
      <c r="AD1873" s="120"/>
      <c r="AE1873" s="357"/>
      <c r="AF1873" s="357"/>
      <c r="AG1873" s="365"/>
      <c r="AH1873" s="365"/>
      <c r="AI1873" s="156"/>
      <c r="AJ1873" s="365"/>
      <c r="AK1873" s="365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0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68"/>
        <v>-365</v>
      </c>
      <c r="S1874" s="156"/>
      <c r="T1874" s="144"/>
      <c r="U1874" s="376"/>
      <c r="V1874" s="376"/>
      <c r="W1874" s="145">
        <f t="shared" si="369"/>
        <v>0</v>
      </c>
      <c r="X1874" s="357"/>
      <c r="Y1874" s="407"/>
      <c r="Z1874" s="136"/>
      <c r="AA1874" s="120"/>
      <c r="AB1874" s="120"/>
      <c r="AC1874" s="120"/>
      <c r="AD1874" s="120"/>
      <c r="AE1874" s="357"/>
      <c r="AF1874" s="357"/>
      <c r="AG1874" s="365"/>
      <c r="AH1874" s="365"/>
      <c r="AI1874" s="156"/>
      <c r="AJ1874" s="365"/>
      <c r="AK1874" s="365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0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68"/>
        <v>-365</v>
      </c>
      <c r="S1875" s="156"/>
      <c r="T1875" s="144"/>
      <c r="U1875" s="376"/>
      <c r="V1875" s="376"/>
      <c r="W1875" s="145">
        <f t="shared" si="369"/>
        <v>0</v>
      </c>
      <c r="X1875" s="357"/>
      <c r="Y1875" s="407"/>
      <c r="Z1875" s="136"/>
      <c r="AA1875" s="120"/>
      <c r="AB1875" s="120"/>
      <c r="AC1875" s="120"/>
      <c r="AD1875" s="120"/>
      <c r="AE1875" s="357"/>
      <c r="AF1875" s="357"/>
      <c r="AG1875" s="365"/>
      <c r="AH1875" s="365"/>
      <c r="AI1875" s="156"/>
      <c r="AJ1875" s="365"/>
      <c r="AK1875" s="365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0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68"/>
        <v>-365</v>
      </c>
      <c r="S1876" s="156"/>
      <c r="T1876" s="144"/>
      <c r="U1876" s="376"/>
      <c r="V1876" s="376"/>
      <c r="W1876" s="145">
        <f t="shared" si="369"/>
        <v>0</v>
      </c>
      <c r="X1876" s="357"/>
      <c r="Y1876" s="407"/>
      <c r="Z1876" s="136"/>
      <c r="AA1876" s="120"/>
      <c r="AB1876" s="120"/>
      <c r="AC1876" s="120"/>
      <c r="AD1876" s="120"/>
      <c r="AE1876" s="357"/>
      <c r="AF1876" s="357"/>
      <c r="AG1876" s="365"/>
      <c r="AH1876" s="365"/>
      <c r="AI1876" s="156"/>
      <c r="AJ1876" s="365"/>
      <c r="AK1876" s="365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0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68"/>
        <v>-365</v>
      </c>
      <c r="S1877" s="156"/>
      <c r="T1877" s="144"/>
      <c r="U1877" s="376"/>
      <c r="V1877" s="376"/>
      <c r="W1877" s="145">
        <f t="shared" si="369"/>
        <v>0</v>
      </c>
      <c r="X1877" s="357"/>
      <c r="Y1877" s="407"/>
      <c r="Z1877" s="136"/>
      <c r="AA1877" s="120"/>
      <c r="AB1877" s="120"/>
      <c r="AC1877" s="120"/>
      <c r="AD1877" s="120"/>
      <c r="AE1877" s="357"/>
      <c r="AF1877" s="357"/>
      <c r="AG1877" s="365"/>
      <c r="AH1877" s="365"/>
      <c r="AI1877" s="156"/>
      <c r="AJ1877" s="365"/>
      <c r="AK1877" s="365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0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68"/>
        <v>-365</v>
      </c>
      <c r="S1878" s="156"/>
      <c r="T1878" s="144"/>
      <c r="U1878" s="376"/>
      <c r="V1878" s="376"/>
      <c r="W1878" s="145">
        <f t="shared" si="369"/>
        <v>0</v>
      </c>
      <c r="X1878" s="357"/>
      <c r="Y1878" s="407"/>
      <c r="Z1878" s="136"/>
      <c r="AA1878" s="120"/>
      <c r="AB1878" s="120"/>
      <c r="AC1878" s="120"/>
      <c r="AD1878" s="120"/>
      <c r="AE1878" s="357"/>
      <c r="AF1878" s="357"/>
      <c r="AG1878" s="365"/>
      <c r="AH1878" s="365"/>
      <c r="AI1878" s="156"/>
      <c r="AJ1878" s="365"/>
      <c r="AK1878" s="365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0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68"/>
        <v>-365</v>
      </c>
      <c r="S1879" s="156"/>
      <c r="T1879" s="144"/>
      <c r="U1879" s="376"/>
      <c r="V1879" s="376"/>
      <c r="W1879" s="145">
        <f t="shared" si="369"/>
        <v>0</v>
      </c>
      <c r="X1879" s="357"/>
      <c r="Y1879" s="407"/>
      <c r="Z1879" s="136"/>
      <c r="AA1879" s="120"/>
      <c r="AB1879" s="120"/>
      <c r="AC1879" s="120"/>
      <c r="AD1879" s="120"/>
      <c r="AE1879" s="357"/>
      <c r="AF1879" s="357"/>
      <c r="AG1879" s="365"/>
      <c r="AH1879" s="365"/>
      <c r="AI1879" s="156"/>
      <c r="AJ1879" s="365"/>
      <c r="AK1879" s="365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0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68"/>
        <v>-365</v>
      </c>
      <c r="S1880" s="156"/>
      <c r="T1880" s="144"/>
      <c r="U1880" s="376"/>
      <c r="V1880" s="376"/>
      <c r="W1880" s="145">
        <f t="shared" si="369"/>
        <v>0</v>
      </c>
      <c r="X1880" s="357"/>
      <c r="Y1880" s="407"/>
      <c r="Z1880" s="136"/>
      <c r="AA1880" s="120"/>
      <c r="AB1880" s="120"/>
      <c r="AC1880" s="120"/>
      <c r="AD1880" s="120"/>
      <c r="AE1880" s="357"/>
      <c r="AF1880" s="357"/>
      <c r="AG1880" s="365"/>
      <c r="AH1880" s="365"/>
      <c r="AI1880" s="156"/>
      <c r="AJ1880" s="365"/>
      <c r="AK1880" s="365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0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68"/>
        <v>-365</v>
      </c>
      <c r="S1881" s="156"/>
      <c r="T1881" s="144"/>
      <c r="U1881" s="376"/>
      <c r="V1881" s="376"/>
      <c r="W1881" s="145">
        <f t="shared" si="369"/>
        <v>0</v>
      </c>
      <c r="X1881" s="357"/>
      <c r="Y1881" s="407"/>
      <c r="Z1881" s="136"/>
      <c r="AA1881" s="120"/>
      <c r="AB1881" s="120"/>
      <c r="AC1881" s="120"/>
      <c r="AD1881" s="120"/>
      <c r="AE1881" s="357"/>
      <c r="AF1881" s="357"/>
      <c r="AG1881" s="365"/>
      <c r="AH1881" s="365"/>
      <c r="AI1881" s="156"/>
      <c r="AJ1881" s="365"/>
      <c r="AK1881" s="365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0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68"/>
        <v>-365</v>
      </c>
      <c r="S1882" s="156"/>
      <c r="T1882" s="144"/>
      <c r="U1882" s="376"/>
      <c r="V1882" s="376"/>
      <c r="W1882" s="145">
        <f t="shared" si="369"/>
        <v>0</v>
      </c>
      <c r="X1882" s="357"/>
      <c r="Y1882" s="407"/>
      <c r="Z1882" s="136"/>
      <c r="AA1882" s="120"/>
      <c r="AB1882" s="120"/>
      <c r="AC1882" s="120"/>
      <c r="AD1882" s="120"/>
      <c r="AE1882" s="357"/>
      <c r="AF1882" s="357"/>
      <c r="AG1882" s="365"/>
      <c r="AH1882" s="365"/>
      <c r="AI1882" s="156"/>
      <c r="AJ1882" s="365"/>
      <c r="AK1882" s="365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0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68"/>
        <v>-365</v>
      </c>
      <c r="S1883" s="156"/>
      <c r="T1883" s="144"/>
      <c r="U1883" s="376"/>
      <c r="V1883" s="376"/>
      <c r="W1883" s="145">
        <f t="shared" si="369"/>
        <v>0</v>
      </c>
      <c r="X1883" s="357"/>
      <c r="Y1883" s="407"/>
      <c r="Z1883" s="136"/>
      <c r="AA1883" s="120"/>
      <c r="AB1883" s="120"/>
      <c r="AC1883" s="120"/>
      <c r="AD1883" s="120"/>
      <c r="AE1883" s="357"/>
      <c r="AF1883" s="357"/>
      <c r="AG1883" s="365"/>
      <c r="AH1883" s="365"/>
      <c r="AI1883" s="156"/>
      <c r="AJ1883" s="365"/>
      <c r="AK1883" s="365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0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68"/>
        <v>-365</v>
      </c>
      <c r="S1884" s="156"/>
      <c r="T1884" s="144"/>
      <c r="U1884" s="376"/>
      <c r="V1884" s="376"/>
      <c r="W1884" s="145">
        <f t="shared" si="369"/>
        <v>0</v>
      </c>
      <c r="X1884" s="357"/>
      <c r="Y1884" s="407"/>
      <c r="Z1884" s="136"/>
      <c r="AA1884" s="120"/>
      <c r="AB1884" s="120"/>
      <c r="AC1884" s="120"/>
      <c r="AD1884" s="120"/>
      <c r="AE1884" s="357"/>
      <c r="AF1884" s="357"/>
      <c r="AG1884" s="365"/>
      <c r="AH1884" s="365"/>
      <c r="AI1884" s="156"/>
      <c r="AJ1884" s="365"/>
      <c r="AK1884" s="365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0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68"/>
        <v>-365</v>
      </c>
      <c r="S1885" s="156"/>
      <c r="T1885" s="144"/>
      <c r="U1885" s="376"/>
      <c r="V1885" s="376"/>
      <c r="W1885" s="145">
        <f t="shared" si="369"/>
        <v>0</v>
      </c>
      <c r="X1885" s="357"/>
      <c r="Y1885" s="407"/>
      <c r="Z1885" s="136"/>
      <c r="AA1885" s="120"/>
      <c r="AB1885" s="120"/>
      <c r="AC1885" s="120"/>
      <c r="AD1885" s="120"/>
      <c r="AE1885" s="357"/>
      <c r="AF1885" s="357"/>
      <c r="AG1885" s="365"/>
      <c r="AH1885" s="365"/>
      <c r="AI1885" s="156"/>
      <c r="AJ1885" s="365"/>
      <c r="AK1885" s="365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0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68"/>
        <v>-365</v>
      </c>
      <c r="S1886" s="156"/>
      <c r="T1886" s="144"/>
      <c r="U1886" s="376"/>
      <c r="V1886" s="376"/>
      <c r="W1886" s="145">
        <f t="shared" si="369"/>
        <v>0</v>
      </c>
      <c r="X1886" s="357"/>
      <c r="Y1886" s="407"/>
      <c r="Z1886" s="136"/>
      <c r="AA1886" s="120"/>
      <c r="AB1886" s="120"/>
      <c r="AC1886" s="120"/>
      <c r="AD1886" s="120"/>
      <c r="AE1886" s="357"/>
      <c r="AF1886" s="357"/>
      <c r="AG1886" s="365"/>
      <c r="AH1886" s="365"/>
      <c r="AI1886" s="156"/>
      <c r="AJ1886" s="365"/>
      <c r="AK1886" s="365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0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68"/>
        <v>-365</v>
      </c>
      <c r="S1887" s="156"/>
      <c r="T1887" s="144"/>
      <c r="U1887" s="376"/>
      <c r="V1887" s="376"/>
      <c r="W1887" s="145">
        <f t="shared" si="369"/>
        <v>0</v>
      </c>
      <c r="X1887" s="357"/>
      <c r="Y1887" s="407"/>
      <c r="Z1887" s="136"/>
      <c r="AA1887" s="120"/>
      <c r="AB1887" s="120"/>
      <c r="AC1887" s="120"/>
      <c r="AD1887" s="120"/>
      <c r="AE1887" s="357"/>
      <c r="AF1887" s="357"/>
      <c r="AG1887" s="365"/>
      <c r="AH1887" s="365"/>
      <c r="AI1887" s="156"/>
      <c r="AJ1887" s="365"/>
      <c r="AK1887" s="365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0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68"/>
        <v>-365</v>
      </c>
      <c r="S1888" s="156"/>
      <c r="T1888" s="144"/>
      <c r="U1888" s="376"/>
      <c r="V1888" s="376"/>
      <c r="W1888" s="145">
        <f t="shared" si="369"/>
        <v>0</v>
      </c>
      <c r="X1888" s="357"/>
      <c r="Y1888" s="407"/>
      <c r="Z1888" s="136"/>
      <c r="AA1888" s="120"/>
      <c r="AB1888" s="120"/>
      <c r="AC1888" s="120"/>
      <c r="AD1888" s="120"/>
      <c r="AE1888" s="357"/>
      <c r="AF1888" s="357"/>
      <c r="AG1888" s="365"/>
      <c r="AH1888" s="365"/>
      <c r="AI1888" s="156"/>
      <c r="AJ1888" s="365"/>
      <c r="AK1888" s="365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0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68"/>
        <v>-365</v>
      </c>
      <c r="S1889" s="156"/>
      <c r="T1889" s="144"/>
      <c r="U1889" s="376"/>
      <c r="V1889" s="376"/>
      <c r="W1889" s="145">
        <f t="shared" si="369"/>
        <v>0</v>
      </c>
      <c r="X1889" s="357"/>
      <c r="Y1889" s="407"/>
      <c r="Z1889" s="136"/>
      <c r="AA1889" s="120"/>
      <c r="AB1889" s="120"/>
      <c r="AC1889" s="120"/>
      <c r="AD1889" s="120"/>
      <c r="AE1889" s="357"/>
      <c r="AF1889" s="357"/>
      <c r="AG1889" s="365"/>
      <c r="AH1889" s="365"/>
      <c r="AI1889" s="156"/>
      <c r="AJ1889" s="365"/>
      <c r="AK1889" s="365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0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68"/>
        <v>-365</v>
      </c>
      <c r="S1890" s="156"/>
      <c r="T1890" s="144"/>
      <c r="U1890" s="376"/>
      <c r="V1890" s="376"/>
      <c r="W1890" s="145">
        <f t="shared" si="369"/>
        <v>0</v>
      </c>
      <c r="X1890" s="357"/>
      <c r="Y1890" s="407"/>
      <c r="Z1890" s="136"/>
      <c r="AA1890" s="120"/>
      <c r="AB1890" s="120"/>
      <c r="AC1890" s="120"/>
      <c r="AD1890" s="120"/>
      <c r="AE1890" s="357"/>
      <c r="AF1890" s="357"/>
      <c r="AG1890" s="365"/>
      <c r="AH1890" s="365"/>
      <c r="AI1890" s="156"/>
      <c r="AJ1890" s="365"/>
      <c r="AK1890" s="365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0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68"/>
        <v>-365</v>
      </c>
      <c r="S1891" s="156"/>
      <c r="T1891" s="144"/>
      <c r="U1891" s="376"/>
      <c r="V1891" s="376"/>
      <c r="W1891" s="145">
        <f t="shared" si="369"/>
        <v>0</v>
      </c>
      <c r="X1891" s="357"/>
      <c r="Y1891" s="407"/>
      <c r="Z1891" s="136"/>
      <c r="AA1891" s="120"/>
      <c r="AB1891" s="120"/>
      <c r="AC1891" s="120"/>
      <c r="AD1891" s="120"/>
      <c r="AE1891" s="357"/>
      <c r="AF1891" s="357"/>
      <c r="AG1891" s="365"/>
      <c r="AH1891" s="365"/>
      <c r="AI1891" s="156"/>
      <c r="AJ1891" s="365"/>
      <c r="AK1891" s="365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0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68"/>
        <v>-365</v>
      </c>
      <c r="S1892" s="156"/>
      <c r="T1892" s="144"/>
      <c r="U1892" s="376"/>
      <c r="V1892" s="376"/>
      <c r="W1892" s="145">
        <f t="shared" si="369"/>
        <v>0</v>
      </c>
      <c r="X1892" s="357"/>
      <c r="Y1892" s="407"/>
      <c r="Z1892" s="136"/>
      <c r="AA1892" s="120"/>
      <c r="AB1892" s="120"/>
      <c r="AC1892" s="120"/>
      <c r="AD1892" s="120"/>
      <c r="AE1892" s="357"/>
      <c r="AF1892" s="357"/>
      <c r="AG1892" s="365"/>
      <c r="AH1892" s="365"/>
      <c r="AI1892" s="156"/>
      <c r="AJ1892" s="365"/>
      <c r="AK1892" s="365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0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68"/>
        <v>-365</v>
      </c>
      <c r="S1893" s="156"/>
      <c r="T1893" s="144"/>
      <c r="U1893" s="376"/>
      <c r="V1893" s="376"/>
      <c r="W1893" s="145">
        <f t="shared" si="369"/>
        <v>0</v>
      </c>
      <c r="X1893" s="357"/>
      <c r="Y1893" s="407"/>
      <c r="Z1893" s="136"/>
      <c r="AA1893" s="120"/>
      <c r="AB1893" s="120"/>
      <c r="AC1893" s="120"/>
      <c r="AD1893" s="120"/>
      <c r="AE1893" s="357"/>
      <c r="AF1893" s="357"/>
      <c r="AG1893" s="365"/>
      <c r="AH1893" s="365"/>
      <c r="AI1893" s="156"/>
      <c r="AJ1893" s="365"/>
      <c r="AK1893" s="365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0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68"/>
        <v>-365</v>
      </c>
      <c r="S1894" s="156"/>
      <c r="T1894" s="144"/>
      <c r="U1894" s="376"/>
      <c r="V1894" s="376"/>
      <c r="W1894" s="145">
        <f t="shared" si="369"/>
        <v>0</v>
      </c>
      <c r="X1894" s="357"/>
      <c r="Y1894" s="407"/>
      <c r="Z1894" s="136"/>
      <c r="AA1894" s="120"/>
      <c r="AB1894" s="120"/>
      <c r="AC1894" s="120"/>
      <c r="AD1894" s="120"/>
      <c r="AE1894" s="357"/>
      <c r="AF1894" s="357"/>
      <c r="AG1894" s="365"/>
      <c r="AH1894" s="365"/>
      <c r="AI1894" s="156"/>
      <c r="AJ1894" s="365"/>
      <c r="AK1894" s="365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0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68"/>
        <v>-365</v>
      </c>
      <c r="S1895" s="156"/>
      <c r="T1895" s="144"/>
      <c r="U1895" s="376"/>
      <c r="V1895" s="376"/>
      <c r="W1895" s="145">
        <f t="shared" si="369"/>
        <v>0</v>
      </c>
      <c r="X1895" s="357"/>
      <c r="Y1895" s="407"/>
      <c r="Z1895" s="136"/>
      <c r="AA1895" s="120"/>
      <c r="AB1895" s="120"/>
      <c r="AC1895" s="120"/>
      <c r="AD1895" s="120"/>
      <c r="AE1895" s="357"/>
      <c r="AF1895" s="357"/>
      <c r="AG1895" s="365"/>
      <c r="AH1895" s="365"/>
      <c r="AI1895" s="156"/>
      <c r="AJ1895" s="365"/>
      <c r="AK1895" s="365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0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68"/>
        <v>-365</v>
      </c>
      <c r="S1896" s="156"/>
      <c r="T1896" s="144"/>
      <c r="U1896" s="376"/>
      <c r="V1896" s="376"/>
      <c r="W1896" s="145">
        <f t="shared" si="369"/>
        <v>0</v>
      </c>
      <c r="X1896" s="357"/>
      <c r="Y1896" s="407"/>
      <c r="Z1896" s="136"/>
      <c r="AA1896" s="120"/>
      <c r="AB1896" s="120"/>
      <c r="AC1896" s="120"/>
      <c r="AD1896" s="120"/>
      <c r="AE1896" s="357"/>
      <c r="AF1896" s="357"/>
      <c r="AG1896" s="365"/>
      <c r="AH1896" s="365"/>
      <c r="AI1896" s="156"/>
      <c r="AJ1896" s="365"/>
      <c r="AK1896" s="365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0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68"/>
        <v>-365</v>
      </c>
      <c r="S1897" s="156"/>
      <c r="T1897" s="144"/>
      <c r="U1897" s="376"/>
      <c r="V1897" s="376"/>
      <c r="W1897" s="145">
        <f t="shared" si="369"/>
        <v>0</v>
      </c>
      <c r="X1897" s="357"/>
      <c r="Y1897" s="407"/>
      <c r="Z1897" s="136"/>
      <c r="AA1897" s="120"/>
      <c r="AB1897" s="120"/>
      <c r="AC1897" s="120"/>
      <c r="AD1897" s="120"/>
      <c r="AE1897" s="357"/>
      <c r="AF1897" s="357"/>
      <c r="AG1897" s="365"/>
      <c r="AH1897" s="365"/>
      <c r="AI1897" s="156"/>
      <c r="AJ1897" s="365"/>
      <c r="AK1897" s="365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0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68"/>
        <v>-365</v>
      </c>
      <c r="S1898" s="156"/>
      <c r="T1898" s="144"/>
      <c r="U1898" s="376"/>
      <c r="V1898" s="376"/>
      <c r="W1898" s="145">
        <f t="shared" si="369"/>
        <v>0</v>
      </c>
      <c r="X1898" s="357"/>
      <c r="Y1898" s="407"/>
      <c r="Z1898" s="136"/>
      <c r="AA1898" s="120"/>
      <c r="AB1898" s="120"/>
      <c r="AC1898" s="120"/>
      <c r="AD1898" s="120"/>
      <c r="AE1898" s="357"/>
      <c r="AF1898" s="357"/>
      <c r="AG1898" s="365"/>
      <c r="AH1898" s="365"/>
      <c r="AI1898" s="156"/>
      <c r="AJ1898" s="365"/>
      <c r="AK1898" s="365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0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68"/>
        <v>-365</v>
      </c>
      <c r="S1899" s="156"/>
      <c r="T1899" s="144"/>
      <c r="U1899" s="376"/>
      <c r="V1899" s="376"/>
      <c r="W1899" s="145">
        <f t="shared" si="369"/>
        <v>0</v>
      </c>
      <c r="X1899" s="357"/>
      <c r="Y1899" s="407"/>
      <c r="Z1899" s="136"/>
      <c r="AA1899" s="120"/>
      <c r="AB1899" s="120"/>
      <c r="AC1899" s="120"/>
      <c r="AD1899" s="120"/>
      <c r="AE1899" s="357"/>
      <c r="AF1899" s="357"/>
      <c r="AG1899" s="365"/>
      <c r="AH1899" s="365"/>
      <c r="AI1899" s="156"/>
      <c r="AJ1899" s="365"/>
      <c r="AK1899" s="365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0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68"/>
        <v>-365</v>
      </c>
      <c r="S1900" s="156"/>
      <c r="T1900" s="144"/>
      <c r="U1900" s="376"/>
      <c r="V1900" s="376"/>
      <c r="W1900" s="145">
        <f t="shared" si="369"/>
        <v>0</v>
      </c>
      <c r="X1900" s="357"/>
      <c r="Y1900" s="407"/>
      <c r="Z1900" s="136"/>
      <c r="AA1900" s="120"/>
      <c r="AB1900" s="120"/>
      <c r="AC1900" s="120"/>
      <c r="AD1900" s="120"/>
      <c r="AE1900" s="357"/>
      <c r="AF1900" s="357"/>
      <c r="AG1900" s="365"/>
      <c r="AH1900" s="365"/>
      <c r="AI1900" s="156"/>
      <c r="AJ1900" s="365"/>
      <c r="AK1900" s="365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0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68"/>
        <v>-365</v>
      </c>
      <c r="S1901" s="156"/>
      <c r="T1901" s="144"/>
      <c r="U1901" s="376"/>
      <c r="V1901" s="376"/>
      <c r="W1901" s="145">
        <f t="shared" si="369"/>
        <v>0</v>
      </c>
      <c r="X1901" s="357"/>
      <c r="Y1901" s="407"/>
      <c r="Z1901" s="136"/>
      <c r="AA1901" s="120"/>
      <c r="AB1901" s="120"/>
      <c r="AC1901" s="120"/>
      <c r="AD1901" s="120"/>
      <c r="AE1901" s="357"/>
      <c r="AF1901" s="357"/>
      <c r="AG1901" s="365"/>
      <c r="AH1901" s="365"/>
      <c r="AI1901" s="156"/>
      <c r="AJ1901" s="365"/>
      <c r="AK1901" s="365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0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68"/>
        <v>-365</v>
      </c>
      <c r="S1902" s="156"/>
      <c r="T1902" s="144"/>
      <c r="U1902" s="376"/>
      <c r="V1902" s="376"/>
      <c r="W1902" s="145">
        <f t="shared" si="369"/>
        <v>0</v>
      </c>
      <c r="X1902" s="357"/>
      <c r="Y1902" s="407"/>
      <c r="Z1902" s="136"/>
      <c r="AA1902" s="120"/>
      <c r="AB1902" s="120"/>
      <c r="AC1902" s="120"/>
      <c r="AD1902" s="120"/>
      <c r="AE1902" s="357"/>
      <c r="AF1902" s="357"/>
      <c r="AG1902" s="365"/>
      <c r="AH1902" s="365"/>
      <c r="AI1902" s="156"/>
      <c r="AJ1902" s="365"/>
      <c r="AK1902" s="365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0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68"/>
        <v>-365</v>
      </c>
      <c r="S1903" s="156"/>
      <c r="T1903" s="144"/>
      <c r="U1903" s="376"/>
      <c r="V1903" s="376"/>
      <c r="W1903" s="145">
        <f t="shared" si="369"/>
        <v>0</v>
      </c>
      <c r="X1903" s="357"/>
      <c r="Y1903" s="407"/>
      <c r="Z1903" s="136"/>
      <c r="AA1903" s="120"/>
      <c r="AB1903" s="120"/>
      <c r="AC1903" s="120"/>
      <c r="AD1903" s="120"/>
      <c r="AE1903" s="357"/>
      <c r="AF1903" s="357"/>
      <c r="AG1903" s="365"/>
      <c r="AH1903" s="365"/>
      <c r="AI1903" s="156"/>
      <c r="AJ1903" s="365"/>
      <c r="AK1903" s="365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0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68"/>
        <v>-365</v>
      </c>
      <c r="S1904" s="156"/>
      <c r="T1904" s="144"/>
      <c r="U1904" s="376"/>
      <c r="V1904" s="376"/>
      <c r="W1904" s="145">
        <f t="shared" si="369"/>
        <v>0</v>
      </c>
      <c r="X1904" s="357"/>
      <c r="Y1904" s="407"/>
      <c r="Z1904" s="136"/>
      <c r="AA1904" s="120"/>
      <c r="AB1904" s="120"/>
      <c r="AC1904" s="120"/>
      <c r="AD1904" s="120"/>
      <c r="AE1904" s="357"/>
      <c r="AF1904" s="357"/>
      <c r="AG1904" s="365"/>
      <c r="AH1904" s="365"/>
      <c r="AI1904" s="156"/>
      <c r="AJ1904" s="365"/>
      <c r="AK1904" s="365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0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68"/>
        <v>-365</v>
      </c>
      <c r="S1905" s="156"/>
      <c r="T1905" s="144"/>
      <c r="U1905" s="376"/>
      <c r="V1905" s="376"/>
      <c r="W1905" s="145">
        <f t="shared" si="369"/>
        <v>0</v>
      </c>
      <c r="X1905" s="357"/>
      <c r="Y1905" s="407"/>
      <c r="Z1905" s="136"/>
      <c r="AA1905" s="120"/>
      <c r="AB1905" s="120"/>
      <c r="AC1905" s="120"/>
      <c r="AD1905" s="120"/>
      <c r="AE1905" s="357"/>
      <c r="AF1905" s="357"/>
      <c r="AG1905" s="365"/>
      <c r="AH1905" s="365"/>
      <c r="AI1905" s="156"/>
      <c r="AJ1905" s="365"/>
      <c r="AK1905" s="365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0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68"/>
        <v>-365</v>
      </c>
      <c r="S1906" s="156"/>
      <c r="T1906" s="144"/>
      <c r="U1906" s="376"/>
      <c r="V1906" s="376"/>
      <c r="W1906" s="145">
        <f t="shared" si="369"/>
        <v>0</v>
      </c>
      <c r="X1906" s="357"/>
      <c r="Y1906" s="407"/>
      <c r="Z1906" s="136"/>
      <c r="AA1906" s="120"/>
      <c r="AB1906" s="120"/>
      <c r="AC1906" s="120"/>
      <c r="AD1906" s="120"/>
      <c r="AE1906" s="357"/>
      <c r="AF1906" s="357"/>
      <c r="AG1906" s="365"/>
      <c r="AH1906" s="365"/>
      <c r="AI1906" s="156"/>
      <c r="AJ1906" s="365"/>
      <c r="AK1906" s="365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0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68"/>
        <v>-365</v>
      </c>
      <c r="S1907" s="156"/>
      <c r="T1907" s="144"/>
      <c r="U1907" s="376"/>
      <c r="V1907" s="376"/>
      <c r="W1907" s="145">
        <f t="shared" si="369"/>
        <v>0</v>
      </c>
      <c r="X1907" s="357"/>
      <c r="Y1907" s="407"/>
      <c r="Z1907" s="136"/>
      <c r="AA1907" s="120"/>
      <c r="AB1907" s="120"/>
      <c r="AC1907" s="120"/>
      <c r="AD1907" s="120"/>
      <c r="AE1907" s="357"/>
      <c r="AF1907" s="357"/>
      <c r="AG1907" s="365"/>
      <c r="AH1907" s="365"/>
      <c r="AI1907" s="156"/>
      <c r="AJ1907" s="365"/>
      <c r="AK1907" s="365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0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68"/>
        <v>-365</v>
      </c>
      <c r="S1908" s="156"/>
      <c r="T1908" s="144"/>
      <c r="U1908" s="376"/>
      <c r="V1908" s="376"/>
      <c r="W1908" s="145">
        <f t="shared" si="369"/>
        <v>0</v>
      </c>
      <c r="X1908" s="357"/>
      <c r="Y1908" s="407"/>
      <c r="Z1908" s="136"/>
      <c r="AA1908" s="120"/>
      <c r="AB1908" s="120"/>
      <c r="AC1908" s="120"/>
      <c r="AD1908" s="120"/>
      <c r="AE1908" s="357"/>
      <c r="AF1908" s="357"/>
      <c r="AG1908" s="365"/>
      <c r="AH1908" s="365"/>
      <c r="AI1908" s="156"/>
      <c r="AJ1908" s="365"/>
      <c r="AK1908" s="365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0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68"/>
        <v>-365</v>
      </c>
      <c r="S1909" s="156"/>
      <c r="T1909" s="144"/>
      <c r="U1909" s="376"/>
      <c r="V1909" s="376"/>
      <c r="W1909" s="145">
        <f t="shared" si="369"/>
        <v>0</v>
      </c>
      <c r="X1909" s="357"/>
      <c r="Y1909" s="407"/>
      <c r="Z1909" s="136"/>
      <c r="AA1909" s="120"/>
      <c r="AB1909" s="120"/>
      <c r="AC1909" s="120"/>
      <c r="AD1909" s="120"/>
      <c r="AE1909" s="357"/>
      <c r="AF1909" s="357"/>
      <c r="AG1909" s="365"/>
      <c r="AH1909" s="365"/>
      <c r="AI1909" s="156"/>
      <c r="AJ1909" s="365"/>
      <c r="AK1909" s="365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0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68"/>
        <v>-365</v>
      </c>
      <c r="S1910" s="156"/>
      <c r="T1910" s="144"/>
      <c r="U1910" s="376"/>
      <c r="V1910" s="376"/>
      <c r="W1910" s="145">
        <f t="shared" si="369"/>
        <v>0</v>
      </c>
      <c r="X1910" s="357"/>
      <c r="Y1910" s="407"/>
      <c r="Z1910" s="136"/>
      <c r="AA1910" s="120"/>
      <c r="AB1910" s="120"/>
      <c r="AC1910" s="120"/>
      <c r="AD1910" s="120"/>
      <c r="AE1910" s="357"/>
      <c r="AF1910" s="357"/>
      <c r="AG1910" s="365"/>
      <c r="AH1910" s="365"/>
      <c r="AI1910" s="156"/>
      <c r="AJ1910" s="365"/>
      <c r="AK1910" s="365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0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68"/>
        <v>-365</v>
      </c>
      <c r="S1911" s="156"/>
      <c r="T1911" s="144"/>
      <c r="U1911" s="376"/>
      <c r="V1911" s="376"/>
      <c r="W1911" s="145">
        <f t="shared" si="369"/>
        <v>0</v>
      </c>
      <c r="X1911" s="357"/>
      <c r="Y1911" s="407"/>
      <c r="Z1911" s="136"/>
      <c r="AA1911" s="120"/>
      <c r="AB1911" s="120"/>
      <c r="AC1911" s="120"/>
      <c r="AD1911" s="120"/>
      <c r="AE1911" s="357"/>
      <c r="AF1911" s="357"/>
      <c r="AG1911" s="365"/>
      <c r="AH1911" s="365"/>
      <c r="AI1911" s="156"/>
      <c r="AJ1911" s="365"/>
      <c r="AK1911" s="365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0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68"/>
        <v>-365</v>
      </c>
      <c r="S1912" s="156"/>
      <c r="T1912" s="144"/>
      <c r="U1912" s="376"/>
      <c r="V1912" s="376"/>
      <c r="W1912" s="145">
        <f t="shared" si="369"/>
        <v>0</v>
      </c>
      <c r="X1912" s="357"/>
      <c r="Y1912" s="407"/>
      <c r="Z1912" s="136"/>
      <c r="AA1912" s="120"/>
      <c r="AB1912" s="120"/>
      <c r="AC1912" s="120"/>
      <c r="AD1912" s="120"/>
      <c r="AE1912" s="357"/>
      <c r="AF1912" s="357"/>
      <c r="AG1912" s="365"/>
      <c r="AH1912" s="365"/>
      <c r="AI1912" s="156"/>
      <c r="AJ1912" s="365"/>
      <c r="AK1912" s="365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0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68"/>
        <v>-365</v>
      </c>
      <c r="S1913" s="156"/>
      <c r="T1913" s="144"/>
      <c r="U1913" s="376"/>
      <c r="V1913" s="376"/>
      <c r="W1913" s="145">
        <f t="shared" si="369"/>
        <v>0</v>
      </c>
      <c r="X1913" s="357"/>
      <c r="Y1913" s="407"/>
      <c r="Z1913" s="136"/>
      <c r="AA1913" s="120"/>
      <c r="AB1913" s="120"/>
      <c r="AC1913" s="120"/>
      <c r="AD1913" s="120"/>
      <c r="AE1913" s="357"/>
      <c r="AF1913" s="357"/>
      <c r="AG1913" s="365"/>
      <c r="AH1913" s="365"/>
      <c r="AI1913" s="156"/>
      <c r="AJ1913" s="365"/>
      <c r="AK1913" s="365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0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68"/>
        <v>-365</v>
      </c>
      <c r="S1914" s="156"/>
      <c r="T1914" s="144"/>
      <c r="U1914" s="376"/>
      <c r="V1914" s="376"/>
      <c r="W1914" s="145">
        <f t="shared" si="369"/>
        <v>0</v>
      </c>
      <c r="X1914" s="357"/>
      <c r="Y1914" s="407"/>
      <c r="Z1914" s="136"/>
      <c r="AA1914" s="120"/>
      <c r="AB1914" s="120"/>
      <c r="AC1914" s="120"/>
      <c r="AD1914" s="120"/>
      <c r="AE1914" s="357"/>
      <c r="AF1914" s="357"/>
      <c r="AG1914" s="365"/>
      <c r="AH1914" s="365"/>
      <c r="AI1914" s="156"/>
      <c r="AJ1914" s="365"/>
      <c r="AK1914" s="365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0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68"/>
        <v>-365</v>
      </c>
      <c r="S1915" s="156"/>
      <c r="T1915" s="144"/>
      <c r="U1915" s="376"/>
      <c r="V1915" s="376"/>
      <c r="W1915" s="145">
        <f t="shared" si="369"/>
        <v>0</v>
      </c>
      <c r="X1915" s="357"/>
      <c r="Y1915" s="407"/>
      <c r="Z1915" s="136"/>
      <c r="AA1915" s="120"/>
      <c r="AB1915" s="120"/>
      <c r="AC1915" s="120"/>
      <c r="AD1915" s="120"/>
      <c r="AE1915" s="357"/>
      <c r="AF1915" s="357"/>
      <c r="AG1915" s="365"/>
      <c r="AH1915" s="365"/>
      <c r="AI1915" s="156"/>
      <c r="AJ1915" s="365"/>
      <c r="AK1915" s="365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0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68"/>
        <v>-365</v>
      </c>
      <c r="S1916" s="156"/>
      <c r="T1916" s="144"/>
      <c r="U1916" s="376"/>
      <c r="V1916" s="376"/>
      <c r="W1916" s="145">
        <f t="shared" si="369"/>
        <v>0</v>
      </c>
      <c r="X1916" s="357"/>
      <c r="Y1916" s="407"/>
      <c r="Z1916" s="136"/>
      <c r="AA1916" s="120"/>
      <c r="AB1916" s="120"/>
      <c r="AC1916" s="120"/>
      <c r="AD1916" s="120"/>
      <c r="AE1916" s="357"/>
      <c r="AF1916" s="357"/>
      <c r="AG1916" s="365"/>
      <c r="AH1916" s="365"/>
      <c r="AI1916" s="156"/>
      <c r="AJ1916" s="365"/>
      <c r="AK1916" s="365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0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68"/>
        <v>-365</v>
      </c>
      <c r="S1917" s="156"/>
      <c r="T1917" s="144"/>
      <c r="U1917" s="376"/>
      <c r="V1917" s="376"/>
      <c r="W1917" s="145">
        <f t="shared" si="369"/>
        <v>0</v>
      </c>
      <c r="X1917" s="357"/>
      <c r="Y1917" s="407"/>
      <c r="Z1917" s="136"/>
      <c r="AA1917" s="120"/>
      <c r="AB1917" s="120"/>
      <c r="AC1917" s="120"/>
      <c r="AD1917" s="120"/>
      <c r="AE1917" s="357"/>
      <c r="AF1917" s="357"/>
      <c r="AG1917" s="365"/>
      <c r="AH1917" s="365"/>
      <c r="AI1917" s="156"/>
      <c r="AJ1917" s="365"/>
      <c r="AK1917" s="365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0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68"/>
        <v>-365</v>
      </c>
      <c r="S1918" s="156"/>
      <c r="T1918" s="144"/>
      <c r="U1918" s="376"/>
      <c r="V1918" s="376"/>
      <c r="W1918" s="145">
        <f t="shared" si="369"/>
        <v>0</v>
      </c>
      <c r="X1918" s="357"/>
      <c r="Y1918" s="407"/>
      <c r="Z1918" s="136"/>
      <c r="AA1918" s="120"/>
      <c r="AB1918" s="120"/>
      <c r="AC1918" s="120"/>
      <c r="AD1918" s="120"/>
      <c r="AE1918" s="357"/>
      <c r="AF1918" s="357"/>
      <c r="AG1918" s="365"/>
      <c r="AH1918" s="365"/>
      <c r="AI1918" s="156"/>
      <c r="AJ1918" s="365"/>
      <c r="AK1918" s="365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0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68"/>
        <v>-365</v>
      </c>
      <c r="S1919" s="156"/>
      <c r="T1919" s="144"/>
      <c r="U1919" s="376"/>
      <c r="V1919" s="376"/>
      <c r="W1919" s="145">
        <f t="shared" si="369"/>
        <v>0</v>
      </c>
      <c r="X1919" s="357"/>
      <c r="Y1919" s="407"/>
      <c r="Z1919" s="136"/>
      <c r="AA1919" s="120"/>
      <c r="AB1919" s="120"/>
      <c r="AC1919" s="120"/>
      <c r="AD1919" s="120"/>
      <c r="AE1919" s="357"/>
      <c r="AF1919" s="357"/>
      <c r="AG1919" s="365"/>
      <c r="AH1919" s="365"/>
      <c r="AI1919" s="156"/>
      <c r="AJ1919" s="365"/>
      <c r="AK1919" s="365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0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68"/>
        <v>-365</v>
      </c>
      <c r="S1920" s="156"/>
      <c r="T1920" s="144"/>
      <c r="U1920" s="376"/>
      <c r="V1920" s="376"/>
      <c r="W1920" s="145">
        <f t="shared" si="369"/>
        <v>0</v>
      </c>
      <c r="X1920" s="357"/>
      <c r="Y1920" s="407"/>
      <c r="Z1920" s="136"/>
      <c r="AA1920" s="120"/>
      <c r="AB1920" s="120"/>
      <c r="AC1920" s="120"/>
      <c r="AD1920" s="120"/>
      <c r="AE1920" s="357"/>
      <c r="AF1920" s="357"/>
      <c r="AG1920" s="365"/>
      <c r="AH1920" s="365"/>
      <c r="AI1920" s="156"/>
      <c r="AJ1920" s="365"/>
      <c r="AK1920" s="365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0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68"/>
        <v>-365</v>
      </c>
      <c r="S1921" s="156"/>
      <c r="T1921" s="144"/>
      <c r="U1921" s="376"/>
      <c r="V1921" s="376"/>
      <c r="W1921" s="145">
        <f t="shared" si="369"/>
        <v>0</v>
      </c>
      <c r="X1921" s="357"/>
      <c r="Y1921" s="407"/>
      <c r="Z1921" s="136"/>
      <c r="AA1921" s="120"/>
      <c r="AB1921" s="120"/>
      <c r="AC1921" s="120"/>
      <c r="AD1921" s="120"/>
      <c r="AE1921" s="357"/>
      <c r="AF1921" s="357"/>
      <c r="AG1921" s="365"/>
      <c r="AH1921" s="365"/>
      <c r="AI1921" s="156"/>
      <c r="AJ1921" s="365"/>
      <c r="AK1921" s="365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0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68"/>
        <v>-365</v>
      </c>
      <c r="S1922" s="156"/>
      <c r="T1922" s="144"/>
      <c r="U1922" s="376"/>
      <c r="V1922" s="376"/>
      <c r="W1922" s="145">
        <f t="shared" si="369"/>
        <v>0</v>
      </c>
      <c r="X1922" s="357"/>
      <c r="Y1922" s="407"/>
      <c r="Z1922" s="136"/>
      <c r="AA1922" s="120"/>
      <c r="AB1922" s="120"/>
      <c r="AC1922" s="120"/>
      <c r="AD1922" s="120"/>
      <c r="AE1922" s="357"/>
      <c r="AF1922" s="357"/>
      <c r="AG1922" s="365"/>
      <c r="AH1922" s="365"/>
      <c r="AI1922" s="156"/>
      <c r="AJ1922" s="365"/>
      <c r="AK1922" s="365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0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68"/>
        <v>-365</v>
      </c>
      <c r="S1923" s="156"/>
      <c r="T1923" s="144"/>
      <c r="U1923" s="376"/>
      <c r="V1923" s="376"/>
      <c r="W1923" s="145">
        <f t="shared" si="369"/>
        <v>0</v>
      </c>
      <c r="X1923" s="357"/>
      <c r="Y1923" s="407"/>
      <c r="Z1923" s="136"/>
      <c r="AA1923" s="120"/>
      <c r="AB1923" s="120"/>
      <c r="AC1923" s="120"/>
      <c r="AD1923" s="120"/>
      <c r="AE1923" s="357"/>
      <c r="AF1923" s="357"/>
      <c r="AG1923" s="365"/>
      <c r="AH1923" s="365"/>
      <c r="AI1923" s="156"/>
      <c r="AJ1923" s="365"/>
      <c r="AK1923" s="365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0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68"/>
        <v>-365</v>
      </c>
      <c r="S1924" s="156"/>
      <c r="T1924" s="144"/>
      <c r="U1924" s="376"/>
      <c r="V1924" s="376"/>
      <c r="W1924" s="145">
        <f t="shared" si="369"/>
        <v>0</v>
      </c>
      <c r="X1924" s="357"/>
      <c r="Y1924" s="407"/>
      <c r="Z1924" s="136"/>
      <c r="AA1924" s="120"/>
      <c r="AB1924" s="120"/>
      <c r="AC1924" s="120"/>
      <c r="AD1924" s="120"/>
      <c r="AE1924" s="357"/>
      <c r="AF1924" s="357"/>
      <c r="AG1924" s="365"/>
      <c r="AH1924" s="365"/>
      <c r="AI1924" s="156"/>
      <c r="AJ1924" s="365"/>
      <c r="AK1924" s="365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0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68"/>
        <v>-365</v>
      </c>
      <c r="S1925" s="156"/>
      <c r="T1925" s="144"/>
      <c r="U1925" s="376"/>
      <c r="V1925" s="376"/>
      <c r="W1925" s="145">
        <f t="shared" si="369"/>
        <v>0</v>
      </c>
      <c r="X1925" s="357"/>
      <c r="Y1925" s="407"/>
      <c r="Z1925" s="136"/>
      <c r="AA1925" s="120"/>
      <c r="AB1925" s="120"/>
      <c r="AC1925" s="120"/>
      <c r="AD1925" s="120"/>
      <c r="AE1925" s="357"/>
      <c r="AF1925" s="357"/>
      <c r="AG1925" s="365"/>
      <c r="AH1925" s="365"/>
      <c r="AI1925" s="156"/>
      <c r="AJ1925" s="365"/>
      <c r="AK1925" s="365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0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68"/>
        <v>-365</v>
      </c>
      <c r="S1926" s="156"/>
      <c r="T1926" s="144"/>
      <c r="U1926" s="376"/>
      <c r="V1926" s="376"/>
      <c r="W1926" s="145">
        <f t="shared" si="369"/>
        <v>0</v>
      </c>
      <c r="X1926" s="357"/>
      <c r="Y1926" s="407"/>
      <c r="Z1926" s="136"/>
      <c r="AA1926" s="120"/>
      <c r="AB1926" s="120"/>
      <c r="AC1926" s="120"/>
      <c r="AD1926" s="120"/>
      <c r="AE1926" s="357"/>
      <c r="AF1926" s="357"/>
      <c r="AG1926" s="365"/>
      <c r="AH1926" s="365"/>
      <c r="AI1926" s="156"/>
      <c r="AJ1926" s="365"/>
      <c r="AK1926" s="365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0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70">SUM(M1927-365)</f>
        <v>-365</v>
      </c>
      <c r="S1927" s="156"/>
      <c r="T1927" s="144"/>
      <c r="U1927" s="376"/>
      <c r="V1927" s="376"/>
      <c r="W1927" s="145">
        <f t="shared" si="369"/>
        <v>0</v>
      </c>
      <c r="X1927" s="357"/>
      <c r="Y1927" s="407"/>
      <c r="Z1927" s="136"/>
      <c r="AA1927" s="120"/>
      <c r="AB1927" s="120"/>
      <c r="AC1927" s="120"/>
      <c r="AD1927" s="120"/>
      <c r="AE1927" s="357"/>
      <c r="AF1927" s="357"/>
      <c r="AG1927" s="365"/>
      <c r="AH1927" s="365"/>
      <c r="AI1927" s="156"/>
      <c r="AJ1927" s="365"/>
      <c r="AK1927" s="365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0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70"/>
        <v>-365</v>
      </c>
      <c r="S1928" s="156"/>
      <c r="T1928" s="144"/>
      <c r="U1928" s="376"/>
      <c r="V1928" s="376"/>
      <c r="W1928" s="145">
        <f t="shared" si="369"/>
        <v>0</v>
      </c>
      <c r="X1928" s="357"/>
      <c r="Y1928" s="407"/>
      <c r="Z1928" s="136"/>
      <c r="AA1928" s="120"/>
      <c r="AB1928" s="120"/>
      <c r="AC1928" s="120"/>
      <c r="AD1928" s="120"/>
      <c r="AE1928" s="357"/>
      <c r="AF1928" s="357"/>
      <c r="AG1928" s="365"/>
      <c r="AH1928" s="365"/>
      <c r="AI1928" s="156"/>
      <c r="AJ1928" s="365"/>
      <c r="AK1928" s="365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0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70"/>
        <v>-365</v>
      </c>
      <c r="S1929" s="156"/>
      <c r="T1929" s="144"/>
      <c r="U1929" s="376"/>
      <c r="V1929" s="376"/>
      <c r="W1929" s="145">
        <f t="shared" si="369"/>
        <v>0</v>
      </c>
      <c r="X1929" s="357"/>
      <c r="Y1929" s="407"/>
      <c r="Z1929" s="136"/>
      <c r="AA1929" s="120"/>
      <c r="AB1929" s="120"/>
      <c r="AC1929" s="120"/>
      <c r="AD1929" s="120"/>
      <c r="AE1929" s="357"/>
      <c r="AF1929" s="357"/>
      <c r="AG1929" s="365"/>
      <c r="AH1929" s="365"/>
      <c r="AI1929" s="156"/>
      <c r="AJ1929" s="365"/>
      <c r="AK1929" s="365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0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70"/>
        <v>-365</v>
      </c>
      <c r="S1930" s="156"/>
      <c r="T1930" s="144"/>
      <c r="U1930" s="376"/>
      <c r="V1930" s="376"/>
      <c r="W1930" s="145">
        <f t="shared" si="369"/>
        <v>0</v>
      </c>
      <c r="X1930" s="357"/>
      <c r="Y1930" s="407"/>
      <c r="Z1930" s="136"/>
      <c r="AA1930" s="120"/>
      <c r="AB1930" s="120"/>
      <c r="AC1930" s="120"/>
      <c r="AD1930" s="120"/>
      <c r="AE1930" s="357"/>
      <c r="AF1930" s="357"/>
      <c r="AG1930" s="365"/>
      <c r="AH1930" s="365"/>
      <c r="AI1930" s="156"/>
      <c r="AJ1930" s="365"/>
      <c r="AK1930" s="365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0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70"/>
        <v>-365</v>
      </c>
      <c r="S1931" s="156"/>
      <c r="T1931" s="144"/>
      <c r="U1931" s="376"/>
      <c r="V1931" s="376"/>
      <c r="W1931" s="145">
        <f t="shared" ref="W1931:W1994" si="371">M1931</f>
        <v>0</v>
      </c>
      <c r="X1931" s="357"/>
      <c r="Y1931" s="407"/>
      <c r="Z1931" s="136"/>
      <c r="AA1931" s="120"/>
      <c r="AB1931" s="120"/>
      <c r="AC1931" s="120"/>
      <c r="AD1931" s="120"/>
      <c r="AE1931" s="357"/>
      <c r="AF1931" s="357"/>
      <c r="AG1931" s="365"/>
      <c r="AH1931" s="365"/>
      <c r="AI1931" s="156"/>
      <c r="AJ1931" s="365"/>
      <c r="AK1931" s="365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0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70"/>
        <v>-365</v>
      </c>
      <c r="S1932" s="156"/>
      <c r="T1932" s="144"/>
      <c r="U1932" s="376"/>
      <c r="V1932" s="376"/>
      <c r="W1932" s="145">
        <f t="shared" si="371"/>
        <v>0</v>
      </c>
      <c r="X1932" s="357"/>
      <c r="Y1932" s="407"/>
      <c r="Z1932" s="136"/>
      <c r="AA1932" s="120"/>
      <c r="AB1932" s="120"/>
      <c r="AC1932" s="120"/>
      <c r="AD1932" s="120"/>
      <c r="AE1932" s="357"/>
      <c r="AF1932" s="357"/>
      <c r="AG1932" s="365"/>
      <c r="AH1932" s="365"/>
      <c r="AI1932" s="156"/>
      <c r="AJ1932" s="365"/>
      <c r="AK1932" s="365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0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70"/>
        <v>-365</v>
      </c>
      <c r="S1933" s="156"/>
      <c r="T1933" s="144"/>
      <c r="U1933" s="376"/>
      <c r="V1933" s="376"/>
      <c r="W1933" s="145">
        <f t="shared" si="371"/>
        <v>0</v>
      </c>
      <c r="X1933" s="357"/>
      <c r="Y1933" s="407"/>
      <c r="Z1933" s="136"/>
      <c r="AA1933" s="120"/>
      <c r="AB1933" s="120"/>
      <c r="AC1933" s="120"/>
      <c r="AD1933" s="120"/>
      <c r="AE1933" s="357"/>
      <c r="AF1933" s="357"/>
      <c r="AG1933" s="365"/>
      <c r="AH1933" s="365"/>
      <c r="AI1933" s="156"/>
      <c r="AJ1933" s="365"/>
      <c r="AK1933" s="365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0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70"/>
        <v>-365</v>
      </c>
      <c r="S1934" s="156"/>
      <c r="T1934" s="144"/>
      <c r="U1934" s="376"/>
      <c r="V1934" s="376"/>
      <c r="W1934" s="145">
        <f t="shared" si="371"/>
        <v>0</v>
      </c>
      <c r="X1934" s="357"/>
      <c r="Y1934" s="407"/>
      <c r="Z1934" s="136"/>
      <c r="AA1934" s="120"/>
      <c r="AB1934" s="120"/>
      <c r="AC1934" s="120"/>
      <c r="AD1934" s="120"/>
      <c r="AE1934" s="357"/>
      <c r="AF1934" s="357"/>
      <c r="AG1934" s="365"/>
      <c r="AH1934" s="365"/>
      <c r="AI1934" s="156"/>
      <c r="AJ1934" s="365"/>
      <c r="AK1934" s="365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0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70"/>
        <v>-365</v>
      </c>
      <c r="S1935" s="156"/>
      <c r="T1935" s="144"/>
      <c r="U1935" s="376"/>
      <c r="V1935" s="376"/>
      <c r="W1935" s="145">
        <f t="shared" si="371"/>
        <v>0</v>
      </c>
      <c r="X1935" s="357"/>
      <c r="Y1935" s="407"/>
      <c r="Z1935" s="136"/>
      <c r="AA1935" s="120"/>
      <c r="AB1935" s="120"/>
      <c r="AC1935" s="120"/>
      <c r="AD1935" s="120"/>
      <c r="AE1935" s="357"/>
      <c r="AF1935" s="357"/>
      <c r="AG1935" s="365"/>
      <c r="AH1935" s="365"/>
      <c r="AI1935" s="156"/>
      <c r="AJ1935" s="365"/>
      <c r="AK1935" s="365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0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70"/>
        <v>-365</v>
      </c>
      <c r="S1936" s="156"/>
      <c r="T1936" s="144"/>
      <c r="U1936" s="376"/>
      <c r="V1936" s="376"/>
      <c r="W1936" s="145">
        <f t="shared" si="371"/>
        <v>0</v>
      </c>
      <c r="X1936" s="357"/>
      <c r="Y1936" s="407"/>
      <c r="Z1936" s="136"/>
      <c r="AA1936" s="120"/>
      <c r="AB1936" s="120"/>
      <c r="AC1936" s="120"/>
      <c r="AD1936" s="120"/>
      <c r="AE1936" s="357"/>
      <c r="AF1936" s="357"/>
      <c r="AG1936" s="365"/>
      <c r="AH1936" s="365"/>
      <c r="AI1936" s="156"/>
      <c r="AJ1936" s="365"/>
      <c r="AK1936" s="365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0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70"/>
        <v>-365</v>
      </c>
      <c r="S1937" s="156"/>
      <c r="T1937" s="144"/>
      <c r="U1937" s="376"/>
      <c r="V1937" s="376"/>
      <c r="W1937" s="145">
        <f t="shared" si="371"/>
        <v>0</v>
      </c>
      <c r="X1937" s="357"/>
      <c r="Y1937" s="407"/>
      <c r="Z1937" s="136"/>
      <c r="AA1937" s="120"/>
      <c r="AB1937" s="120"/>
      <c r="AC1937" s="120"/>
      <c r="AD1937" s="120"/>
      <c r="AE1937" s="357"/>
      <c r="AF1937" s="357"/>
      <c r="AG1937" s="365"/>
      <c r="AH1937" s="365"/>
      <c r="AI1937" s="156"/>
      <c r="AJ1937" s="365"/>
      <c r="AK1937" s="365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0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70"/>
        <v>-365</v>
      </c>
      <c r="S1938" s="156"/>
      <c r="T1938" s="144"/>
      <c r="U1938" s="376"/>
      <c r="V1938" s="376"/>
      <c r="W1938" s="145">
        <f t="shared" si="371"/>
        <v>0</v>
      </c>
      <c r="X1938" s="357"/>
      <c r="Y1938" s="407"/>
      <c r="Z1938" s="136"/>
      <c r="AA1938" s="120"/>
      <c r="AB1938" s="120"/>
      <c r="AC1938" s="120"/>
      <c r="AD1938" s="120"/>
      <c r="AE1938" s="357"/>
      <c r="AF1938" s="357"/>
      <c r="AG1938" s="365"/>
      <c r="AH1938" s="365"/>
      <c r="AI1938" s="156"/>
      <c r="AJ1938" s="365"/>
      <c r="AK1938" s="365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0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70"/>
        <v>-365</v>
      </c>
      <c r="S1939" s="156"/>
      <c r="T1939" s="144"/>
      <c r="U1939" s="376"/>
      <c r="V1939" s="376"/>
      <c r="W1939" s="145">
        <f t="shared" si="371"/>
        <v>0</v>
      </c>
      <c r="X1939" s="357"/>
      <c r="Y1939" s="407"/>
      <c r="Z1939" s="136"/>
      <c r="AA1939" s="120"/>
      <c r="AB1939" s="120"/>
      <c r="AC1939" s="120"/>
      <c r="AD1939" s="120"/>
      <c r="AE1939" s="357"/>
      <c r="AF1939" s="357"/>
      <c r="AG1939" s="365"/>
      <c r="AH1939" s="365"/>
      <c r="AI1939" s="156"/>
      <c r="AJ1939" s="365"/>
      <c r="AK1939" s="365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0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70"/>
        <v>-365</v>
      </c>
      <c r="S1940" s="156"/>
      <c r="T1940" s="144"/>
      <c r="U1940" s="376"/>
      <c r="V1940" s="376"/>
      <c r="W1940" s="145">
        <f t="shared" si="371"/>
        <v>0</v>
      </c>
      <c r="X1940" s="357"/>
      <c r="Y1940" s="407"/>
      <c r="Z1940" s="136"/>
      <c r="AA1940" s="120"/>
      <c r="AB1940" s="120"/>
      <c r="AC1940" s="120"/>
      <c r="AD1940" s="120"/>
      <c r="AE1940" s="357"/>
      <c r="AF1940" s="357"/>
      <c r="AG1940" s="365"/>
      <c r="AH1940" s="365"/>
      <c r="AI1940" s="156"/>
      <c r="AJ1940" s="365"/>
      <c r="AK1940" s="365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0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70"/>
        <v>-365</v>
      </c>
      <c r="S1941" s="156"/>
      <c r="T1941" s="144"/>
      <c r="U1941" s="376"/>
      <c r="V1941" s="376"/>
      <c r="W1941" s="145">
        <f t="shared" si="371"/>
        <v>0</v>
      </c>
      <c r="X1941" s="357"/>
      <c r="Y1941" s="407"/>
      <c r="Z1941" s="136"/>
      <c r="AA1941" s="120"/>
      <c r="AB1941" s="120"/>
      <c r="AC1941" s="120"/>
      <c r="AD1941" s="120"/>
      <c r="AE1941" s="357"/>
      <c r="AF1941" s="357"/>
      <c r="AG1941" s="365"/>
      <c r="AH1941" s="365"/>
      <c r="AI1941" s="156"/>
      <c r="AJ1941" s="365"/>
      <c r="AK1941" s="365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0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70"/>
        <v>-365</v>
      </c>
      <c r="S1942" s="156"/>
      <c r="T1942" s="144"/>
      <c r="U1942" s="376"/>
      <c r="V1942" s="376"/>
      <c r="W1942" s="145">
        <f t="shared" si="371"/>
        <v>0</v>
      </c>
      <c r="X1942" s="357"/>
      <c r="Y1942" s="407"/>
      <c r="Z1942" s="136"/>
      <c r="AA1942" s="120"/>
      <c r="AB1942" s="120"/>
      <c r="AC1942" s="120"/>
      <c r="AD1942" s="120"/>
      <c r="AE1942" s="357"/>
      <c r="AF1942" s="357"/>
      <c r="AG1942" s="365"/>
      <c r="AH1942" s="365"/>
      <c r="AI1942" s="156"/>
      <c r="AJ1942" s="365"/>
      <c r="AK1942" s="365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0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70"/>
        <v>-365</v>
      </c>
      <c r="S1943" s="156"/>
      <c r="T1943" s="144"/>
      <c r="U1943" s="376"/>
      <c r="V1943" s="376"/>
      <c r="W1943" s="145">
        <f t="shared" si="371"/>
        <v>0</v>
      </c>
      <c r="X1943" s="357"/>
      <c r="Y1943" s="407"/>
      <c r="Z1943" s="136"/>
      <c r="AA1943" s="120"/>
      <c r="AB1943" s="120"/>
      <c r="AC1943" s="120"/>
      <c r="AD1943" s="120"/>
      <c r="AE1943" s="357"/>
      <c r="AF1943" s="357"/>
      <c r="AG1943" s="365"/>
      <c r="AH1943" s="365"/>
      <c r="AI1943" s="156"/>
      <c r="AJ1943" s="365"/>
      <c r="AK1943" s="365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0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70"/>
        <v>-365</v>
      </c>
      <c r="S1944" s="156"/>
      <c r="T1944" s="144"/>
      <c r="U1944" s="376"/>
      <c r="V1944" s="376"/>
      <c r="W1944" s="145">
        <f t="shared" si="371"/>
        <v>0</v>
      </c>
      <c r="X1944" s="357"/>
      <c r="Y1944" s="407"/>
      <c r="Z1944" s="136"/>
      <c r="AA1944" s="120"/>
      <c r="AB1944" s="120"/>
      <c r="AC1944" s="120"/>
      <c r="AD1944" s="120"/>
      <c r="AE1944" s="357"/>
      <c r="AF1944" s="357"/>
      <c r="AG1944" s="365"/>
      <c r="AH1944" s="365"/>
      <c r="AI1944" s="156"/>
      <c r="AJ1944" s="365"/>
      <c r="AK1944" s="365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0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70"/>
        <v>-365</v>
      </c>
      <c r="S1945" s="156"/>
      <c r="T1945" s="144"/>
      <c r="U1945" s="376"/>
      <c r="V1945" s="376"/>
      <c r="W1945" s="145">
        <f t="shared" si="371"/>
        <v>0</v>
      </c>
      <c r="X1945" s="357"/>
      <c r="Y1945" s="407"/>
      <c r="Z1945" s="136"/>
      <c r="AA1945" s="120"/>
      <c r="AB1945" s="120"/>
      <c r="AC1945" s="120"/>
      <c r="AD1945" s="120"/>
      <c r="AE1945" s="357"/>
      <c r="AF1945" s="357"/>
      <c r="AG1945" s="365"/>
      <c r="AH1945" s="365"/>
      <c r="AI1945" s="156"/>
      <c r="AJ1945" s="365"/>
      <c r="AK1945" s="365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0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70"/>
        <v>-365</v>
      </c>
      <c r="S1946" s="156"/>
      <c r="T1946" s="144"/>
      <c r="U1946" s="376"/>
      <c r="V1946" s="376"/>
      <c r="W1946" s="145">
        <f t="shared" si="371"/>
        <v>0</v>
      </c>
      <c r="X1946" s="357"/>
      <c r="Y1946" s="407"/>
      <c r="Z1946" s="136"/>
      <c r="AA1946" s="120"/>
      <c r="AB1946" s="120"/>
      <c r="AC1946" s="120"/>
      <c r="AD1946" s="120"/>
      <c r="AE1946" s="357"/>
      <c r="AF1946" s="357"/>
      <c r="AG1946" s="365"/>
      <c r="AH1946" s="365"/>
      <c r="AI1946" s="156"/>
      <c r="AJ1946" s="365"/>
      <c r="AK1946" s="365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0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70"/>
        <v>-365</v>
      </c>
      <c r="S1947" s="156"/>
      <c r="T1947" s="144"/>
      <c r="U1947" s="376"/>
      <c r="V1947" s="376"/>
      <c r="W1947" s="145">
        <f t="shared" si="371"/>
        <v>0</v>
      </c>
      <c r="X1947" s="357"/>
      <c r="Y1947" s="407"/>
      <c r="Z1947" s="136"/>
      <c r="AA1947" s="120"/>
      <c r="AB1947" s="120"/>
      <c r="AC1947" s="120"/>
      <c r="AD1947" s="120"/>
      <c r="AE1947" s="357"/>
      <c r="AF1947" s="357"/>
      <c r="AG1947" s="365"/>
      <c r="AH1947" s="365"/>
      <c r="AI1947" s="156"/>
      <c r="AJ1947" s="365"/>
      <c r="AK1947" s="365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0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70"/>
        <v>-365</v>
      </c>
      <c r="S1948" s="156"/>
      <c r="T1948" s="144"/>
      <c r="U1948" s="376"/>
      <c r="V1948" s="376"/>
      <c r="W1948" s="145">
        <f t="shared" si="371"/>
        <v>0</v>
      </c>
      <c r="X1948" s="357"/>
      <c r="Y1948" s="407"/>
      <c r="Z1948" s="136"/>
      <c r="AA1948" s="120"/>
      <c r="AB1948" s="120"/>
      <c r="AC1948" s="120"/>
      <c r="AD1948" s="120"/>
      <c r="AE1948" s="357"/>
      <c r="AF1948" s="357"/>
      <c r="AG1948" s="365"/>
      <c r="AH1948" s="365"/>
      <c r="AI1948" s="156"/>
      <c r="AJ1948" s="365"/>
      <c r="AK1948" s="365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0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70"/>
        <v>-365</v>
      </c>
      <c r="S1949" s="156"/>
      <c r="T1949" s="144"/>
      <c r="U1949" s="376"/>
      <c r="V1949" s="376"/>
      <c r="W1949" s="145">
        <f t="shared" si="371"/>
        <v>0</v>
      </c>
      <c r="X1949" s="357"/>
      <c r="Y1949" s="407"/>
      <c r="Z1949" s="136"/>
      <c r="AA1949" s="120"/>
      <c r="AB1949" s="120"/>
      <c r="AC1949" s="120"/>
      <c r="AD1949" s="120"/>
      <c r="AE1949" s="357"/>
      <c r="AF1949" s="357"/>
      <c r="AG1949" s="365"/>
      <c r="AH1949" s="365"/>
      <c r="AI1949" s="156"/>
      <c r="AJ1949" s="365"/>
      <c r="AK1949" s="365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0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70"/>
        <v>-365</v>
      </c>
      <c r="S1950" s="156"/>
      <c r="T1950" s="144"/>
      <c r="U1950" s="376"/>
      <c r="V1950" s="376"/>
      <c r="W1950" s="145">
        <f t="shared" si="371"/>
        <v>0</v>
      </c>
      <c r="X1950" s="357"/>
      <c r="Y1950" s="407"/>
      <c r="Z1950" s="136"/>
      <c r="AA1950" s="120"/>
      <c r="AB1950" s="120"/>
      <c r="AC1950" s="120"/>
      <c r="AD1950" s="120"/>
      <c r="AE1950" s="357"/>
      <c r="AF1950" s="357"/>
      <c r="AG1950" s="365"/>
      <c r="AH1950" s="365"/>
      <c r="AI1950" s="156"/>
      <c r="AJ1950" s="365"/>
      <c r="AK1950" s="365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0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70"/>
        <v>-365</v>
      </c>
      <c r="S1951" s="156"/>
      <c r="T1951" s="144"/>
      <c r="U1951" s="376"/>
      <c r="V1951" s="376"/>
      <c r="W1951" s="145">
        <f t="shared" si="371"/>
        <v>0</v>
      </c>
      <c r="X1951" s="357"/>
      <c r="Y1951" s="407"/>
      <c r="Z1951" s="136"/>
      <c r="AA1951" s="120"/>
      <c r="AB1951" s="120"/>
      <c r="AC1951" s="120"/>
      <c r="AD1951" s="120"/>
      <c r="AE1951" s="357"/>
      <c r="AF1951" s="357"/>
      <c r="AG1951" s="365"/>
      <c r="AH1951" s="365"/>
      <c r="AI1951" s="156"/>
      <c r="AJ1951" s="365"/>
      <c r="AK1951" s="365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0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70"/>
        <v>-365</v>
      </c>
      <c r="S1952" s="156"/>
      <c r="T1952" s="144"/>
      <c r="U1952" s="376"/>
      <c r="V1952" s="376"/>
      <c r="W1952" s="145">
        <f t="shared" si="371"/>
        <v>0</v>
      </c>
      <c r="X1952" s="357"/>
      <c r="Y1952" s="407"/>
      <c r="Z1952" s="136"/>
      <c r="AA1952" s="120"/>
      <c r="AB1952" s="120"/>
      <c r="AC1952" s="120"/>
      <c r="AD1952" s="120"/>
      <c r="AE1952" s="357"/>
      <c r="AF1952" s="357"/>
      <c r="AG1952" s="365"/>
      <c r="AH1952" s="365"/>
      <c r="AI1952" s="156"/>
      <c r="AJ1952" s="365"/>
      <c r="AK1952" s="365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0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70"/>
        <v>-365</v>
      </c>
      <c r="S1953" s="156"/>
      <c r="T1953" s="144"/>
      <c r="U1953" s="376"/>
      <c r="V1953" s="376"/>
      <c r="W1953" s="145">
        <f t="shared" si="371"/>
        <v>0</v>
      </c>
      <c r="X1953" s="357"/>
      <c r="Y1953" s="407"/>
      <c r="Z1953" s="136"/>
      <c r="AA1953" s="120"/>
      <c r="AB1953" s="120"/>
      <c r="AC1953" s="120"/>
      <c r="AD1953" s="120"/>
      <c r="AE1953" s="357"/>
      <c r="AF1953" s="357"/>
      <c r="AG1953" s="365"/>
      <c r="AH1953" s="365"/>
      <c r="AI1953" s="156"/>
      <c r="AJ1953" s="365"/>
      <c r="AK1953" s="365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0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70"/>
        <v>-365</v>
      </c>
      <c r="S1954" s="156"/>
      <c r="T1954" s="144"/>
      <c r="U1954" s="376"/>
      <c r="V1954" s="376"/>
      <c r="W1954" s="145">
        <f t="shared" si="371"/>
        <v>0</v>
      </c>
      <c r="X1954" s="357"/>
      <c r="Y1954" s="407"/>
      <c r="Z1954" s="136"/>
      <c r="AA1954" s="120"/>
      <c r="AB1954" s="120"/>
      <c r="AC1954" s="120"/>
      <c r="AD1954" s="120"/>
      <c r="AE1954" s="357"/>
      <c r="AF1954" s="357"/>
      <c r="AG1954" s="365"/>
      <c r="AH1954" s="365"/>
      <c r="AI1954" s="156"/>
      <c r="AJ1954" s="365"/>
      <c r="AK1954" s="365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0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70"/>
        <v>-365</v>
      </c>
      <c r="S1955" s="156"/>
      <c r="T1955" s="144"/>
      <c r="U1955" s="376"/>
      <c r="V1955" s="376"/>
      <c r="W1955" s="145">
        <f t="shared" si="371"/>
        <v>0</v>
      </c>
      <c r="X1955" s="357"/>
      <c r="Y1955" s="407"/>
      <c r="Z1955" s="136"/>
      <c r="AA1955" s="120"/>
      <c r="AB1955" s="120"/>
      <c r="AC1955" s="120"/>
      <c r="AD1955" s="120"/>
      <c r="AE1955" s="357"/>
      <c r="AF1955" s="357"/>
      <c r="AG1955" s="365"/>
      <c r="AH1955" s="365"/>
      <c r="AI1955" s="156"/>
      <c r="AJ1955" s="365"/>
      <c r="AK1955" s="365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0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70"/>
        <v>-365</v>
      </c>
      <c r="S1956" s="156"/>
      <c r="T1956" s="144"/>
      <c r="U1956" s="376"/>
      <c r="V1956" s="376"/>
      <c r="W1956" s="145">
        <f t="shared" si="371"/>
        <v>0</v>
      </c>
      <c r="X1956" s="357"/>
      <c r="Y1956" s="407"/>
      <c r="Z1956" s="136"/>
      <c r="AA1956" s="120"/>
      <c r="AB1956" s="120"/>
      <c r="AC1956" s="120"/>
      <c r="AD1956" s="120"/>
      <c r="AE1956" s="357"/>
      <c r="AF1956" s="357"/>
      <c r="AG1956" s="365"/>
      <c r="AH1956" s="365"/>
      <c r="AI1956" s="156"/>
      <c r="AJ1956" s="365"/>
      <c r="AK1956" s="365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0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70"/>
        <v>-365</v>
      </c>
      <c r="S1957" s="156"/>
      <c r="T1957" s="144"/>
      <c r="U1957" s="376"/>
      <c r="V1957" s="376"/>
      <c r="W1957" s="145">
        <f t="shared" si="371"/>
        <v>0</v>
      </c>
      <c r="X1957" s="357"/>
      <c r="Y1957" s="407"/>
      <c r="Z1957" s="136"/>
      <c r="AA1957" s="120"/>
      <c r="AB1957" s="120"/>
      <c r="AC1957" s="120"/>
      <c r="AD1957" s="120"/>
      <c r="AE1957" s="357"/>
      <c r="AF1957" s="357"/>
      <c r="AG1957" s="365"/>
      <c r="AH1957" s="365"/>
      <c r="AI1957" s="156"/>
      <c r="AJ1957" s="365"/>
      <c r="AK1957" s="365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0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70"/>
        <v>-365</v>
      </c>
      <c r="S1958" s="156"/>
      <c r="T1958" s="144"/>
      <c r="U1958" s="376"/>
      <c r="V1958" s="376"/>
      <c r="W1958" s="145">
        <f t="shared" si="371"/>
        <v>0</v>
      </c>
      <c r="X1958" s="357"/>
      <c r="Y1958" s="407"/>
      <c r="Z1958" s="136"/>
      <c r="AA1958" s="120"/>
      <c r="AB1958" s="120"/>
      <c r="AC1958" s="120"/>
      <c r="AD1958" s="120"/>
      <c r="AE1958" s="357"/>
      <c r="AF1958" s="357"/>
      <c r="AG1958" s="365"/>
      <c r="AH1958" s="365"/>
      <c r="AI1958" s="156"/>
      <c r="AJ1958" s="365"/>
      <c r="AK1958" s="365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0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70"/>
        <v>-365</v>
      </c>
      <c r="S1959" s="156"/>
      <c r="T1959" s="144"/>
      <c r="U1959" s="376"/>
      <c r="V1959" s="376"/>
      <c r="W1959" s="145">
        <f t="shared" si="371"/>
        <v>0</v>
      </c>
      <c r="X1959" s="357"/>
      <c r="Y1959" s="407"/>
      <c r="Z1959" s="136"/>
      <c r="AA1959" s="120"/>
      <c r="AB1959" s="120"/>
      <c r="AC1959" s="120"/>
      <c r="AD1959" s="120"/>
      <c r="AE1959" s="357"/>
      <c r="AF1959" s="357"/>
      <c r="AG1959" s="365"/>
      <c r="AH1959" s="365"/>
      <c r="AI1959" s="156"/>
      <c r="AJ1959" s="365"/>
      <c r="AK1959" s="365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0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70"/>
        <v>-365</v>
      </c>
      <c r="S1960" s="156"/>
      <c r="T1960" s="144"/>
      <c r="U1960" s="376"/>
      <c r="V1960" s="376"/>
      <c r="W1960" s="145">
        <f t="shared" si="371"/>
        <v>0</v>
      </c>
      <c r="X1960" s="357"/>
      <c r="Y1960" s="407"/>
      <c r="Z1960" s="136"/>
      <c r="AA1960" s="120"/>
      <c r="AB1960" s="120"/>
      <c r="AC1960" s="120"/>
      <c r="AD1960" s="120"/>
      <c r="AE1960" s="357"/>
      <c r="AF1960" s="357"/>
      <c r="AG1960" s="365"/>
      <c r="AH1960" s="365"/>
      <c r="AI1960" s="156"/>
      <c r="AJ1960" s="365"/>
      <c r="AK1960" s="365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0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70"/>
        <v>-365</v>
      </c>
      <c r="S1961" s="156"/>
      <c r="T1961" s="144"/>
      <c r="U1961" s="376"/>
      <c r="V1961" s="376"/>
      <c r="W1961" s="145">
        <f t="shared" si="371"/>
        <v>0</v>
      </c>
      <c r="X1961" s="357"/>
      <c r="Y1961" s="407"/>
      <c r="Z1961" s="136"/>
      <c r="AA1961" s="120"/>
      <c r="AB1961" s="120"/>
      <c r="AC1961" s="120"/>
      <c r="AD1961" s="120"/>
      <c r="AE1961" s="357"/>
      <c r="AF1961" s="357"/>
      <c r="AG1961" s="365"/>
      <c r="AH1961" s="365"/>
      <c r="AI1961" s="156"/>
      <c r="AJ1961" s="365"/>
      <c r="AK1961" s="365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0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70"/>
        <v>-365</v>
      </c>
      <c r="S1962" s="156"/>
      <c r="T1962" s="144"/>
      <c r="U1962" s="376"/>
      <c r="V1962" s="376"/>
      <c r="W1962" s="145">
        <f t="shared" si="371"/>
        <v>0</v>
      </c>
      <c r="X1962" s="357"/>
      <c r="Y1962" s="407"/>
      <c r="Z1962" s="136"/>
      <c r="AA1962" s="120"/>
      <c r="AB1962" s="120"/>
      <c r="AC1962" s="120"/>
      <c r="AD1962" s="120"/>
      <c r="AE1962" s="357"/>
      <c r="AF1962" s="357"/>
      <c r="AG1962" s="365"/>
      <c r="AH1962" s="365"/>
      <c r="AI1962" s="156"/>
      <c r="AJ1962" s="365"/>
      <c r="AK1962" s="365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0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70"/>
        <v>-365</v>
      </c>
      <c r="S1963" s="156"/>
      <c r="T1963" s="144"/>
      <c r="U1963" s="376"/>
      <c r="V1963" s="376"/>
      <c r="W1963" s="145">
        <f t="shared" si="371"/>
        <v>0</v>
      </c>
      <c r="X1963" s="357"/>
      <c r="Y1963" s="407"/>
      <c r="Z1963" s="136"/>
      <c r="AA1963" s="120"/>
      <c r="AB1963" s="120"/>
      <c r="AC1963" s="120"/>
      <c r="AD1963" s="120"/>
      <c r="AE1963" s="357"/>
      <c r="AF1963" s="357"/>
      <c r="AG1963" s="365"/>
      <c r="AH1963" s="365"/>
      <c r="AI1963" s="156"/>
      <c r="AJ1963" s="365"/>
      <c r="AK1963" s="365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0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70"/>
        <v>-365</v>
      </c>
      <c r="S1964" s="156"/>
      <c r="T1964" s="144"/>
      <c r="U1964" s="376"/>
      <c r="V1964" s="376"/>
      <c r="W1964" s="145">
        <f t="shared" si="371"/>
        <v>0</v>
      </c>
      <c r="X1964" s="357"/>
      <c r="Y1964" s="407"/>
      <c r="Z1964" s="136"/>
      <c r="AA1964" s="120"/>
      <c r="AB1964" s="120"/>
      <c r="AC1964" s="120"/>
      <c r="AD1964" s="120"/>
      <c r="AE1964" s="357"/>
      <c r="AF1964" s="357"/>
      <c r="AG1964" s="365"/>
      <c r="AH1964" s="365"/>
      <c r="AI1964" s="156"/>
      <c r="AJ1964" s="365"/>
      <c r="AK1964" s="365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0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70"/>
        <v>-365</v>
      </c>
      <c r="S1965" s="156"/>
      <c r="T1965" s="144"/>
      <c r="U1965" s="376"/>
      <c r="V1965" s="376"/>
      <c r="W1965" s="145">
        <f t="shared" si="371"/>
        <v>0</v>
      </c>
      <c r="X1965" s="357"/>
      <c r="Y1965" s="407"/>
      <c r="Z1965" s="136"/>
      <c r="AA1965" s="120"/>
      <c r="AB1965" s="120"/>
      <c r="AC1965" s="120"/>
      <c r="AD1965" s="120"/>
      <c r="AE1965" s="357"/>
      <c r="AF1965" s="357"/>
      <c r="AG1965" s="365"/>
      <c r="AH1965" s="365"/>
      <c r="AI1965" s="156"/>
      <c r="AJ1965" s="365"/>
      <c r="AK1965" s="365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0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70"/>
        <v>-365</v>
      </c>
      <c r="S1966" s="156"/>
      <c r="T1966" s="144"/>
      <c r="U1966" s="376"/>
      <c r="V1966" s="376"/>
      <c r="W1966" s="145">
        <f t="shared" si="371"/>
        <v>0</v>
      </c>
      <c r="X1966" s="357"/>
      <c r="Y1966" s="407"/>
      <c r="Z1966" s="136"/>
      <c r="AA1966" s="120"/>
      <c r="AB1966" s="120"/>
      <c r="AC1966" s="120"/>
      <c r="AD1966" s="120"/>
      <c r="AE1966" s="357"/>
      <c r="AF1966" s="357"/>
      <c r="AG1966" s="365"/>
      <c r="AH1966" s="365"/>
      <c r="AI1966" s="156"/>
      <c r="AJ1966" s="365"/>
      <c r="AK1966" s="365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0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70"/>
        <v>-365</v>
      </c>
      <c r="S1967" s="156"/>
      <c r="T1967" s="144"/>
      <c r="U1967" s="376"/>
      <c r="V1967" s="376"/>
      <c r="W1967" s="145">
        <f t="shared" si="371"/>
        <v>0</v>
      </c>
      <c r="X1967" s="357"/>
      <c r="Y1967" s="407"/>
      <c r="Z1967" s="136"/>
      <c r="AA1967" s="120"/>
      <c r="AB1967" s="120"/>
      <c r="AC1967" s="120"/>
      <c r="AD1967" s="120"/>
      <c r="AE1967" s="357"/>
      <c r="AF1967" s="357"/>
      <c r="AG1967" s="365"/>
      <c r="AH1967" s="365"/>
      <c r="AI1967" s="156"/>
      <c r="AJ1967" s="365"/>
      <c r="AK1967" s="365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0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70"/>
        <v>-365</v>
      </c>
      <c r="S1968" s="156"/>
      <c r="T1968" s="144"/>
      <c r="U1968" s="376"/>
      <c r="V1968" s="376"/>
      <c r="W1968" s="145">
        <f t="shared" si="371"/>
        <v>0</v>
      </c>
      <c r="X1968" s="357"/>
      <c r="Y1968" s="407"/>
      <c r="Z1968" s="136"/>
      <c r="AA1968" s="120"/>
      <c r="AB1968" s="120"/>
      <c r="AC1968" s="120"/>
      <c r="AD1968" s="120"/>
      <c r="AE1968" s="357"/>
      <c r="AF1968" s="357"/>
      <c r="AG1968" s="365"/>
      <c r="AH1968" s="365"/>
      <c r="AI1968" s="156"/>
      <c r="AJ1968" s="365"/>
      <c r="AK1968" s="365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0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70"/>
        <v>-365</v>
      </c>
      <c r="S1969" s="156"/>
      <c r="T1969" s="144"/>
      <c r="U1969" s="376"/>
      <c r="V1969" s="376"/>
      <c r="W1969" s="145">
        <f t="shared" si="371"/>
        <v>0</v>
      </c>
      <c r="X1969" s="357"/>
      <c r="Y1969" s="407"/>
      <c r="Z1969" s="136"/>
      <c r="AA1969" s="120"/>
      <c r="AB1969" s="120"/>
      <c r="AC1969" s="120"/>
      <c r="AD1969" s="120"/>
      <c r="AE1969" s="357"/>
      <c r="AF1969" s="357"/>
      <c r="AG1969" s="365"/>
      <c r="AH1969" s="365"/>
      <c r="AI1969" s="156"/>
      <c r="AJ1969" s="365"/>
      <c r="AK1969" s="365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0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70"/>
        <v>-365</v>
      </c>
      <c r="S1970" s="156"/>
      <c r="T1970" s="144"/>
      <c r="U1970" s="376"/>
      <c r="V1970" s="376"/>
      <c r="W1970" s="145">
        <f t="shared" si="371"/>
        <v>0</v>
      </c>
      <c r="X1970" s="357"/>
      <c r="Y1970" s="407"/>
      <c r="Z1970" s="136"/>
      <c r="AA1970" s="120"/>
      <c r="AB1970" s="120"/>
      <c r="AC1970" s="120"/>
      <c r="AD1970" s="120"/>
      <c r="AE1970" s="357"/>
      <c r="AF1970" s="357"/>
      <c r="AG1970" s="365"/>
      <c r="AH1970" s="365"/>
      <c r="AI1970" s="156"/>
      <c r="AJ1970" s="365"/>
      <c r="AK1970" s="365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0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70"/>
        <v>-365</v>
      </c>
      <c r="S1971" s="156"/>
      <c r="T1971" s="144"/>
      <c r="U1971" s="376"/>
      <c r="V1971" s="376"/>
      <c r="W1971" s="145">
        <f t="shared" si="371"/>
        <v>0</v>
      </c>
      <c r="X1971" s="357"/>
      <c r="Y1971" s="407"/>
      <c r="Z1971" s="136"/>
      <c r="AA1971" s="120"/>
      <c r="AB1971" s="120"/>
      <c r="AC1971" s="120"/>
      <c r="AD1971" s="120"/>
      <c r="AE1971" s="357"/>
      <c r="AF1971" s="357"/>
      <c r="AG1971" s="365"/>
      <c r="AH1971" s="365"/>
      <c r="AI1971" s="156"/>
      <c r="AJ1971" s="365"/>
      <c r="AK1971" s="365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0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70"/>
        <v>-365</v>
      </c>
      <c r="S1972" s="156"/>
      <c r="T1972" s="144"/>
      <c r="U1972" s="376"/>
      <c r="V1972" s="376"/>
      <c r="W1972" s="145">
        <f t="shared" si="371"/>
        <v>0</v>
      </c>
      <c r="X1972" s="357"/>
      <c r="Y1972" s="407"/>
      <c r="Z1972" s="136"/>
      <c r="AA1972" s="120"/>
      <c r="AB1972" s="120"/>
      <c r="AC1972" s="120"/>
      <c r="AD1972" s="120"/>
      <c r="AE1972" s="357"/>
      <c r="AF1972" s="357"/>
      <c r="AG1972" s="365"/>
      <c r="AH1972" s="365"/>
      <c r="AI1972" s="156"/>
      <c r="AJ1972" s="365"/>
      <c r="AK1972" s="365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0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70"/>
        <v>-365</v>
      </c>
      <c r="S1973" s="156"/>
      <c r="T1973" s="144"/>
      <c r="U1973" s="376"/>
      <c r="V1973" s="376"/>
      <c r="W1973" s="145">
        <f t="shared" si="371"/>
        <v>0</v>
      </c>
      <c r="X1973" s="357"/>
      <c r="Y1973" s="407"/>
      <c r="Z1973" s="136"/>
      <c r="AA1973" s="120"/>
      <c r="AB1973" s="120"/>
      <c r="AC1973" s="120"/>
      <c r="AD1973" s="120"/>
      <c r="AE1973" s="357"/>
      <c r="AF1973" s="357"/>
      <c r="AG1973" s="365"/>
      <c r="AH1973" s="365"/>
      <c r="AI1973" s="156"/>
      <c r="AJ1973" s="365"/>
      <c r="AK1973" s="365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0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70"/>
        <v>-365</v>
      </c>
      <c r="S1974" s="156"/>
      <c r="T1974" s="144"/>
      <c r="U1974" s="376"/>
      <c r="V1974" s="376"/>
      <c r="W1974" s="145">
        <f t="shared" si="371"/>
        <v>0</v>
      </c>
      <c r="X1974" s="357"/>
      <c r="Y1974" s="407"/>
      <c r="Z1974" s="136"/>
      <c r="AA1974" s="120"/>
      <c r="AB1974" s="120"/>
      <c r="AC1974" s="120"/>
      <c r="AD1974" s="120"/>
      <c r="AE1974" s="357"/>
      <c r="AF1974" s="357"/>
      <c r="AG1974" s="365"/>
      <c r="AH1974" s="365"/>
      <c r="AI1974" s="156"/>
      <c r="AJ1974" s="365"/>
      <c r="AK1974" s="365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0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70"/>
        <v>-365</v>
      </c>
      <c r="S1975" s="156"/>
      <c r="T1975" s="144"/>
      <c r="U1975" s="376"/>
      <c r="V1975" s="376"/>
      <c r="W1975" s="145">
        <f t="shared" si="371"/>
        <v>0</v>
      </c>
      <c r="X1975" s="357"/>
      <c r="Y1975" s="407"/>
      <c r="Z1975" s="136"/>
      <c r="AA1975" s="120"/>
      <c r="AB1975" s="120"/>
      <c r="AC1975" s="120"/>
      <c r="AD1975" s="120"/>
      <c r="AE1975" s="357"/>
      <c r="AF1975" s="357"/>
      <c r="AG1975" s="365"/>
      <c r="AH1975" s="365"/>
      <c r="AI1975" s="156"/>
      <c r="AJ1975" s="365"/>
      <c r="AK1975" s="365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0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70"/>
        <v>-365</v>
      </c>
      <c r="S1976" s="156"/>
      <c r="T1976" s="144"/>
      <c r="U1976" s="376"/>
      <c r="V1976" s="376"/>
      <c r="W1976" s="145">
        <f t="shared" si="371"/>
        <v>0</v>
      </c>
      <c r="X1976" s="357"/>
      <c r="Y1976" s="407"/>
      <c r="Z1976" s="136"/>
      <c r="AA1976" s="120"/>
      <c r="AB1976" s="120"/>
      <c r="AC1976" s="120"/>
      <c r="AD1976" s="120"/>
      <c r="AE1976" s="357"/>
      <c r="AF1976" s="357"/>
      <c r="AG1976" s="365"/>
      <c r="AH1976" s="365"/>
      <c r="AI1976" s="156"/>
      <c r="AJ1976" s="365"/>
      <c r="AK1976" s="365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0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70"/>
        <v>-365</v>
      </c>
      <c r="S1977" s="156"/>
      <c r="T1977" s="144"/>
      <c r="U1977" s="376"/>
      <c r="V1977" s="376"/>
      <c r="W1977" s="145">
        <f t="shared" si="371"/>
        <v>0</v>
      </c>
      <c r="X1977" s="357"/>
      <c r="Y1977" s="407"/>
      <c r="Z1977" s="136"/>
      <c r="AA1977" s="120"/>
      <c r="AB1977" s="120"/>
      <c r="AC1977" s="120"/>
      <c r="AD1977" s="120"/>
      <c r="AE1977" s="357"/>
      <c r="AF1977" s="357"/>
      <c r="AG1977" s="365"/>
      <c r="AH1977" s="365"/>
      <c r="AI1977" s="156"/>
      <c r="AJ1977" s="365"/>
      <c r="AK1977" s="365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0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70"/>
        <v>-365</v>
      </c>
      <c r="S1978" s="156"/>
      <c r="T1978" s="144"/>
      <c r="U1978" s="376"/>
      <c r="V1978" s="376"/>
      <c r="W1978" s="145">
        <f t="shared" si="371"/>
        <v>0</v>
      </c>
      <c r="X1978" s="357"/>
      <c r="Y1978" s="407"/>
      <c r="Z1978" s="136"/>
      <c r="AA1978" s="120"/>
      <c r="AB1978" s="120"/>
      <c r="AC1978" s="120"/>
      <c r="AD1978" s="120"/>
      <c r="AE1978" s="357"/>
      <c r="AF1978" s="357"/>
      <c r="AG1978" s="365"/>
      <c r="AH1978" s="365"/>
      <c r="AI1978" s="156"/>
      <c r="AJ1978" s="365"/>
      <c r="AK1978" s="365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0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70"/>
        <v>-365</v>
      </c>
      <c r="S1979" s="156"/>
      <c r="T1979" s="144"/>
      <c r="U1979" s="376"/>
      <c r="V1979" s="376"/>
      <c r="W1979" s="145">
        <f t="shared" si="371"/>
        <v>0</v>
      </c>
      <c r="X1979" s="357"/>
      <c r="Y1979" s="407"/>
      <c r="Z1979" s="136"/>
      <c r="AA1979" s="120"/>
      <c r="AB1979" s="120"/>
      <c r="AC1979" s="120"/>
      <c r="AD1979" s="120"/>
      <c r="AE1979" s="357"/>
      <c r="AF1979" s="357"/>
      <c r="AG1979" s="365"/>
      <c r="AH1979" s="365"/>
      <c r="AI1979" s="156"/>
      <c r="AJ1979" s="365"/>
      <c r="AK1979" s="365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0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70"/>
        <v>-365</v>
      </c>
      <c r="S1980" s="156"/>
      <c r="T1980" s="144"/>
      <c r="U1980" s="376"/>
      <c r="V1980" s="376"/>
      <c r="W1980" s="145">
        <f t="shared" si="371"/>
        <v>0</v>
      </c>
      <c r="X1980" s="357"/>
      <c r="Y1980" s="407"/>
      <c r="Z1980" s="136"/>
      <c r="AA1980" s="120"/>
      <c r="AB1980" s="120"/>
      <c r="AC1980" s="120"/>
      <c r="AD1980" s="120"/>
      <c r="AE1980" s="357"/>
      <c r="AF1980" s="357"/>
      <c r="AG1980" s="365"/>
      <c r="AH1980" s="365"/>
      <c r="AI1980" s="156"/>
      <c r="AJ1980" s="365"/>
      <c r="AK1980" s="365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0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70"/>
        <v>-365</v>
      </c>
      <c r="S1981" s="156"/>
      <c r="T1981" s="144"/>
      <c r="U1981" s="376"/>
      <c r="V1981" s="376"/>
      <c r="W1981" s="145">
        <f t="shared" si="371"/>
        <v>0</v>
      </c>
      <c r="X1981" s="357"/>
      <c r="Y1981" s="407"/>
      <c r="Z1981" s="136"/>
      <c r="AA1981" s="120"/>
      <c r="AB1981" s="120"/>
      <c r="AC1981" s="120"/>
      <c r="AD1981" s="120"/>
      <c r="AE1981" s="357"/>
      <c r="AF1981" s="357"/>
      <c r="AG1981" s="365"/>
      <c r="AH1981" s="365"/>
      <c r="AI1981" s="156"/>
      <c r="AJ1981" s="365"/>
      <c r="AK1981" s="365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0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70"/>
        <v>-365</v>
      </c>
      <c r="S1982" s="156"/>
      <c r="T1982" s="144"/>
      <c r="U1982" s="376"/>
      <c r="V1982" s="376"/>
      <c r="W1982" s="145">
        <f t="shared" si="371"/>
        <v>0</v>
      </c>
      <c r="X1982" s="357"/>
      <c r="Y1982" s="407"/>
      <c r="Z1982" s="136"/>
      <c r="AA1982" s="120"/>
      <c r="AB1982" s="120"/>
      <c r="AC1982" s="120"/>
      <c r="AD1982" s="120"/>
      <c r="AE1982" s="357"/>
      <c r="AF1982" s="357"/>
      <c r="AG1982" s="365"/>
      <c r="AH1982" s="365"/>
      <c r="AI1982" s="156"/>
      <c r="AJ1982" s="365"/>
      <c r="AK1982" s="365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0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70"/>
        <v>-365</v>
      </c>
      <c r="S1983" s="156"/>
      <c r="T1983" s="144"/>
      <c r="U1983" s="376"/>
      <c r="V1983" s="376"/>
      <c r="W1983" s="145">
        <f t="shared" si="371"/>
        <v>0</v>
      </c>
      <c r="X1983" s="357"/>
      <c r="Y1983" s="407"/>
      <c r="Z1983" s="136"/>
      <c r="AA1983" s="120"/>
      <c r="AB1983" s="120"/>
      <c r="AC1983" s="120"/>
      <c r="AD1983" s="120"/>
      <c r="AE1983" s="357"/>
      <c r="AF1983" s="357"/>
      <c r="AG1983" s="365"/>
      <c r="AH1983" s="365"/>
      <c r="AI1983" s="156"/>
      <c r="AJ1983" s="365"/>
      <c r="AK1983" s="365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0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70"/>
        <v>-365</v>
      </c>
      <c r="S1984" s="156"/>
      <c r="T1984" s="144"/>
      <c r="U1984" s="376"/>
      <c r="V1984" s="376"/>
      <c r="W1984" s="145">
        <f t="shared" si="371"/>
        <v>0</v>
      </c>
      <c r="X1984" s="357"/>
      <c r="Y1984" s="407"/>
      <c r="Z1984" s="136"/>
      <c r="AA1984" s="120"/>
      <c r="AB1984" s="120"/>
      <c r="AC1984" s="120"/>
      <c r="AD1984" s="120"/>
      <c r="AE1984" s="357"/>
      <c r="AF1984" s="357"/>
      <c r="AG1984" s="365"/>
      <c r="AH1984" s="365"/>
      <c r="AI1984" s="156"/>
      <c r="AJ1984" s="365"/>
      <c r="AK1984" s="365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0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70"/>
        <v>-365</v>
      </c>
      <c r="S1985" s="156"/>
      <c r="T1985" s="144"/>
      <c r="U1985" s="376"/>
      <c r="V1985" s="376"/>
      <c r="W1985" s="145">
        <f t="shared" si="371"/>
        <v>0</v>
      </c>
      <c r="X1985" s="357"/>
      <c r="Y1985" s="407"/>
      <c r="Z1985" s="136"/>
      <c r="AA1985" s="120"/>
      <c r="AB1985" s="120"/>
      <c r="AC1985" s="120"/>
      <c r="AD1985" s="120"/>
      <c r="AE1985" s="357"/>
      <c r="AF1985" s="357"/>
      <c r="AG1985" s="365"/>
      <c r="AH1985" s="365"/>
      <c r="AI1985" s="156"/>
      <c r="AJ1985" s="365"/>
      <c r="AK1985" s="365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0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70"/>
        <v>-365</v>
      </c>
      <c r="S1986" s="156"/>
      <c r="T1986" s="144"/>
      <c r="U1986" s="376"/>
      <c r="V1986" s="376"/>
      <c r="W1986" s="145">
        <f t="shared" si="371"/>
        <v>0</v>
      </c>
      <c r="X1986" s="357"/>
      <c r="Y1986" s="407"/>
      <c r="Z1986" s="136"/>
      <c r="AA1986" s="120"/>
      <c r="AB1986" s="120"/>
      <c r="AC1986" s="120"/>
      <c r="AD1986" s="120"/>
      <c r="AE1986" s="357"/>
      <c r="AF1986" s="357"/>
      <c r="AG1986" s="365"/>
      <c r="AH1986" s="365"/>
      <c r="AI1986" s="156"/>
      <c r="AJ1986" s="365"/>
      <c r="AK1986" s="365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0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70"/>
        <v>-365</v>
      </c>
      <c r="S1987" s="156"/>
      <c r="T1987" s="144"/>
      <c r="U1987" s="376"/>
      <c r="V1987" s="376"/>
      <c r="W1987" s="145">
        <f t="shared" si="371"/>
        <v>0</v>
      </c>
      <c r="X1987" s="357"/>
      <c r="Y1987" s="407"/>
      <c r="Z1987" s="136"/>
      <c r="AA1987" s="120"/>
      <c r="AB1987" s="120"/>
      <c r="AC1987" s="120"/>
      <c r="AD1987" s="120"/>
      <c r="AE1987" s="357"/>
      <c r="AF1987" s="357"/>
      <c r="AG1987" s="365"/>
      <c r="AH1987" s="365"/>
      <c r="AI1987" s="156"/>
      <c r="AJ1987" s="365"/>
      <c r="AK1987" s="365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0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70"/>
        <v>-365</v>
      </c>
      <c r="S1988" s="156"/>
      <c r="T1988" s="144"/>
      <c r="U1988" s="376"/>
      <c r="V1988" s="376"/>
      <c r="W1988" s="145">
        <f t="shared" si="371"/>
        <v>0</v>
      </c>
      <c r="X1988" s="357"/>
      <c r="Y1988" s="407"/>
      <c r="Z1988" s="136"/>
      <c r="AA1988" s="120"/>
      <c r="AB1988" s="120"/>
      <c r="AC1988" s="120"/>
      <c r="AD1988" s="120"/>
      <c r="AE1988" s="357"/>
      <c r="AF1988" s="357"/>
      <c r="AG1988" s="365"/>
      <c r="AH1988" s="365"/>
      <c r="AI1988" s="156"/>
      <c r="AJ1988" s="365"/>
      <c r="AK1988" s="365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0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70"/>
        <v>-365</v>
      </c>
      <c r="S1989" s="156"/>
      <c r="T1989" s="144"/>
      <c r="U1989" s="376"/>
      <c r="V1989" s="376"/>
      <c r="W1989" s="145">
        <f t="shared" si="371"/>
        <v>0</v>
      </c>
      <c r="X1989" s="357"/>
      <c r="Y1989" s="407"/>
      <c r="Z1989" s="136"/>
      <c r="AA1989" s="120"/>
      <c r="AB1989" s="120"/>
      <c r="AC1989" s="120"/>
      <c r="AD1989" s="120"/>
      <c r="AE1989" s="357"/>
      <c r="AF1989" s="357"/>
      <c r="AG1989" s="365"/>
      <c r="AH1989" s="365"/>
      <c r="AI1989" s="156"/>
      <c r="AJ1989" s="365"/>
      <c r="AK1989" s="365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0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70"/>
        <v>-365</v>
      </c>
      <c r="S1990" s="156"/>
      <c r="T1990" s="144"/>
      <c r="U1990" s="376"/>
      <c r="V1990" s="376"/>
      <c r="W1990" s="145">
        <f t="shared" si="371"/>
        <v>0</v>
      </c>
      <c r="X1990" s="357"/>
      <c r="Y1990" s="407"/>
      <c r="Z1990" s="136"/>
      <c r="AA1990" s="120"/>
      <c r="AB1990" s="120"/>
      <c r="AC1990" s="120"/>
      <c r="AD1990" s="120"/>
      <c r="AE1990" s="357"/>
      <c r="AF1990" s="357"/>
      <c r="AG1990" s="365"/>
      <c r="AH1990" s="365"/>
      <c r="AI1990" s="156"/>
      <c r="AJ1990" s="365"/>
      <c r="AK1990" s="365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0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72">SUM(M1991-365)</f>
        <v>-365</v>
      </c>
      <c r="S1991" s="156"/>
      <c r="T1991" s="144"/>
      <c r="U1991" s="376"/>
      <c r="V1991" s="376"/>
      <c r="W1991" s="145">
        <f t="shared" si="371"/>
        <v>0</v>
      </c>
      <c r="X1991" s="357"/>
      <c r="Y1991" s="407"/>
      <c r="Z1991" s="136"/>
      <c r="AA1991" s="120"/>
      <c r="AB1991" s="120"/>
      <c r="AC1991" s="120"/>
      <c r="AD1991" s="120"/>
      <c r="AE1991" s="357"/>
      <c r="AF1991" s="357"/>
      <c r="AG1991" s="365"/>
      <c r="AH1991" s="365"/>
      <c r="AI1991" s="156"/>
      <c r="AJ1991" s="365"/>
      <c r="AK1991" s="365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0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72"/>
        <v>-365</v>
      </c>
      <c r="S1992" s="156"/>
      <c r="T1992" s="144"/>
      <c r="U1992" s="376"/>
      <c r="V1992" s="376"/>
      <c r="W1992" s="145">
        <f t="shared" si="371"/>
        <v>0</v>
      </c>
      <c r="X1992" s="357"/>
      <c r="Y1992" s="407"/>
      <c r="Z1992" s="136"/>
      <c r="AA1992" s="120"/>
      <c r="AB1992" s="120"/>
      <c r="AC1992" s="120"/>
      <c r="AD1992" s="120"/>
      <c r="AE1992" s="357"/>
      <c r="AF1992" s="357"/>
      <c r="AG1992" s="365"/>
      <c r="AH1992" s="365"/>
      <c r="AI1992" s="156"/>
      <c r="AJ1992" s="365"/>
      <c r="AK1992" s="365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0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72"/>
        <v>-365</v>
      </c>
      <c r="S1993" s="156"/>
      <c r="T1993" s="144"/>
      <c r="U1993" s="376"/>
      <c r="V1993" s="376"/>
      <c r="W1993" s="145">
        <f t="shared" si="371"/>
        <v>0</v>
      </c>
      <c r="X1993" s="357"/>
      <c r="Y1993" s="407"/>
      <c r="Z1993" s="136"/>
      <c r="AA1993" s="120"/>
      <c r="AB1993" s="120"/>
      <c r="AC1993" s="120"/>
      <c r="AD1993" s="120"/>
      <c r="AE1993" s="357"/>
      <c r="AF1993" s="357"/>
      <c r="AG1993" s="365"/>
      <c r="AH1993" s="365"/>
      <c r="AI1993" s="156"/>
      <c r="AJ1993" s="365"/>
      <c r="AK1993" s="365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0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72"/>
        <v>-365</v>
      </c>
      <c r="S1994" s="156"/>
      <c r="T1994" s="144"/>
      <c r="U1994" s="376"/>
      <c r="V1994" s="376"/>
      <c r="W1994" s="145">
        <f t="shared" si="371"/>
        <v>0</v>
      </c>
      <c r="X1994" s="357"/>
      <c r="Y1994" s="407"/>
      <c r="Z1994" s="136"/>
      <c r="AA1994" s="120"/>
      <c r="AB1994" s="120"/>
      <c r="AC1994" s="120"/>
      <c r="AD1994" s="120"/>
      <c r="AE1994" s="357"/>
      <c r="AF1994" s="357"/>
      <c r="AG1994" s="365"/>
      <c r="AH1994" s="365"/>
      <c r="AI1994" s="156"/>
      <c r="AJ1994" s="365"/>
      <c r="AK1994" s="365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0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72"/>
        <v>-365</v>
      </c>
      <c r="S1995" s="156"/>
      <c r="T1995" s="144"/>
      <c r="U1995" s="376"/>
      <c r="V1995" s="376"/>
      <c r="W1995" s="145">
        <f t="shared" ref="W1995:W2000" si="373">M1995</f>
        <v>0</v>
      </c>
      <c r="X1995" s="357"/>
      <c r="Y1995" s="407"/>
      <c r="Z1995" s="136"/>
      <c r="AA1995" s="120"/>
      <c r="AB1995" s="120"/>
      <c r="AC1995" s="120"/>
      <c r="AD1995" s="120"/>
      <c r="AE1995" s="357"/>
      <c r="AF1995" s="357"/>
      <c r="AG1995" s="365"/>
      <c r="AH1995" s="365"/>
      <c r="AI1995" s="156"/>
      <c r="AJ1995" s="365"/>
      <c r="AK1995" s="365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0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72"/>
        <v>-365</v>
      </c>
      <c r="S1996" s="156"/>
      <c r="T1996" s="144"/>
      <c r="U1996" s="376"/>
      <c r="V1996" s="376"/>
      <c r="W1996" s="145">
        <f t="shared" si="373"/>
        <v>0</v>
      </c>
      <c r="X1996" s="357"/>
      <c r="Y1996" s="407"/>
      <c r="Z1996" s="136"/>
      <c r="AA1996" s="120"/>
      <c r="AB1996" s="120"/>
      <c r="AC1996" s="120"/>
      <c r="AD1996" s="120"/>
      <c r="AE1996" s="357"/>
      <c r="AF1996" s="357"/>
      <c r="AG1996" s="365"/>
      <c r="AH1996" s="365"/>
      <c r="AI1996" s="156"/>
      <c r="AJ1996" s="365"/>
      <c r="AK1996" s="365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0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72"/>
        <v>-365</v>
      </c>
      <c r="S1997" s="156"/>
      <c r="T1997" s="144"/>
      <c r="U1997" s="376"/>
      <c r="V1997" s="376"/>
      <c r="W1997" s="145">
        <f t="shared" si="373"/>
        <v>0</v>
      </c>
      <c r="X1997" s="357"/>
      <c r="Y1997" s="407"/>
      <c r="Z1997" s="136"/>
      <c r="AA1997" s="120"/>
      <c r="AB1997" s="120"/>
      <c r="AC1997" s="120"/>
      <c r="AD1997" s="120"/>
      <c r="AE1997" s="357"/>
      <c r="AF1997" s="357"/>
      <c r="AG1997" s="365"/>
      <c r="AH1997" s="365"/>
      <c r="AI1997" s="156"/>
      <c r="AJ1997" s="365"/>
      <c r="AK1997" s="365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0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72"/>
        <v>-365</v>
      </c>
      <c r="S1998" s="156"/>
      <c r="T1998" s="144"/>
      <c r="U1998" s="376"/>
      <c r="V1998" s="376"/>
      <c r="W1998" s="145">
        <f t="shared" si="373"/>
        <v>0</v>
      </c>
      <c r="X1998" s="357"/>
      <c r="Y1998" s="407"/>
      <c r="Z1998" s="136"/>
      <c r="AA1998" s="120"/>
      <c r="AB1998" s="120"/>
      <c r="AC1998" s="120"/>
      <c r="AD1998" s="120"/>
      <c r="AE1998" s="357"/>
      <c r="AF1998" s="357"/>
      <c r="AG1998" s="365"/>
      <c r="AH1998" s="365"/>
      <c r="AI1998" s="156"/>
      <c r="AJ1998" s="365"/>
      <c r="AK1998" s="365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0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72"/>
        <v>-365</v>
      </c>
      <c r="S1999" s="156"/>
      <c r="T1999" s="144"/>
      <c r="U1999" s="376"/>
      <c r="V1999" s="376"/>
      <c r="W1999" s="145">
        <f t="shared" si="373"/>
        <v>0</v>
      </c>
      <c r="X1999" s="357"/>
      <c r="Y1999" s="407"/>
      <c r="Z1999" s="136"/>
      <c r="AA1999" s="120"/>
      <c r="AB1999" s="120"/>
      <c r="AC1999" s="120"/>
      <c r="AD1999" s="120"/>
      <c r="AE1999" s="357"/>
      <c r="AF1999" s="357"/>
      <c r="AG1999" s="365"/>
      <c r="AH1999" s="365"/>
      <c r="AI1999" s="156"/>
      <c r="AJ1999" s="365"/>
      <c r="AK1999" s="365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0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72"/>
        <v>-365</v>
      </c>
      <c r="S2000" s="156"/>
      <c r="T2000" s="144"/>
      <c r="U2000" s="376"/>
      <c r="V2000" s="376"/>
      <c r="W2000" s="145">
        <f t="shared" si="373"/>
        <v>0</v>
      </c>
      <c r="X2000" s="357"/>
      <c r="Y2000" s="407"/>
      <c r="Z2000" s="136"/>
      <c r="AA2000" s="120"/>
      <c r="AB2000" s="120"/>
      <c r="AC2000" s="120"/>
      <c r="AD2000" s="120"/>
      <c r="AE2000" s="357"/>
      <c r="AF2000" s="357"/>
      <c r="AG2000" s="365"/>
      <c r="AH2000" s="365"/>
      <c r="AI2000" s="156"/>
      <c r="AJ2000" s="365"/>
      <c r="AK2000" s="365"/>
      <c r="AL2000" s="120"/>
    </row>
    <row r="2001" spans="31:150" ht="12.75" customHeight="1" x14ac:dyDescent="0.2">
      <c r="AE2001" s="357"/>
      <c r="ES2001" s="155" t="s">
        <v>5882</v>
      </c>
      <c r="ET2001" s="155" t="s">
        <v>5882</v>
      </c>
    </row>
  </sheetData>
  <autoFilter ref="B1:B2001" xr:uid="{00000000-0001-0000-0100-000000000000}"/>
  <phoneticPr fontId="9" type="noConversion"/>
  <conditionalFormatting sqref="B508 C657">
    <cfRule type="expression" dxfId="1525" priority="2790" stopIfTrue="1">
      <formula>$B508=""</formula>
    </cfRule>
  </conditionalFormatting>
  <conditionalFormatting sqref="B1540">
    <cfRule type="expression" dxfId="1524" priority="286" stopIfTrue="1">
      <formula>$B1540=""</formula>
    </cfRule>
  </conditionalFormatting>
  <conditionalFormatting sqref="C723">
    <cfRule type="expression" dxfId="1523" priority="2186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6:M1107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76 M1478:M1479 M1481 M1484:M1499 M1521:M1523 O1523 M1529 M1533:M1542 O1539 W1539 M1109:M1120 N1121 M1122:M1123">
    <cfRule type="cellIs" dxfId="1514" priority="2839" stopIfTrue="1" operator="lessThan">
      <formula>NOW()</formula>
    </cfRule>
  </conditionalFormatting>
  <conditionalFormatting sqref="M1:M6 M1092:M1120 N1121 M1122:M1123 M1514:M1515">
    <cfRule type="cellIs" dxfId="1513" priority="799" stopIfTrue="1" operator="lessThan">
      <formula>NOW()</formula>
    </cfRule>
  </conditionalFormatting>
  <conditionalFormatting sqref="M1:M6 M1514:M1515 M1092:M1120 N1121 M1122:M1123">
    <cfRule type="cellIs" dxfId="1512" priority="798" stopIfTrue="1" operator="equal">
      <formula>""</formula>
    </cfRule>
  </conditionalFormatting>
  <conditionalFormatting sqref="M1:M19 M1502 M1504 M1507:M1508 M1510 M1514:M1542">
    <cfRule type="cellIs" dxfId="1511" priority="795" stopIfTrue="1" operator="lessThan">
      <formula>(TODAY)</formula>
    </cfRule>
  </conditionalFormatting>
  <conditionalFormatting sqref="M5">
    <cfRule type="cellIs" dxfId="1510" priority="796" stopIfTrue="1" operator="equal">
      <formula>""</formula>
    </cfRule>
    <cfRule type="cellIs" dxfId="1509" priority="797" stopIfTrue="1" operator="lessThan">
      <formula>NOW()</formula>
    </cfRule>
  </conditionalFormatting>
  <conditionalFormatting sqref="M6:M10">
    <cfRule type="cellIs" dxfId="1508" priority="978" stopIfTrue="1" operator="equal">
      <formula>""</formula>
    </cfRule>
    <cfRule type="cellIs" dxfId="1507" priority="979" stopIfTrue="1" operator="lessThan">
      <formula>NOW()</formula>
    </cfRule>
  </conditionalFormatting>
  <conditionalFormatting sqref="M12 O12">
    <cfRule type="cellIs" dxfId="1506" priority="829" stopIfTrue="1" operator="equal">
      <formula>""</formula>
    </cfRule>
    <cfRule type="cellIs" dxfId="1505" priority="830" stopIfTrue="1" operator="lessThan">
      <formula>NOW()</formula>
    </cfRule>
    <cfRule type="cellIs" dxfId="1504" priority="831" stopIfTrue="1" operator="equal">
      <formula>""</formula>
    </cfRule>
    <cfRule type="cellIs" dxfId="1503" priority="832" stopIfTrue="1" operator="lessThan">
      <formula>NOW()</formula>
    </cfRule>
  </conditionalFormatting>
  <conditionalFormatting sqref="M14 O14">
    <cfRule type="cellIs" dxfId="1502" priority="836" stopIfTrue="1" operator="equal">
      <formula>""</formula>
    </cfRule>
    <cfRule type="cellIs" dxfId="1501" priority="837" stopIfTrue="1" operator="lessThan">
      <formula>NOW()</formula>
    </cfRule>
  </conditionalFormatting>
  <conditionalFormatting sqref="M17">
    <cfRule type="cellIs" dxfId="1500" priority="1515" stopIfTrue="1" operator="equal">
      <formula>""</formula>
    </cfRule>
    <cfRule type="cellIs" dxfId="1499" priority="1516" stopIfTrue="1" operator="lessThan">
      <formula>NOW()</formula>
    </cfRule>
  </conditionalFormatting>
  <conditionalFormatting sqref="M17:M19">
    <cfRule type="cellIs" dxfId="1498" priority="1517" stopIfTrue="1" operator="equal">
      <formula>""</formula>
    </cfRule>
    <cfRule type="cellIs" dxfId="1497" priority="1518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109:M1120 N1121 M1122:M1123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96" priority="2788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4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95" priority="2787" stopIfTrue="1" operator="lessThan">
      <formula>(TODAY)</formula>
    </cfRule>
  </conditionalFormatting>
  <conditionalFormatting sqref="M22">
    <cfRule type="cellIs" dxfId="1494" priority="1942" stopIfTrue="1" operator="equal">
      <formula>""</formula>
    </cfRule>
    <cfRule type="cellIs" dxfId="1493" priority="1943" stopIfTrue="1" operator="lessThan">
      <formula>NOW()</formula>
    </cfRule>
  </conditionalFormatting>
  <conditionalFormatting sqref="M22:M28">
    <cfRule type="cellIs" dxfId="1492" priority="1944" stopIfTrue="1" operator="equal">
      <formula>""</formula>
    </cfRule>
    <cfRule type="cellIs" dxfId="1491" priority="1945" stopIfTrue="1" operator="lessThan">
      <formula>NOW()</formula>
    </cfRule>
  </conditionalFormatting>
  <conditionalFormatting sqref="M22:M38 M1088:M1120 N1121 M1122:M1123">
    <cfRule type="cellIs" dxfId="1490" priority="788" stopIfTrue="1" operator="lessThan">
      <formula>(TODAY)</formula>
    </cfRule>
  </conditionalFormatting>
  <conditionalFormatting sqref="M30:M38">
    <cfRule type="cellIs" dxfId="1489" priority="791" stopIfTrue="1" operator="equal">
      <formula>""</formula>
    </cfRule>
    <cfRule type="cellIs" dxfId="1488" priority="792" stopIfTrue="1" operator="lessThan">
      <formula>NOW()</formula>
    </cfRule>
  </conditionalFormatting>
  <conditionalFormatting sqref="M32">
    <cfRule type="cellIs" dxfId="1487" priority="2805" stopIfTrue="1" operator="equal">
      <formula>""</formula>
    </cfRule>
    <cfRule type="cellIs" dxfId="1486" priority="2806" stopIfTrue="1" operator="lessThan">
      <formula>NOW()</formula>
    </cfRule>
    <cfRule type="cellIs" dxfId="1485" priority="2807" stopIfTrue="1" operator="equal">
      <formula>""</formula>
    </cfRule>
    <cfRule type="cellIs" dxfId="1484" priority="2808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567:M576 M870:M877 M507:M516 M1227:M1229 M1013:M1017 M1019:M1027 M782 M784:M785 M477:M484 M486:M492 M494:M498 M1176:M1179 M1350 M947:M949 M431:M436 M385:M391 M7:M10 M856:M859 M861:M868 M243:M244 M745:M748 M1058:M1062 M15 M840:M844 M975:M977 M1:M4 M1096:M1107 M1521:M1523 M1529 M30 M1089:M1090 M787 M927:M930 M997:M1001 M1036:M1037 M1039 M364:M366 M368:M381 M190:M195 M315:M317 M238:M241 M715 M922:M925 M1484:M1499 M1420:M1476 M1478:M1479 M1481 M677:M680">
    <cfRule type="cellIs" dxfId="1483" priority="2838" stopIfTrue="1" operator="equal">
      <formula>""</formula>
    </cfRule>
  </conditionalFormatting>
  <conditionalFormatting sqref="M37">
    <cfRule type="cellIs" dxfId="1482" priority="789" stopIfTrue="1" operator="equal">
      <formula>""</formula>
    </cfRule>
    <cfRule type="cellIs" dxfId="1481" priority="790" stopIfTrue="1" operator="lessThan">
      <formula>NOW()</formula>
    </cfRule>
  </conditionalFormatting>
  <conditionalFormatting sqref="M38:M40">
    <cfRule type="cellIs" dxfId="1480" priority="1872" stopIfTrue="1" operator="equal">
      <formula>""</formula>
    </cfRule>
    <cfRule type="cellIs" dxfId="1479" priority="1873" stopIfTrue="1" operator="lessThan">
      <formula>NOW()</formula>
    </cfRule>
  </conditionalFormatting>
  <conditionalFormatting sqref="M39">
    <cfRule type="cellIs" dxfId="1478" priority="2327" stopIfTrue="1" operator="equal">
      <formula>""</formula>
    </cfRule>
    <cfRule type="cellIs" dxfId="1477" priority="2328" stopIfTrue="1" operator="lessThan">
      <formula>NOW()</formula>
    </cfRule>
  </conditionalFormatting>
  <conditionalFormatting sqref="M40">
    <cfRule type="cellIs" dxfId="1476" priority="1870" stopIfTrue="1" operator="equal">
      <formula>""</formula>
    </cfRule>
    <cfRule type="cellIs" dxfId="1475" priority="1871" stopIfTrue="1" operator="lessThan">
      <formula>NOW()</formula>
    </cfRule>
  </conditionalFormatting>
  <conditionalFormatting sqref="M43">
    <cfRule type="cellIs" dxfId="1474" priority="2329" stopIfTrue="1" operator="equal">
      <formula>""</formula>
    </cfRule>
    <cfRule type="cellIs" dxfId="1473" priority="2330" stopIfTrue="1" operator="lessThan">
      <formula>NOW()</formula>
    </cfRule>
    <cfRule type="cellIs" dxfId="1472" priority="2331" stopIfTrue="1" operator="equal">
      <formula>""</formula>
    </cfRule>
    <cfRule type="cellIs" dxfId="1471" priority="2332" stopIfTrue="1" operator="lessThan">
      <formula>NOW()</formula>
    </cfRule>
  </conditionalFormatting>
  <conditionalFormatting sqref="M45 O45">
    <cfRule type="cellIs" dxfId="1470" priority="2119" stopIfTrue="1" operator="equal">
      <formula>""</formula>
    </cfRule>
    <cfRule type="cellIs" dxfId="1469" priority="2120" stopIfTrue="1" operator="lessThan">
      <formula>NOW()</formula>
    </cfRule>
    <cfRule type="cellIs" dxfId="1468" priority="2121" stopIfTrue="1" operator="equal">
      <formula>""</formula>
    </cfRule>
    <cfRule type="cellIs" dxfId="1467" priority="2122" stopIfTrue="1" operator="lessThan">
      <formula>NOW()</formula>
    </cfRule>
  </conditionalFormatting>
  <conditionalFormatting sqref="M45">
    <cfRule type="cellIs" dxfId="1466" priority="2115" stopIfTrue="1" operator="equal">
      <formula>""</formula>
    </cfRule>
    <cfRule type="cellIs" dxfId="1465" priority="2116" stopIfTrue="1" operator="lessThan">
      <formula>NOW()</formula>
    </cfRule>
    <cfRule type="cellIs" dxfId="1464" priority="2117" stopIfTrue="1" operator="equal">
      <formula>""</formula>
    </cfRule>
    <cfRule type="cellIs" dxfId="1463" priority="2118" stopIfTrue="1" operator="lessThan">
      <formula>NOW()</formula>
    </cfRule>
    <cfRule type="cellIs" dxfId="1462" priority="2621" stopIfTrue="1" operator="equal">
      <formula>""</formula>
    </cfRule>
    <cfRule type="cellIs" dxfId="1461" priority="2622" stopIfTrue="1" operator="lessThan">
      <formula>NOW()</formula>
    </cfRule>
  </conditionalFormatting>
  <conditionalFormatting sqref="M49">
    <cfRule type="cellIs" dxfId="1460" priority="2310" stopIfTrue="1" operator="equal">
      <formula>""</formula>
    </cfRule>
    <cfRule type="cellIs" dxfId="1459" priority="2311" stopIfTrue="1" operator="lessThan">
      <formula>NOW()</formula>
    </cfRule>
    <cfRule type="cellIs" dxfId="1458" priority="2312" stopIfTrue="1" operator="equal">
      <formula>""</formula>
    </cfRule>
    <cfRule type="cellIs" dxfId="1457" priority="2313" stopIfTrue="1" operator="lessThan">
      <formula>NOW()</formula>
    </cfRule>
  </conditionalFormatting>
  <conditionalFormatting sqref="M52">
    <cfRule type="cellIs" dxfId="1456" priority="2136" stopIfTrue="1" operator="equal">
      <formula>""</formula>
    </cfRule>
    <cfRule type="cellIs" dxfId="1455" priority="2137" stopIfTrue="1" operator="lessThan">
      <formula>NOW()</formula>
    </cfRule>
  </conditionalFormatting>
  <conditionalFormatting sqref="M52:M53">
    <cfRule type="cellIs" dxfId="1454" priority="1724" stopIfTrue="1" operator="lessThan">
      <formula>NOW()</formula>
    </cfRule>
    <cfRule type="cellIs" dxfId="1453" priority="1726" stopIfTrue="1" operator="lessThan">
      <formula>(TODAY)</formula>
    </cfRule>
  </conditionalFormatting>
  <conditionalFormatting sqref="M52:M54">
    <cfRule type="cellIs" dxfId="1452" priority="1729" stopIfTrue="1" operator="equal">
      <formula>""</formula>
    </cfRule>
    <cfRule type="cellIs" dxfId="1451" priority="1730" stopIfTrue="1" operator="lessThan">
      <formula>NOW()</formula>
    </cfRule>
  </conditionalFormatting>
  <conditionalFormatting sqref="M53">
    <cfRule type="cellIs" dxfId="1450" priority="1727" stopIfTrue="1" operator="equal">
      <formula>""</formula>
    </cfRule>
    <cfRule type="cellIs" dxfId="1449" priority="1728" stopIfTrue="1" operator="lessThan">
      <formula>NOW()</formula>
    </cfRule>
  </conditionalFormatting>
  <conditionalFormatting sqref="M61">
    <cfRule type="cellIs" dxfId="1448" priority="306" stopIfTrue="1" operator="lessThan">
      <formula>NOW()</formula>
    </cfRule>
    <cfRule type="cellIs" dxfId="1447" priority="308" stopIfTrue="1" operator="lessThan">
      <formula>(TODAY)</formula>
    </cfRule>
    <cfRule type="cellIs" dxfId="1446" priority="309" stopIfTrue="1" operator="equal">
      <formula>""</formula>
    </cfRule>
    <cfRule type="cellIs" dxfId="1445" priority="310" stopIfTrue="1" operator="lessThan">
      <formula>NOW()</formula>
    </cfRule>
    <cfRule type="cellIs" dxfId="1444" priority="311" stopIfTrue="1" operator="equal">
      <formula>""</formula>
    </cfRule>
    <cfRule type="cellIs" dxfId="1443" priority="312" stopIfTrue="1" operator="lessThan">
      <formula>NOW()</formula>
    </cfRule>
  </conditionalFormatting>
  <conditionalFormatting sqref="M62:M70">
    <cfRule type="cellIs" dxfId="1442" priority="783" stopIfTrue="1" operator="lessThan">
      <formula>NOW()</formula>
    </cfRule>
    <cfRule type="cellIs" dxfId="1441" priority="785" stopIfTrue="1" operator="lessThan">
      <formula>(TODAY)</formula>
    </cfRule>
  </conditionalFormatting>
  <conditionalFormatting sqref="M65:M66">
    <cfRule type="cellIs" dxfId="1440" priority="781" stopIfTrue="1" operator="equal">
      <formula>""</formula>
    </cfRule>
    <cfRule type="cellIs" dxfId="1439" priority="782" stopIfTrue="1" operator="lessThan">
      <formula>NOW()</formula>
    </cfRule>
  </conditionalFormatting>
  <conditionalFormatting sqref="M71">
    <cfRule type="cellIs" dxfId="1438" priority="267" stopIfTrue="1" operator="lessThan">
      <formula>NOW()</formula>
    </cfRule>
    <cfRule type="cellIs" dxfId="1437" priority="269" stopIfTrue="1" operator="lessThan">
      <formula>(TODAY)</formula>
    </cfRule>
    <cfRule type="cellIs" dxfId="1436" priority="270" stopIfTrue="1" operator="equal">
      <formula>""</formula>
    </cfRule>
    <cfRule type="cellIs" dxfId="1435" priority="271" stopIfTrue="1" operator="lessThan">
      <formula>NOW()</formula>
    </cfRule>
    <cfRule type="cellIs" dxfId="1434" priority="272" stopIfTrue="1" operator="equal">
      <formula>""</formula>
    </cfRule>
    <cfRule type="cellIs" dxfId="1433" priority="273" stopIfTrue="1" operator="lessThan">
      <formula>NOW()</formula>
    </cfRule>
  </conditionalFormatting>
  <conditionalFormatting sqref="M72:M78">
    <cfRule type="cellIs" dxfId="1432" priority="998" stopIfTrue="1" operator="lessThan">
      <formula>NOW()</formula>
    </cfRule>
    <cfRule type="cellIs" dxfId="1431" priority="1000" stopIfTrue="1" operator="lessThan">
      <formula>(TODAY)</formula>
    </cfRule>
  </conditionalFormatting>
  <conditionalFormatting sqref="M74">
    <cfRule type="cellIs" dxfId="1430" priority="994" stopIfTrue="1" operator="equal">
      <formula>""</formula>
    </cfRule>
    <cfRule type="cellIs" dxfId="1429" priority="995" stopIfTrue="1" operator="lessThan">
      <formula>NOW()</formula>
    </cfRule>
    <cfRule type="cellIs" dxfId="1428" priority="996" stopIfTrue="1" operator="equal">
      <formula>""</formula>
    </cfRule>
    <cfRule type="cellIs" dxfId="1427" priority="997" stopIfTrue="1" operator="lessThan">
      <formula>NOW()</formula>
    </cfRule>
  </conditionalFormatting>
  <conditionalFormatting sqref="M77:M79">
    <cfRule type="cellIs" dxfId="1426" priority="1887" stopIfTrue="1" operator="equal">
      <formula>""</formula>
    </cfRule>
    <cfRule type="cellIs" dxfId="1425" priority="1888" stopIfTrue="1" operator="lessThan">
      <formula>NOW()</formula>
    </cfRule>
  </conditionalFormatting>
  <conditionalFormatting sqref="M78">
    <cfRule type="cellIs" dxfId="1424" priority="1885" stopIfTrue="1" operator="equal">
      <formula>""</formula>
    </cfRule>
    <cfRule type="cellIs" dxfId="1423" priority="1886" stopIfTrue="1" operator="lessThan">
      <formula>NOW()</formula>
    </cfRule>
  </conditionalFormatting>
  <conditionalFormatting sqref="M79">
    <cfRule type="cellIs" dxfId="1422" priority="2106" stopIfTrue="1" operator="equal">
      <formula>""</formula>
    </cfRule>
    <cfRule type="cellIs" dxfId="1421" priority="2107" stopIfTrue="1" operator="lessThan">
      <formula>NOW()</formula>
    </cfRule>
  </conditionalFormatting>
  <conditionalFormatting sqref="M80">
    <cfRule type="cellIs" dxfId="1420" priority="599" stopIfTrue="1" operator="lessThan">
      <formula>NOW()</formula>
    </cfRule>
    <cfRule type="cellIs" dxfId="1419" priority="601" stopIfTrue="1" operator="lessThan">
      <formula>(TODAY)</formula>
    </cfRule>
    <cfRule type="cellIs" dxfId="1418" priority="602" stopIfTrue="1" operator="equal">
      <formula>""</formula>
    </cfRule>
    <cfRule type="cellIs" dxfId="1417" priority="603" stopIfTrue="1" operator="lessThan">
      <formula>NOW()</formula>
    </cfRule>
    <cfRule type="cellIs" dxfId="1416" priority="604" stopIfTrue="1" operator="equal">
      <formula>""</formula>
    </cfRule>
    <cfRule type="cellIs" dxfId="1415" priority="605" stopIfTrue="1" operator="lessThan">
      <formula>NOW()</formula>
    </cfRule>
  </conditionalFormatting>
  <conditionalFormatting sqref="M84">
    <cfRule type="cellIs" dxfId="1414" priority="1866" stopIfTrue="1" operator="equal">
      <formula>""</formula>
    </cfRule>
    <cfRule type="cellIs" dxfId="1413" priority="1867" stopIfTrue="1" operator="lessThan">
      <formula>NOW()</formula>
    </cfRule>
    <cfRule type="cellIs" dxfId="1412" priority="1868" stopIfTrue="1" operator="equal">
      <formula>""</formula>
    </cfRule>
    <cfRule type="cellIs" dxfId="1411" priority="1869" stopIfTrue="1" operator="lessThan">
      <formula>NOW()</formula>
    </cfRule>
  </conditionalFormatting>
  <conditionalFormatting sqref="M95">
    <cfRule type="cellIs" dxfId="1410" priority="1785" stopIfTrue="1" operator="equal">
      <formula>""</formula>
    </cfRule>
    <cfRule type="cellIs" dxfId="1409" priority="1786" stopIfTrue="1" operator="lessThan">
      <formula>NOW()</formula>
    </cfRule>
    <cfRule type="cellIs" dxfId="1408" priority="1787" stopIfTrue="1" operator="equal">
      <formula>""</formula>
    </cfRule>
    <cfRule type="cellIs" dxfId="1407" priority="1788" stopIfTrue="1" operator="lessThan">
      <formula>NOW()</formula>
    </cfRule>
  </conditionalFormatting>
  <conditionalFormatting sqref="M97:M109">
    <cfRule type="cellIs" dxfId="1406" priority="381" stopIfTrue="1" operator="lessThan">
      <formula>NOW()</formula>
    </cfRule>
    <cfRule type="cellIs" dxfId="1405" priority="383" stopIfTrue="1" operator="lessThan">
      <formula>(TODAY)</formula>
    </cfRule>
  </conditionalFormatting>
  <conditionalFormatting sqref="M99">
    <cfRule type="cellIs" dxfId="1404" priority="377" stopIfTrue="1" operator="equal">
      <formula>""</formula>
    </cfRule>
    <cfRule type="cellIs" dxfId="1403" priority="378" stopIfTrue="1" operator="lessThan">
      <formula>NOW()</formula>
    </cfRule>
    <cfRule type="cellIs" dxfId="1402" priority="379" stopIfTrue="1" operator="equal">
      <formula>""</formula>
    </cfRule>
    <cfRule type="cellIs" dxfId="1401" priority="380" stopIfTrue="1" operator="lessThan">
      <formula>NOW()</formula>
    </cfRule>
  </conditionalFormatting>
  <conditionalFormatting sqref="M114">
    <cfRule type="cellIs" dxfId="1400" priority="1690" stopIfTrue="1" operator="lessThan">
      <formula>NOW()</formula>
    </cfRule>
    <cfRule type="cellIs" dxfId="1399" priority="1692" stopIfTrue="1" operator="lessThan">
      <formula>(TODAY)</formula>
    </cfRule>
    <cfRule type="cellIs" dxfId="1398" priority="1693" stopIfTrue="1" operator="equal">
      <formula>""</formula>
    </cfRule>
    <cfRule type="cellIs" dxfId="1397" priority="1694" stopIfTrue="1" operator="lessThan">
      <formula>NOW()</formula>
    </cfRule>
  </conditionalFormatting>
  <conditionalFormatting sqref="M119">
    <cfRule type="cellIs" dxfId="1396" priority="670" stopIfTrue="1" operator="lessThan">
      <formula>NOW()</formula>
    </cfRule>
    <cfRule type="cellIs" dxfId="1395" priority="672" stopIfTrue="1" operator="lessThan">
      <formula>(TODAY)</formula>
    </cfRule>
    <cfRule type="cellIs" dxfId="1394" priority="673" stopIfTrue="1" operator="equal">
      <formula>""</formula>
    </cfRule>
    <cfRule type="cellIs" dxfId="1393" priority="674" stopIfTrue="1" operator="lessThan">
      <formula>NOW()</formula>
    </cfRule>
    <cfRule type="cellIs" dxfId="1392" priority="675" stopIfTrue="1" operator="lessThan">
      <formula>NOW()</formula>
    </cfRule>
    <cfRule type="cellIs" dxfId="1391" priority="677" stopIfTrue="1" operator="lessThan">
      <formula>(TODAY)</formula>
    </cfRule>
    <cfRule type="cellIs" dxfId="1390" priority="678" stopIfTrue="1" operator="equal">
      <formula>""</formula>
    </cfRule>
    <cfRule type="cellIs" dxfId="1389" priority="679" stopIfTrue="1" operator="lessThan">
      <formula>NOW()</formula>
    </cfRule>
    <cfRule type="cellIs" dxfId="1388" priority="680" stopIfTrue="1" operator="equal">
      <formula>""</formula>
    </cfRule>
    <cfRule type="cellIs" dxfId="1387" priority="681" stopIfTrue="1" operator="lessThan">
      <formula>NOW()</formula>
    </cfRule>
  </conditionalFormatting>
  <conditionalFormatting sqref="M124">
    <cfRule type="cellIs" dxfId="1386" priority="1808" stopIfTrue="1" operator="lessThan">
      <formula>NOW()</formula>
    </cfRule>
    <cfRule type="cellIs" dxfId="1385" priority="1810" stopIfTrue="1" operator="lessThan">
      <formula>(TODAY)</formula>
    </cfRule>
    <cfRule type="cellIs" dxfId="1384" priority="1811" stopIfTrue="1" operator="equal">
      <formula>""</formula>
    </cfRule>
    <cfRule type="cellIs" dxfId="1383" priority="1812" stopIfTrue="1" operator="lessThan">
      <formula>NOW()</formula>
    </cfRule>
  </conditionalFormatting>
  <conditionalFormatting sqref="M130:M131">
    <cfRule type="cellIs" dxfId="1382" priority="374" stopIfTrue="1" operator="lessThan">
      <formula>NOW()</formula>
    </cfRule>
    <cfRule type="cellIs" dxfId="1381" priority="376" stopIfTrue="1" operator="lessThan">
      <formula>(TODAY)</formula>
    </cfRule>
  </conditionalFormatting>
  <conditionalFormatting sqref="M146">
    <cfRule type="cellIs" dxfId="1380" priority="2480" stopIfTrue="1" operator="equal">
      <formula>""</formula>
    </cfRule>
    <cfRule type="cellIs" dxfId="1379" priority="2481" stopIfTrue="1" operator="lessThan">
      <formula>NOW()</formula>
    </cfRule>
  </conditionalFormatting>
  <conditionalFormatting sqref="M151">
    <cfRule type="cellIs" dxfId="1378" priority="2544" stopIfTrue="1" operator="equal">
      <formula>""</formula>
    </cfRule>
    <cfRule type="cellIs" dxfId="1377" priority="2545" stopIfTrue="1" operator="lessThan">
      <formula>NOW()</formula>
    </cfRule>
    <cfRule type="cellIs" dxfId="1376" priority="2546" stopIfTrue="1" operator="equal">
      <formula>""</formula>
    </cfRule>
    <cfRule type="cellIs" dxfId="1375" priority="2547" stopIfTrue="1" operator="lessThan">
      <formula>NOW()</formula>
    </cfRule>
  </conditionalFormatting>
  <conditionalFormatting sqref="M153">
    <cfRule type="cellIs" dxfId="1374" priority="1949" stopIfTrue="1" operator="equal">
      <formula>""</formula>
    </cfRule>
    <cfRule type="cellIs" dxfId="1373" priority="1950" stopIfTrue="1" operator="lessThan">
      <formula>NOW()</formula>
    </cfRule>
  </conditionalFormatting>
  <conditionalFormatting sqref="M153:M154">
    <cfRule type="cellIs" dxfId="1372" priority="1946" stopIfTrue="1" operator="lessThan">
      <formula>NOW()</formula>
    </cfRule>
    <cfRule type="cellIs" dxfId="1371" priority="1948" stopIfTrue="1" operator="lessThan">
      <formula>(TODAY)</formula>
    </cfRule>
    <cfRule type="cellIs" dxfId="1370" priority="1951" stopIfTrue="1" operator="equal">
      <formula>""</formula>
    </cfRule>
    <cfRule type="cellIs" dxfId="1369" priority="1952" stopIfTrue="1" operator="lessThan">
      <formula>NOW()</formula>
    </cfRule>
  </conditionalFormatting>
  <conditionalFormatting sqref="M154">
    <cfRule type="cellIs" dxfId="1368" priority="1779" stopIfTrue="1" operator="equal">
      <formula>""</formula>
    </cfRule>
    <cfRule type="cellIs" dxfId="1367" priority="1780" stopIfTrue="1" operator="lessThan">
      <formula>NOW()</formula>
    </cfRule>
  </conditionalFormatting>
  <conditionalFormatting sqref="M154:M155">
    <cfRule type="cellIs" dxfId="1366" priority="665" stopIfTrue="1" operator="equal">
      <formula>""</formula>
    </cfRule>
    <cfRule type="cellIs" dxfId="1365" priority="666" stopIfTrue="1" operator="lessThan">
      <formula>NOW()</formula>
    </cfRule>
  </conditionalFormatting>
  <conditionalFormatting sqref="M155">
    <cfRule type="cellIs" dxfId="1364" priority="656" stopIfTrue="1" operator="equal">
      <formula>""</formula>
    </cfRule>
    <cfRule type="cellIs" dxfId="1363" priority="657" stopIfTrue="1" operator="lessThan">
      <formula>NOW()</formula>
    </cfRule>
    <cfRule type="cellIs" dxfId="1362" priority="658" stopIfTrue="1" operator="equal">
      <formula>""</formula>
    </cfRule>
    <cfRule type="cellIs" dxfId="1361" priority="659" stopIfTrue="1" operator="lessThan">
      <formula>NOW()</formula>
    </cfRule>
    <cfRule type="cellIs" dxfId="1360" priority="660" stopIfTrue="1" operator="lessThan">
      <formula>NOW()</formula>
    </cfRule>
    <cfRule type="cellIs" dxfId="1359" priority="662" stopIfTrue="1" operator="lessThan">
      <formula>(TODAY)</formula>
    </cfRule>
    <cfRule type="cellIs" dxfId="1358" priority="663" stopIfTrue="1" operator="equal">
      <formula>""</formula>
    </cfRule>
    <cfRule type="cellIs" dxfId="1357" priority="664" stopIfTrue="1" operator="lessThan">
      <formula>NOW()</formula>
    </cfRule>
  </conditionalFormatting>
  <conditionalFormatting sqref="M159">
    <cfRule type="cellIs" dxfId="1356" priority="1717" stopIfTrue="1" operator="lessThan">
      <formula>NOW()</formula>
    </cfRule>
    <cfRule type="cellIs" dxfId="1355" priority="1719" stopIfTrue="1" operator="lessThan">
      <formula>(TODAY)</formula>
    </cfRule>
    <cfRule type="cellIs" dxfId="1354" priority="1720" stopIfTrue="1" operator="equal">
      <formula>""</formula>
    </cfRule>
    <cfRule type="cellIs" dxfId="1353" priority="1721" stopIfTrue="1" operator="lessThan">
      <formula>NOW()</formula>
    </cfRule>
    <cfRule type="cellIs" dxfId="1352" priority="1722" stopIfTrue="1" operator="equal">
      <formula>""</formula>
    </cfRule>
    <cfRule type="cellIs" dxfId="1351" priority="1723" stopIfTrue="1" operator="lessThan">
      <formula>NOW()</formula>
    </cfRule>
  </conditionalFormatting>
  <conditionalFormatting sqref="M162">
    <cfRule type="cellIs" dxfId="1350" priority="1032" stopIfTrue="1" operator="equal">
      <formula>""</formula>
    </cfRule>
    <cfRule type="cellIs" dxfId="1349" priority="1033" stopIfTrue="1" operator="lessThan">
      <formula>NOW()</formula>
    </cfRule>
  </conditionalFormatting>
  <conditionalFormatting sqref="M162:M164">
    <cfRule type="cellIs" dxfId="1348" priority="649" stopIfTrue="1" operator="lessThan">
      <formula>NOW()</formula>
    </cfRule>
    <cfRule type="cellIs" dxfId="1347" priority="651" stopIfTrue="1" operator="lessThan">
      <formula>(TODAY)</formula>
    </cfRule>
    <cfRule type="cellIs" dxfId="1346" priority="654" stopIfTrue="1" operator="equal">
      <formula>""</formula>
    </cfRule>
    <cfRule type="cellIs" dxfId="1345" priority="655" stopIfTrue="1" operator="lessThan">
      <formula>NOW()</formula>
    </cfRule>
  </conditionalFormatting>
  <conditionalFormatting sqref="M163">
    <cfRule type="cellIs" dxfId="1344" priority="642" stopIfTrue="1" operator="lessThan">
      <formula>NOW()</formula>
    </cfRule>
    <cfRule type="cellIs" dxfId="1343" priority="644" stopIfTrue="1" operator="lessThan">
      <formula>(TODAY)</formula>
    </cfRule>
    <cfRule type="cellIs" dxfId="1342" priority="645" stopIfTrue="1" operator="equal">
      <formula>""</formula>
    </cfRule>
    <cfRule type="cellIs" dxfId="1341" priority="646" stopIfTrue="1" operator="lessThan">
      <formula>NOW()</formula>
    </cfRule>
    <cfRule type="cellIs" dxfId="1340" priority="647" stopIfTrue="1" operator="equal">
      <formula>""</formula>
    </cfRule>
    <cfRule type="cellIs" dxfId="1339" priority="648" stopIfTrue="1" operator="lessThan">
      <formula>NOW()</formula>
    </cfRule>
    <cfRule type="cellIs" dxfId="1338" priority="652" stopIfTrue="1" operator="equal">
      <formula>""</formula>
    </cfRule>
    <cfRule type="cellIs" dxfId="1337" priority="653" stopIfTrue="1" operator="lessThan">
      <formula>NOW()</formula>
    </cfRule>
  </conditionalFormatting>
  <conditionalFormatting sqref="M164:M183">
    <cfRule type="cellIs" dxfId="1336" priority="774" stopIfTrue="1" operator="lessThan">
      <formula>NOW()</formula>
    </cfRule>
    <cfRule type="cellIs" dxfId="1335" priority="776" stopIfTrue="1" operator="lessThan">
      <formula>(TODAY)</formula>
    </cfRule>
  </conditionalFormatting>
  <conditionalFormatting sqref="M177:M180">
    <cfRule type="cellIs" dxfId="1334" priority="1970" stopIfTrue="1" operator="equal">
      <formula>""</formula>
    </cfRule>
    <cfRule type="cellIs" dxfId="1333" priority="1971" stopIfTrue="1" operator="lessThan">
      <formula>NOW()</formula>
    </cfRule>
  </conditionalFormatting>
  <conditionalFormatting sqref="M183">
    <cfRule type="cellIs" dxfId="1332" priority="767" stopIfTrue="1" operator="lessThan">
      <formula>NOW()</formula>
    </cfRule>
    <cfRule type="cellIs" dxfId="1331" priority="769" stopIfTrue="1" operator="lessThan">
      <formula>(TODAY)</formula>
    </cfRule>
    <cfRule type="cellIs" dxfId="1330" priority="770" stopIfTrue="1" operator="equal">
      <formula>""</formula>
    </cfRule>
    <cfRule type="cellIs" dxfId="1329" priority="771" stopIfTrue="1" operator="lessThan">
      <formula>NOW()</formula>
    </cfRule>
    <cfRule type="cellIs" dxfId="1328" priority="772" stopIfTrue="1" operator="equal">
      <formula>""</formula>
    </cfRule>
    <cfRule type="cellIs" dxfId="1327" priority="773" stopIfTrue="1" operator="lessThan">
      <formula>NOW()</formula>
    </cfRule>
    <cfRule type="cellIs" dxfId="1326" priority="777" stopIfTrue="1" operator="equal">
      <formula>""</formula>
    </cfRule>
    <cfRule type="cellIs" dxfId="1325" priority="778" stopIfTrue="1" operator="lessThan">
      <formula>NOW()</formula>
    </cfRule>
    <cfRule type="cellIs" dxfId="1324" priority="779" stopIfTrue="1" operator="equal">
      <formula>""</formula>
    </cfRule>
    <cfRule type="cellIs" dxfId="1323" priority="780" stopIfTrue="1" operator="lessThan">
      <formula>NOW()</formula>
    </cfRule>
  </conditionalFormatting>
  <conditionalFormatting sqref="M185">
    <cfRule type="cellIs" dxfId="1322" priority="2190" stopIfTrue="1" operator="equal">
      <formula>""</formula>
    </cfRule>
    <cfRule type="cellIs" dxfId="1321" priority="2191" stopIfTrue="1" operator="lessThan">
      <formula>NOW()</formula>
    </cfRule>
  </conditionalFormatting>
  <conditionalFormatting sqref="M185:M186">
    <cfRule type="cellIs" dxfId="1320" priority="1898" stopIfTrue="1" operator="equal">
      <formula>""</formula>
    </cfRule>
    <cfRule type="cellIs" dxfId="1319" priority="1899" stopIfTrue="1" operator="lessThan">
      <formula>NOW()</formula>
    </cfRule>
  </conditionalFormatting>
  <conditionalFormatting sqref="M186">
    <cfRule type="cellIs" dxfId="1318" priority="1892" stopIfTrue="1" operator="equal">
      <formula>""</formula>
    </cfRule>
    <cfRule type="cellIs" dxfId="1317" priority="1893" stopIfTrue="1" operator="lessThan">
      <formula>NOW()</formula>
    </cfRule>
    <cfRule type="cellIs" dxfId="1316" priority="1894" stopIfTrue="1" operator="equal">
      <formula>""</formula>
    </cfRule>
    <cfRule type="cellIs" dxfId="1315" priority="1895" stopIfTrue="1" operator="lessThan">
      <formula>NOW()</formula>
    </cfRule>
    <cfRule type="cellIs" dxfId="1314" priority="1896" stopIfTrue="1" operator="equal">
      <formula>""</formula>
    </cfRule>
    <cfRule type="cellIs" dxfId="1313" priority="1897" stopIfTrue="1" operator="lessThan">
      <formula>NOW()</formula>
    </cfRule>
  </conditionalFormatting>
  <conditionalFormatting sqref="M186:M196">
    <cfRule type="cellIs" dxfId="1312" priority="585" stopIfTrue="1" operator="lessThan">
      <formula>NOW()</formula>
    </cfRule>
    <cfRule type="cellIs" dxfId="1311" priority="587" stopIfTrue="1" operator="lessThan">
      <formula>(TODAY)</formula>
    </cfRule>
  </conditionalFormatting>
  <conditionalFormatting sqref="M190:M196">
    <cfRule type="cellIs" dxfId="1310" priority="590" stopIfTrue="1" operator="equal">
      <formula>""</formula>
    </cfRule>
    <cfRule type="cellIs" dxfId="1309" priority="591" stopIfTrue="1" operator="lessThan">
      <formula>NOW()</formula>
    </cfRule>
  </conditionalFormatting>
  <conditionalFormatting sqref="M196">
    <cfRule type="cellIs" dxfId="1308" priority="588" stopIfTrue="1" operator="equal">
      <formula>""</formula>
    </cfRule>
    <cfRule type="cellIs" dxfId="1307" priority="589" stopIfTrue="1" operator="lessThan">
      <formula>NOW()</formula>
    </cfRule>
  </conditionalFormatting>
  <conditionalFormatting sqref="M201">
    <cfRule type="cellIs" dxfId="1306" priority="1743" stopIfTrue="1" operator="equal">
      <formula>""</formula>
    </cfRule>
    <cfRule type="cellIs" dxfId="1305" priority="1744" stopIfTrue="1" operator="lessThan">
      <formula>NOW()</formula>
    </cfRule>
    <cfRule type="cellIs" dxfId="1304" priority="1745" stopIfTrue="1" operator="equal">
      <formula>""</formula>
    </cfRule>
    <cfRule type="cellIs" dxfId="1303" priority="1746" stopIfTrue="1" operator="lessThan">
      <formula>NOW()</formula>
    </cfRule>
  </conditionalFormatting>
  <conditionalFormatting sqref="M205">
    <cfRule type="cellIs" dxfId="1302" priority="1700" stopIfTrue="1" operator="lessThan">
      <formula>NOW()</formula>
    </cfRule>
    <cfRule type="cellIs" dxfId="1301" priority="1702" stopIfTrue="1" operator="lessThan">
      <formula>(TODAY)</formula>
    </cfRule>
    <cfRule type="cellIs" dxfId="1300" priority="1703" stopIfTrue="1" operator="equal">
      <formula>""</formula>
    </cfRule>
    <cfRule type="cellIs" dxfId="1299" priority="1704" stopIfTrue="1" operator="lessThan">
      <formula>NOW()</formula>
    </cfRule>
  </conditionalFormatting>
  <conditionalFormatting sqref="M208">
    <cfRule type="cellIs" dxfId="1298" priority="2503" stopIfTrue="1" operator="lessThan">
      <formula>NOW()</formula>
    </cfRule>
    <cfRule type="cellIs" dxfId="1297" priority="2505" stopIfTrue="1" operator="lessThan">
      <formula>(TODAY)</formula>
    </cfRule>
    <cfRule type="cellIs" dxfId="1296" priority="2506" stopIfTrue="1" operator="equal">
      <formula>""</formula>
    </cfRule>
    <cfRule type="cellIs" dxfId="1295" priority="2507" stopIfTrue="1" operator="lessThan">
      <formula>NOW()</formula>
    </cfRule>
    <cfRule type="cellIs" dxfId="1294" priority="2508" stopIfTrue="1" operator="equal">
      <formula>""</formula>
    </cfRule>
    <cfRule type="cellIs" dxfId="1293" priority="2509" stopIfTrue="1" operator="lessThan">
      <formula>NOW()</formula>
    </cfRule>
    <cfRule type="cellIs" dxfId="1292" priority="2510" stopIfTrue="1" operator="equal">
      <formula>""</formula>
    </cfRule>
    <cfRule type="cellIs" dxfId="1291" priority="2511" stopIfTrue="1" operator="lessThan">
      <formula>NOW()</formula>
    </cfRule>
  </conditionalFormatting>
  <conditionalFormatting sqref="M215">
    <cfRule type="cellIs" dxfId="1290" priority="2801" stopIfTrue="1" operator="equal">
      <formula>""</formula>
    </cfRule>
    <cfRule type="cellIs" dxfId="1289" priority="2802" stopIfTrue="1" operator="lessThan">
      <formula>NOW()</formula>
    </cfRule>
    <cfRule type="cellIs" dxfId="1288" priority="2803" stopIfTrue="1" operator="equal">
      <formula>""</formula>
    </cfRule>
    <cfRule type="cellIs" dxfId="1287" priority="2804" stopIfTrue="1" operator="lessThan">
      <formula>NOW()</formula>
    </cfRule>
  </conditionalFormatting>
  <conditionalFormatting sqref="M216:M218">
    <cfRule type="cellIs" dxfId="1286" priority="1280" stopIfTrue="1" operator="lessThan">
      <formula>NOW()</formula>
    </cfRule>
    <cfRule type="cellIs" dxfId="1285" priority="1282" stopIfTrue="1" operator="lessThan">
      <formula>(TODAY)</formula>
    </cfRule>
  </conditionalFormatting>
  <conditionalFormatting sqref="M218">
    <cfRule type="cellIs" dxfId="1284" priority="1420" stopIfTrue="1" operator="equal">
      <formula>""</formula>
    </cfRule>
    <cfRule type="cellIs" dxfId="1283" priority="1421" stopIfTrue="1" operator="lessThan">
      <formula>NOW()</formula>
    </cfRule>
  </conditionalFormatting>
  <conditionalFormatting sqref="M225">
    <cfRule type="cellIs" dxfId="1282" priority="2302" stopIfTrue="1" operator="equal">
      <formula>""</formula>
    </cfRule>
    <cfRule type="cellIs" dxfId="1281" priority="2303" stopIfTrue="1" operator="lessThan">
      <formula>NOW()</formula>
    </cfRule>
    <cfRule type="cellIs" dxfId="1280" priority="2304" stopIfTrue="1" operator="equal">
      <formula>""</formula>
    </cfRule>
    <cfRule type="cellIs" dxfId="1279" priority="2305" stopIfTrue="1" operator="lessThan">
      <formula>NOW()</formula>
    </cfRule>
  </conditionalFormatting>
  <conditionalFormatting sqref="M227">
    <cfRule type="cellIs" dxfId="1278" priority="2192" stopIfTrue="1" operator="equal">
      <formula>""</formula>
    </cfRule>
    <cfRule type="cellIs" dxfId="1277" priority="2193" stopIfTrue="1" operator="lessThan">
      <formula>NOW()</formula>
    </cfRule>
    <cfRule type="cellIs" dxfId="1276" priority="2194" stopIfTrue="1" operator="equal">
      <formula>""</formula>
    </cfRule>
    <cfRule type="cellIs" dxfId="1275" priority="2195" stopIfTrue="1" operator="lessThan">
      <formula>NOW()</formula>
    </cfRule>
  </conditionalFormatting>
  <conditionalFormatting sqref="M237:M252">
    <cfRule type="cellIs" dxfId="1274" priority="367" stopIfTrue="1" operator="lessThan">
      <formula>NOW()</formula>
    </cfRule>
    <cfRule type="cellIs" dxfId="1273" priority="369" stopIfTrue="1" operator="lessThan">
      <formula>(TODAY)</formula>
    </cfRule>
  </conditionalFormatting>
  <conditionalFormatting sqref="M238:M242">
    <cfRule type="cellIs" dxfId="1272" priority="372" stopIfTrue="1" operator="equal">
      <formula>""</formula>
    </cfRule>
    <cfRule type="cellIs" dxfId="1271" priority="373" stopIfTrue="1" operator="lessThan">
      <formula>NOW()</formula>
    </cfRule>
  </conditionalFormatting>
  <conditionalFormatting sqref="M242">
    <cfRule type="cellIs" dxfId="1270" priority="370" stopIfTrue="1" operator="equal">
      <formula>""</formula>
    </cfRule>
    <cfRule type="cellIs" dxfId="1269" priority="371" stopIfTrue="1" operator="lessThan">
      <formula>NOW()</formula>
    </cfRule>
  </conditionalFormatting>
  <conditionalFormatting sqref="M243:M246">
    <cfRule type="cellIs" dxfId="1268" priority="926" stopIfTrue="1" operator="equal">
      <formula>""</formula>
    </cfRule>
    <cfRule type="cellIs" dxfId="1267" priority="927" stopIfTrue="1" operator="lessThan">
      <formula>NOW()</formula>
    </cfRule>
  </conditionalFormatting>
  <conditionalFormatting sqref="M245">
    <cfRule type="cellIs" dxfId="1266" priority="924" stopIfTrue="1" operator="equal">
      <formula>""</formula>
    </cfRule>
    <cfRule type="cellIs" dxfId="1265" priority="925" stopIfTrue="1" operator="lessThan">
      <formula>NOW()</formula>
    </cfRule>
  </conditionalFormatting>
  <conditionalFormatting sqref="M247">
    <cfRule type="cellIs" dxfId="1264" priority="638" stopIfTrue="1" operator="equal">
      <formula>""</formula>
    </cfRule>
    <cfRule type="cellIs" dxfId="1263" priority="639" stopIfTrue="1" operator="lessThan">
      <formula>NOW()</formula>
    </cfRule>
    <cfRule type="cellIs" dxfId="1262" priority="640" stopIfTrue="1" operator="equal">
      <formula>""</formula>
    </cfRule>
    <cfRule type="cellIs" dxfId="1261" priority="641" stopIfTrue="1" operator="lessThan">
      <formula>NOW()</formula>
    </cfRule>
  </conditionalFormatting>
  <conditionalFormatting sqref="M248:M250">
    <cfRule type="cellIs" dxfId="1260" priority="2053" stopIfTrue="1" operator="equal">
      <formula>""</formula>
    </cfRule>
    <cfRule type="cellIs" dxfId="1259" priority="2054" stopIfTrue="1" operator="lessThan">
      <formula>NOW()</formula>
    </cfRule>
  </conditionalFormatting>
  <conditionalFormatting sqref="M249">
    <cfRule type="cellIs" dxfId="1258" priority="2051" stopIfTrue="1" operator="equal">
      <formula>""</formula>
    </cfRule>
    <cfRule type="cellIs" dxfId="1257" priority="2052" stopIfTrue="1" operator="lessThan">
      <formula>NOW()</formula>
    </cfRule>
  </conditionalFormatting>
  <conditionalFormatting sqref="M250">
    <cfRule type="cellIs" dxfId="1256" priority="2815" stopIfTrue="1" operator="equal">
      <formula>""</formula>
    </cfRule>
    <cfRule type="cellIs" dxfId="1255" priority="2816" stopIfTrue="1" operator="lessThan">
      <formula>NOW()</formula>
    </cfRule>
  </conditionalFormatting>
  <conditionalFormatting sqref="M253">
    <cfRule type="cellIs" dxfId="1254" priority="2196" stopIfTrue="1" operator="equal">
      <formula>""</formula>
    </cfRule>
    <cfRule type="cellIs" dxfId="1253" priority="2197" stopIfTrue="1" operator="lessThan">
      <formula>NOW()</formula>
    </cfRule>
    <cfRule type="cellIs" dxfId="1252" priority="2198" stopIfTrue="1" operator="equal">
      <formula>""</formula>
    </cfRule>
    <cfRule type="cellIs" dxfId="1251" priority="2199" stopIfTrue="1" operator="lessThan">
      <formula>NOW()</formula>
    </cfRule>
  </conditionalFormatting>
  <conditionalFormatting sqref="M255">
    <cfRule type="cellIs" dxfId="1250" priority="966" stopIfTrue="1" operator="lessThan">
      <formula>NOW()</formula>
    </cfRule>
    <cfRule type="cellIs" dxfId="1249" priority="968" stopIfTrue="1" operator="lessThan">
      <formula>(TODAY)</formula>
    </cfRule>
    <cfRule type="cellIs" dxfId="1248" priority="969" stopIfTrue="1" operator="equal">
      <formula>""</formula>
    </cfRule>
    <cfRule type="cellIs" dxfId="1247" priority="970" stopIfTrue="1" operator="lessThan">
      <formula>NOW()</formula>
    </cfRule>
    <cfRule type="cellIs" dxfId="1246" priority="971" stopIfTrue="1" operator="equal">
      <formula>""</formula>
    </cfRule>
    <cfRule type="cellIs" dxfId="1245" priority="972" stopIfTrue="1" operator="lessThan">
      <formula>NOW()</formula>
    </cfRule>
  </conditionalFormatting>
  <conditionalFormatting sqref="M256:M288">
    <cfRule type="cellIs" dxfId="1244" priority="2268" stopIfTrue="1" operator="lessThan">
      <formula>NOW()</formula>
    </cfRule>
    <cfRule type="cellIs" dxfId="1243" priority="2270" stopIfTrue="1" operator="lessThan">
      <formula>(TODAY)</formula>
    </cfRule>
  </conditionalFormatting>
  <conditionalFormatting sqref="M261">
    <cfRule type="cellIs" dxfId="1242" priority="2150" stopIfTrue="1" operator="lessThan">
      <formula>NOW()</formula>
    </cfRule>
    <cfRule type="cellIs" dxfId="1241" priority="2152" stopIfTrue="1" operator="lessThan">
      <formula>(TODAY)</formula>
    </cfRule>
    <cfRule type="cellIs" dxfId="1240" priority="2153" stopIfTrue="1" operator="equal">
      <formula>""</formula>
    </cfRule>
    <cfRule type="cellIs" dxfId="1239" priority="2154" stopIfTrue="1" operator="lessThan">
      <formula>NOW()</formula>
    </cfRule>
  </conditionalFormatting>
  <conditionalFormatting sqref="M278:M288">
    <cfRule type="cellIs" dxfId="1238" priority="2273" stopIfTrue="1" operator="equal">
      <formula>""</formula>
    </cfRule>
    <cfRule type="cellIs" dxfId="1237" priority="2274" stopIfTrue="1" operator="lessThan">
      <formula>NOW()</formula>
    </cfRule>
  </conditionalFormatting>
  <conditionalFormatting sqref="M287">
    <cfRule type="cellIs" dxfId="1236" priority="2271" stopIfTrue="1" operator="equal">
      <formula>""</formula>
    </cfRule>
    <cfRule type="cellIs" dxfId="1235" priority="2272" stopIfTrue="1" operator="lessThan">
      <formula>NOW()</formula>
    </cfRule>
  </conditionalFormatting>
  <conditionalFormatting sqref="M289">
    <cfRule type="cellIs" dxfId="1234" priority="2093" stopIfTrue="1" operator="equal">
      <formula>""</formula>
    </cfRule>
    <cfRule type="cellIs" dxfId="1233" priority="2094" stopIfTrue="1" operator="lessThan">
      <formula>NOW()</formula>
    </cfRule>
    <cfRule type="cellIs" dxfId="1232" priority="2095" stopIfTrue="1" operator="equal">
      <formula>""</formula>
    </cfRule>
    <cfRule type="cellIs" dxfId="1231" priority="2096" stopIfTrue="1" operator="lessThan">
      <formula>NOW()</formula>
    </cfRule>
  </conditionalFormatting>
  <conditionalFormatting sqref="M289:M293">
    <cfRule type="cellIs" dxfId="1230" priority="360" stopIfTrue="1" operator="lessThan">
      <formula>NOW()</formula>
    </cfRule>
    <cfRule type="cellIs" dxfId="1229" priority="362" stopIfTrue="1" operator="lessThan">
      <formula>(TODAY)</formula>
    </cfRule>
  </conditionalFormatting>
  <conditionalFormatting sqref="M291">
    <cfRule type="cellIs" dxfId="1228" priority="363" stopIfTrue="1" operator="equal">
      <formula>""</formula>
    </cfRule>
    <cfRule type="cellIs" dxfId="1227" priority="364" stopIfTrue="1" operator="lessThan">
      <formula>NOW()</formula>
    </cfRule>
    <cfRule type="cellIs" dxfId="1226" priority="365" stopIfTrue="1" operator="equal">
      <formula>""</formula>
    </cfRule>
    <cfRule type="cellIs" dxfId="1225" priority="366" stopIfTrue="1" operator="lessThan">
      <formula>NOW()</formula>
    </cfRule>
  </conditionalFormatting>
  <conditionalFormatting sqref="M310">
    <cfRule type="cellIs" dxfId="1224" priority="2174" stopIfTrue="1" operator="equal">
      <formula>""</formula>
    </cfRule>
    <cfRule type="cellIs" dxfId="1223" priority="2175" stopIfTrue="1" operator="lessThan">
      <formula>NOW()</formula>
    </cfRule>
  </conditionalFormatting>
  <conditionalFormatting sqref="M310:M311">
    <cfRule type="cellIs" dxfId="1222" priority="2170" stopIfTrue="1" operator="equal">
      <formula>""</formula>
    </cfRule>
    <cfRule type="cellIs" dxfId="1221" priority="2171" stopIfTrue="1" operator="lessThan">
      <formula>NOW()</formula>
    </cfRule>
  </conditionalFormatting>
  <conditionalFormatting sqref="M311">
    <cfRule type="cellIs" dxfId="1220" priority="2168" stopIfTrue="1" operator="equal">
      <formula>""</formula>
    </cfRule>
    <cfRule type="cellIs" dxfId="1219" priority="2169" stopIfTrue="1" operator="lessThan">
      <formula>NOW()</formula>
    </cfRule>
  </conditionalFormatting>
  <conditionalFormatting sqref="M314">
    <cfRule type="cellIs" dxfId="1218" priority="432" stopIfTrue="1" operator="equal">
      <formula>""</formula>
    </cfRule>
    <cfRule type="cellIs" dxfId="1217" priority="433" stopIfTrue="1" operator="lessThan">
      <formula>NOW()</formula>
    </cfRule>
  </conditionalFormatting>
  <conditionalFormatting sqref="M314:M317">
    <cfRule type="cellIs" dxfId="1216" priority="434" stopIfTrue="1" operator="equal">
      <formula>""</formula>
    </cfRule>
    <cfRule type="cellIs" dxfId="1215" priority="435" stopIfTrue="1" operator="lessThan">
      <formula>NOW()</formula>
    </cfRule>
  </conditionalFormatting>
  <conditionalFormatting sqref="M314:M319">
    <cfRule type="cellIs" dxfId="1214" priority="429" stopIfTrue="1" operator="lessThan">
      <formula>NOW()</formula>
    </cfRule>
    <cfRule type="cellIs" dxfId="1213" priority="431" stopIfTrue="1" operator="lessThan">
      <formula>(TODAY)</formula>
    </cfRule>
  </conditionalFormatting>
  <conditionalFormatting sqref="M319">
    <cfRule type="cellIs" dxfId="1212" priority="962" stopIfTrue="1" operator="equal">
      <formula>""</formula>
    </cfRule>
    <cfRule type="cellIs" dxfId="1211" priority="963" stopIfTrue="1" operator="lessThan">
      <formula>NOW()</formula>
    </cfRule>
    <cfRule type="cellIs" dxfId="1210" priority="964" stopIfTrue="1" operator="equal">
      <formula>""</formula>
    </cfRule>
    <cfRule type="cellIs" dxfId="1209" priority="965" stopIfTrue="1" operator="lessThan">
      <formula>NOW()</formula>
    </cfRule>
  </conditionalFormatting>
  <conditionalFormatting sqref="M320:M321">
    <cfRule type="cellIs" dxfId="1208" priority="2423" stopIfTrue="1" operator="equal">
      <formula>""</formula>
    </cfRule>
    <cfRule type="cellIs" dxfId="1207" priority="2424" stopIfTrue="1" operator="lessThan">
      <formula>NOW()</formula>
    </cfRule>
  </conditionalFormatting>
  <conditionalFormatting sqref="M321">
    <cfRule type="cellIs" dxfId="1206" priority="2420" stopIfTrue="1" operator="lessThan">
      <formula>NOW()</formula>
    </cfRule>
    <cfRule type="cellIs" dxfId="1205" priority="2422" stopIfTrue="1" operator="lessThan">
      <formula>(TODAY)</formula>
    </cfRule>
  </conditionalFormatting>
  <conditionalFormatting sqref="M327">
    <cfRule type="cellIs" dxfId="1204" priority="2146" stopIfTrue="1" operator="equal">
      <formula>""</formula>
    </cfRule>
    <cfRule type="cellIs" dxfId="1203" priority="2147" stopIfTrue="1" operator="lessThan">
      <formula>NOW()</formula>
    </cfRule>
    <cfRule type="cellIs" dxfId="1202" priority="2148" stopIfTrue="1" operator="equal">
      <formula>""</formula>
    </cfRule>
    <cfRule type="cellIs" dxfId="1201" priority="2149" stopIfTrue="1" operator="lessThan">
      <formula>NOW()</formula>
    </cfRule>
  </conditionalFormatting>
  <conditionalFormatting sqref="M329:M330">
    <cfRule type="cellIs" dxfId="1200" priority="914" stopIfTrue="1" operator="lessThan">
      <formula>NOW()</formula>
    </cfRule>
    <cfRule type="cellIs" dxfId="1199" priority="916" stopIfTrue="1" operator="lessThan">
      <formula>(TODAY)</formula>
    </cfRule>
    <cfRule type="cellIs" dxfId="1198" priority="919" stopIfTrue="1" operator="equal">
      <formula>""</formula>
    </cfRule>
    <cfRule type="cellIs" dxfId="1197" priority="920" stopIfTrue="1" operator="lessThan">
      <formula>NOW()</formula>
    </cfRule>
  </conditionalFormatting>
  <conditionalFormatting sqref="M330">
    <cfRule type="cellIs" dxfId="1196" priority="917" stopIfTrue="1" operator="equal">
      <formula>""</formula>
    </cfRule>
    <cfRule type="cellIs" dxfId="1195" priority="918" stopIfTrue="1" operator="lessThan">
      <formula>NOW()</formula>
    </cfRule>
  </conditionalFormatting>
  <conditionalFormatting sqref="M337">
    <cfRule type="cellIs" dxfId="1194" priority="2142" stopIfTrue="1" operator="equal">
      <formula>""</formula>
    </cfRule>
    <cfRule type="cellIs" dxfId="1193" priority="2143" stopIfTrue="1" operator="lessThan">
      <formula>NOW()</formula>
    </cfRule>
    <cfRule type="cellIs" dxfId="1192" priority="2144" stopIfTrue="1" operator="equal">
      <formula>""</formula>
    </cfRule>
    <cfRule type="cellIs" dxfId="1191" priority="2145" stopIfTrue="1" operator="lessThan">
      <formula>NOW()</formula>
    </cfRule>
  </conditionalFormatting>
  <conditionalFormatting sqref="M356">
    <cfRule type="cellIs" dxfId="1190" priority="2128" stopIfTrue="1" operator="lessThan">
      <formula>NOW()</formula>
    </cfRule>
    <cfRule type="cellIs" dxfId="1189" priority="2130" stopIfTrue="1" operator="lessThan">
      <formula>(TODAY)</formula>
    </cfRule>
  </conditionalFormatting>
  <conditionalFormatting sqref="M362:M394">
    <cfRule type="cellIs" dxfId="1188" priority="592" stopIfTrue="1" operator="lessThan">
      <formula>NOW()</formula>
    </cfRule>
    <cfRule type="cellIs" dxfId="1187" priority="594" stopIfTrue="1" operator="lessThan">
      <formula>(TODAY)</formula>
    </cfRule>
  </conditionalFormatting>
  <conditionalFormatting sqref="M364:M381">
    <cfRule type="cellIs" dxfId="1186" priority="597" stopIfTrue="1" operator="equal">
      <formula>""</formula>
    </cfRule>
    <cfRule type="cellIs" dxfId="1185" priority="598" stopIfTrue="1" operator="lessThan">
      <formula>NOW()</formula>
    </cfRule>
  </conditionalFormatting>
  <conditionalFormatting sqref="M367">
    <cfRule type="cellIs" dxfId="1184" priority="595" stopIfTrue="1" operator="equal">
      <formula>""</formula>
    </cfRule>
    <cfRule type="cellIs" dxfId="1183" priority="596" stopIfTrue="1" operator="lessThan">
      <formula>NOW()</formula>
    </cfRule>
  </conditionalFormatting>
  <conditionalFormatting sqref="M385:M393">
    <cfRule type="cellIs" dxfId="1182" priority="992" stopIfTrue="1" operator="equal">
      <formula>""</formula>
    </cfRule>
    <cfRule type="cellIs" dxfId="1181" priority="993" stopIfTrue="1" operator="lessThan">
      <formula>NOW()</formula>
    </cfRule>
  </conditionalFormatting>
  <conditionalFormatting sqref="M392">
    <cfRule type="cellIs" dxfId="1180" priority="990" stopIfTrue="1" operator="equal">
      <formula>""</formula>
    </cfRule>
    <cfRule type="cellIs" dxfId="1179" priority="991" stopIfTrue="1" operator="lessThan">
      <formula>NOW()</formula>
    </cfRule>
  </conditionalFormatting>
  <conditionalFormatting sqref="M393">
    <cfRule type="cellIs" dxfId="1178" priority="1295" stopIfTrue="1" operator="equal">
      <formula>""</formula>
    </cfRule>
    <cfRule type="cellIs" dxfId="1177" priority="1296" stopIfTrue="1" operator="lessThan">
      <formula>NOW()</formula>
    </cfRule>
  </conditionalFormatting>
  <conditionalFormatting sqref="M395">
    <cfRule type="cellIs" dxfId="1176" priority="2494" stopIfTrue="1" operator="equal">
      <formula>""</formula>
    </cfRule>
    <cfRule type="cellIs" dxfId="1175" priority="2495" stopIfTrue="1" operator="lessThan">
      <formula>NOW()</formula>
    </cfRule>
    <cfRule type="cellIs" dxfId="1174" priority="2496" stopIfTrue="1" operator="equal">
      <formula>""</formula>
    </cfRule>
    <cfRule type="cellIs" dxfId="1173" priority="2497" stopIfTrue="1" operator="lessThan">
      <formula>NOW()</formula>
    </cfRule>
  </conditionalFormatting>
  <conditionalFormatting sqref="M405">
    <cfRule type="cellIs" dxfId="1172" priority="1134" stopIfTrue="1" operator="equal">
      <formula>""</formula>
    </cfRule>
    <cfRule type="cellIs" dxfId="1171" priority="1135" stopIfTrue="1" operator="lessThan">
      <formula>NOW()</formula>
    </cfRule>
    <cfRule type="cellIs" dxfId="1170" priority="1136" stopIfTrue="1" operator="equal">
      <formula>""</formula>
    </cfRule>
    <cfRule type="cellIs" dxfId="1169" priority="1137" stopIfTrue="1" operator="lessThan">
      <formula>NOW()</formula>
    </cfRule>
  </conditionalFormatting>
  <conditionalFormatting sqref="M405:M406">
    <cfRule type="cellIs" dxfId="1168" priority="1138" stopIfTrue="1" operator="lessThan">
      <formula>NOW()</formula>
    </cfRule>
    <cfRule type="cellIs" dxfId="1167" priority="1140" stopIfTrue="1" operator="lessThan">
      <formula>(TODAY)</formula>
    </cfRule>
  </conditionalFormatting>
  <conditionalFormatting sqref="M407">
    <cfRule type="cellIs" dxfId="1166" priority="895" stopIfTrue="1" operator="lessThan">
      <formula>NOW()</formula>
    </cfRule>
    <cfRule type="cellIs" dxfId="1165" priority="897" stopIfTrue="1" operator="lessThan">
      <formula>(TODAY)</formula>
    </cfRule>
  </conditionalFormatting>
  <conditionalFormatting sqref="M409:M412">
    <cfRule type="cellIs" dxfId="1164" priority="606" stopIfTrue="1" operator="lessThan">
      <formula>NOW()</formula>
    </cfRule>
    <cfRule type="cellIs" dxfId="1163" priority="608" stopIfTrue="1" operator="lessThan">
      <formula>(TODAY)</formula>
    </cfRule>
  </conditionalFormatting>
  <conditionalFormatting sqref="M417">
    <cfRule type="cellIs" dxfId="1162" priority="2108" stopIfTrue="1" operator="lessThan">
      <formula>NOW()</formula>
    </cfRule>
    <cfRule type="cellIs" dxfId="1161" priority="2110" stopIfTrue="1" operator="lessThan">
      <formula>(TODAY)</formula>
    </cfRule>
    <cfRule type="cellIs" dxfId="1160" priority="2111" stopIfTrue="1" operator="equal">
      <formula>""</formula>
    </cfRule>
    <cfRule type="cellIs" dxfId="1159" priority="2112" stopIfTrue="1" operator="lessThan">
      <formula>NOW()</formula>
    </cfRule>
    <cfRule type="cellIs" dxfId="1158" priority="2113" stopIfTrue="1" operator="equal">
      <formula>""</formula>
    </cfRule>
    <cfRule type="cellIs" dxfId="1157" priority="2114" stopIfTrue="1" operator="lessThan">
      <formula>NOW()</formula>
    </cfRule>
  </conditionalFormatting>
  <conditionalFormatting sqref="M423">
    <cfRule type="cellIs" dxfId="1156" priority="2086" stopIfTrue="1" operator="equal">
      <formula>""</formula>
    </cfRule>
    <cfRule type="cellIs" dxfId="1155" priority="2087" stopIfTrue="1" operator="lessThan">
      <formula>NOW()</formula>
    </cfRule>
  </conditionalFormatting>
  <conditionalFormatting sqref="M423:M429">
    <cfRule type="cellIs" dxfId="1154" priority="2088" stopIfTrue="1" operator="equal">
      <formula>""</formula>
    </cfRule>
    <cfRule type="cellIs" dxfId="1153" priority="2089" stopIfTrue="1" operator="lessThan">
      <formula>NOW()</formula>
    </cfRule>
  </conditionalFormatting>
  <conditionalFormatting sqref="M423:M442">
    <cfRule type="cellIs" dxfId="1152" priority="1001" stopIfTrue="1" operator="lessThan">
      <formula>NOW()</formula>
    </cfRule>
    <cfRule type="cellIs" dxfId="1151" priority="1003" stopIfTrue="1" operator="lessThan">
      <formula>(TODAY)</formula>
    </cfRule>
  </conditionalFormatting>
  <conditionalFormatting sqref="M430">
    <cfRule type="cellIs" dxfId="1150" priority="1004" stopIfTrue="1" operator="equal">
      <formula>""</formula>
    </cfRule>
    <cfRule type="cellIs" dxfId="1149" priority="1005" stopIfTrue="1" operator="lessThan">
      <formula>NOW()</formula>
    </cfRule>
  </conditionalFormatting>
  <conditionalFormatting sqref="M430:M436">
    <cfRule type="cellIs" dxfId="1148" priority="1006" stopIfTrue="1" operator="equal">
      <formula>""</formula>
    </cfRule>
    <cfRule type="cellIs" dxfId="1147" priority="1007" stopIfTrue="1" operator="lessThan">
      <formula>NOW()</formula>
    </cfRule>
  </conditionalFormatting>
  <conditionalFormatting sqref="M441:M442">
    <cfRule type="cellIs" dxfId="1146" priority="1617" stopIfTrue="1" operator="equal">
      <formula>""</formula>
    </cfRule>
    <cfRule type="cellIs" dxfId="1145" priority="1618" stopIfTrue="1" operator="lessThan">
      <formula>NOW()</formula>
    </cfRule>
  </conditionalFormatting>
  <conditionalFormatting sqref="M445">
    <cfRule type="cellIs" dxfId="1144" priority="1781" stopIfTrue="1" operator="equal">
      <formula>""</formula>
    </cfRule>
    <cfRule type="cellIs" dxfId="1143" priority="1782" stopIfTrue="1" operator="lessThan">
      <formula>NOW()</formula>
    </cfRule>
    <cfRule type="cellIs" dxfId="1142" priority="1783" stopIfTrue="1" operator="equal">
      <formula>""</formula>
    </cfRule>
    <cfRule type="cellIs" dxfId="1141" priority="1784" stopIfTrue="1" operator="lessThan">
      <formula>NOW()</formula>
    </cfRule>
  </conditionalFormatting>
  <conditionalFormatting sqref="M451">
    <cfRule type="cellIs" dxfId="1140" priority="1712" stopIfTrue="1" operator="lessThan">
      <formula>NOW()</formula>
    </cfRule>
    <cfRule type="cellIs" dxfId="1139" priority="1714" stopIfTrue="1" operator="lessThan">
      <formula>(TODAY)</formula>
    </cfRule>
    <cfRule type="cellIs" dxfId="1138" priority="1715" stopIfTrue="1" operator="equal">
      <formula>""</formula>
    </cfRule>
    <cfRule type="cellIs" dxfId="1137" priority="1716" stopIfTrue="1" operator="lessThan">
      <formula>NOW()</formula>
    </cfRule>
  </conditionalFormatting>
  <conditionalFormatting sqref="M462">
    <cfRule type="cellIs" dxfId="1136" priority="2428" stopIfTrue="1" operator="lessThan">
      <formula>NOW()</formula>
    </cfRule>
    <cfRule type="cellIs" dxfId="1135" priority="2430" stopIfTrue="1" operator="lessThan">
      <formula>(TODAY)</formula>
    </cfRule>
    <cfRule type="cellIs" dxfId="1134" priority="2431" stopIfTrue="1" operator="equal">
      <formula>""</formula>
    </cfRule>
    <cfRule type="cellIs" dxfId="1133" priority="2432" stopIfTrue="1" operator="lessThan">
      <formula>NOW()</formula>
    </cfRule>
    <cfRule type="cellIs" dxfId="1132" priority="2433" stopIfTrue="1" operator="equal">
      <formula>""</formula>
    </cfRule>
    <cfRule type="cellIs" dxfId="1131" priority="2434" stopIfTrue="1" operator="lessThan">
      <formula>NOW()</formula>
    </cfRule>
  </conditionalFormatting>
  <conditionalFormatting sqref="M465">
    <cfRule type="cellIs" dxfId="1130" priority="2138" stopIfTrue="1" operator="equal">
      <formula>""</formula>
    </cfRule>
    <cfRule type="cellIs" dxfId="1129" priority="2139" stopIfTrue="1" operator="lessThan">
      <formula>NOW()</formula>
    </cfRule>
    <cfRule type="cellIs" dxfId="1128" priority="2140" stopIfTrue="1" operator="equal">
      <formula>""</formula>
    </cfRule>
    <cfRule type="cellIs" dxfId="1127" priority="2141" stopIfTrue="1" operator="lessThan">
      <formula>NOW()</formula>
    </cfRule>
  </conditionalFormatting>
  <conditionalFormatting sqref="M467">
    <cfRule type="cellIs" dxfId="1126" priority="2166" stopIfTrue="1" operator="equal">
      <formula>""</formula>
    </cfRule>
    <cfRule type="cellIs" dxfId="1125" priority="2167" stopIfTrue="1" operator="lessThan">
      <formula>NOW()</formula>
    </cfRule>
  </conditionalFormatting>
  <conditionalFormatting sqref="M467:M468">
    <cfRule type="cellIs" dxfId="1124" priority="1257" stopIfTrue="1" operator="equal">
      <formula>""</formula>
    </cfRule>
    <cfRule type="cellIs" dxfId="1123" priority="1258" stopIfTrue="1" operator="lessThan">
      <formula>NOW()</formula>
    </cfRule>
  </conditionalFormatting>
  <conditionalFormatting sqref="M468">
    <cfRule type="cellIs" dxfId="1122" priority="1255" stopIfTrue="1" operator="equal">
      <formula>""</formula>
    </cfRule>
    <cfRule type="cellIs" dxfId="1121" priority="1256" stopIfTrue="1" operator="lessThan">
      <formula>NOW()</formula>
    </cfRule>
  </conditionalFormatting>
  <conditionalFormatting sqref="M468:M517">
    <cfRule type="cellIs" dxfId="1120" priority="1093" stopIfTrue="1" operator="lessThan">
      <formula>NOW()</formula>
    </cfRule>
    <cfRule type="cellIs" dxfId="1119" priority="1095" stopIfTrue="1" operator="lessThan">
      <formula>(TODAY)</formula>
    </cfRule>
  </conditionalFormatting>
  <conditionalFormatting sqref="M469:M471">
    <cfRule type="cellIs" dxfId="1118" priority="1531" stopIfTrue="1" operator="equal">
      <formula>""</formula>
    </cfRule>
    <cfRule type="cellIs" dxfId="1117" priority="1532" stopIfTrue="1" operator="lessThan">
      <formula>NOW()</formula>
    </cfRule>
  </conditionalFormatting>
  <conditionalFormatting sqref="M471">
    <cfRule type="cellIs" dxfId="1116" priority="1529" stopIfTrue="1" operator="equal">
      <formula>""</formula>
    </cfRule>
    <cfRule type="cellIs" dxfId="1115" priority="1530" stopIfTrue="1" operator="lessThan">
      <formula>NOW()</formula>
    </cfRule>
  </conditionalFormatting>
  <conditionalFormatting sqref="M477:M492">
    <cfRule type="cellIs" dxfId="1114" priority="1108" stopIfTrue="1" operator="equal">
      <formula>""</formula>
    </cfRule>
    <cfRule type="cellIs" dxfId="1113" priority="1109" stopIfTrue="1" operator="lessThan">
      <formula>NOW()</formula>
    </cfRule>
  </conditionalFormatting>
  <conditionalFormatting sqref="M485">
    <cfRule type="cellIs" dxfId="1112" priority="1106" stopIfTrue="1" operator="equal">
      <formula>""</formula>
    </cfRule>
    <cfRule type="cellIs" dxfId="1111" priority="1107" stopIfTrue="1" operator="lessThan">
      <formula>NOW()</formula>
    </cfRule>
  </conditionalFormatting>
  <conditionalFormatting sqref="M493">
    <cfRule type="cellIs" dxfId="1110" priority="1088" stopIfTrue="1" operator="lessThan">
      <formula>NOW()</formula>
    </cfRule>
    <cfRule type="cellIs" dxfId="1109" priority="1090" stopIfTrue="1" operator="lessThan">
      <formula>(TODAY)</formula>
    </cfRule>
    <cfRule type="cellIs" dxfId="1108" priority="1091" stopIfTrue="1" operator="equal">
      <formula>""</formula>
    </cfRule>
    <cfRule type="cellIs" dxfId="1107" priority="1092" stopIfTrue="1" operator="lessThan">
      <formula>NOW()</formula>
    </cfRule>
    <cfRule type="cellIs" dxfId="1106" priority="1096" stopIfTrue="1" operator="equal">
      <formula>""</formula>
    </cfRule>
    <cfRule type="cellIs" dxfId="1105" priority="1097" stopIfTrue="1" operator="lessThan">
      <formula>NOW()</formula>
    </cfRule>
  </conditionalFormatting>
  <conditionalFormatting sqref="M493:M498">
    <cfRule type="cellIs" dxfId="1104" priority="1098" stopIfTrue="1" operator="equal">
      <formula>""</formula>
    </cfRule>
    <cfRule type="cellIs" dxfId="1103" priority="1099" stopIfTrue="1" operator="lessThan">
      <formula>NOW()</formula>
    </cfRule>
  </conditionalFormatting>
  <conditionalFormatting sqref="M507:M517 O517">
    <cfRule type="cellIs" dxfId="1102" priority="1225" stopIfTrue="1" operator="equal">
      <formula>""</formula>
    </cfRule>
    <cfRule type="cellIs" dxfId="1101" priority="1226" stopIfTrue="1" operator="lessThan">
      <formula>NOW()</formula>
    </cfRule>
  </conditionalFormatting>
  <conditionalFormatting sqref="M517 O517">
    <cfRule type="cellIs" dxfId="1100" priority="1223" stopIfTrue="1" operator="equal">
      <formula>""</formula>
    </cfRule>
    <cfRule type="cellIs" dxfId="1099" priority="1224" stopIfTrue="1" operator="lessThan">
      <formula>NOW()</formula>
    </cfRule>
  </conditionalFormatting>
  <conditionalFormatting sqref="M519:M520">
    <cfRule type="cellIs" dxfId="1098" priority="1503" stopIfTrue="1" operator="equal">
      <formula>""</formula>
    </cfRule>
    <cfRule type="cellIs" dxfId="1097" priority="1504" stopIfTrue="1" operator="lessThan">
      <formula>NOW()</formula>
    </cfRule>
  </conditionalFormatting>
  <conditionalFormatting sqref="M520:M521 O521">
    <cfRule type="cellIs" dxfId="1096" priority="1380" stopIfTrue="1" operator="equal">
      <formula>""</formula>
    </cfRule>
    <cfRule type="cellIs" dxfId="1095" priority="1381" stopIfTrue="1" operator="lessThan">
      <formula>NOW()</formula>
    </cfRule>
  </conditionalFormatting>
  <conditionalFormatting sqref="M520:M521">
    <cfRule type="cellIs" dxfId="1094" priority="1377" stopIfTrue="1" operator="lessThan">
      <formula>NOW()</formula>
    </cfRule>
    <cfRule type="cellIs" dxfId="1093" priority="1379" stopIfTrue="1" operator="lessThan">
      <formula>(TODAY)</formula>
    </cfRule>
  </conditionalFormatting>
  <conditionalFormatting sqref="M525">
    <cfRule type="cellIs" dxfId="1092" priority="2200" stopIfTrue="1" operator="lessThan">
      <formula>NOW()</formula>
    </cfRule>
    <cfRule type="cellIs" dxfId="1091" priority="2202" stopIfTrue="1" operator="lessThan">
      <formula>(TODAY)</formula>
    </cfRule>
  </conditionalFormatting>
  <conditionalFormatting sqref="M535">
    <cfRule type="cellIs" dxfId="1090" priority="1113" stopIfTrue="1" operator="lessThan">
      <formula>NOW()</formula>
    </cfRule>
    <cfRule type="cellIs" dxfId="1089" priority="1115" stopIfTrue="1" operator="lessThan">
      <formula>(TODAY)</formula>
    </cfRule>
    <cfRule type="cellIs" dxfId="1088" priority="1116" stopIfTrue="1" operator="equal">
      <formula>""</formula>
    </cfRule>
    <cfRule type="cellIs" dxfId="1087" priority="1117" stopIfTrue="1" operator="lessThan">
      <formula>NOW()</formula>
    </cfRule>
  </conditionalFormatting>
  <conditionalFormatting sqref="M535:M536">
    <cfRule type="cellIs" dxfId="1086" priority="1118" stopIfTrue="1" operator="equal">
      <formula>""</formula>
    </cfRule>
    <cfRule type="cellIs" dxfId="1085" priority="1119" stopIfTrue="1" operator="lessThan">
      <formula>NOW()</formula>
    </cfRule>
  </conditionalFormatting>
  <conditionalFormatting sqref="M536">
    <cfRule type="cellIs" dxfId="1084" priority="2514" stopIfTrue="1" operator="equal">
      <formula>""</formula>
    </cfRule>
    <cfRule type="cellIs" dxfId="1083" priority="2515" stopIfTrue="1" operator="lessThan">
      <formula>NOW()</formula>
    </cfRule>
  </conditionalFormatting>
  <conditionalFormatting sqref="M543">
    <cfRule type="cellIs" dxfId="1082" priority="1234" stopIfTrue="1" operator="lessThan">
      <formula>NOW()</formula>
    </cfRule>
    <cfRule type="cellIs" dxfId="1081" priority="1236" stopIfTrue="1" operator="lessThan">
      <formula>(TODAY)</formula>
    </cfRule>
  </conditionalFormatting>
  <conditionalFormatting sqref="M547">
    <cfRule type="cellIs" dxfId="1080" priority="2492" stopIfTrue="1" operator="equal">
      <formula>""</formula>
    </cfRule>
    <cfRule type="cellIs" dxfId="1079" priority="2493" stopIfTrue="1" operator="lessThan">
      <formula>NOW()</formula>
    </cfRule>
  </conditionalFormatting>
  <conditionalFormatting sqref="M547:M549">
    <cfRule type="cellIs" dxfId="1078" priority="1937" stopIfTrue="1" operator="equal">
      <formula>""</formula>
    </cfRule>
    <cfRule type="cellIs" dxfId="1077" priority="1938" stopIfTrue="1" operator="lessThan">
      <formula>NOW()</formula>
    </cfRule>
  </conditionalFormatting>
  <conditionalFormatting sqref="M548">
    <cfRule type="cellIs" dxfId="1076" priority="1928" stopIfTrue="1" operator="equal">
      <formula>""</formula>
    </cfRule>
    <cfRule type="cellIs" dxfId="1075" priority="1929" stopIfTrue="1" operator="lessThan">
      <formula>NOW()</formula>
    </cfRule>
    <cfRule type="cellIs" dxfId="1074" priority="1930" stopIfTrue="1" operator="equal">
      <formula>""</formula>
    </cfRule>
    <cfRule type="cellIs" dxfId="1073" priority="1931" stopIfTrue="1" operator="lessThan">
      <formula>NOW()</formula>
    </cfRule>
    <cfRule type="cellIs" dxfId="1072" priority="1935" stopIfTrue="1" operator="equal">
      <formula>""</formula>
    </cfRule>
    <cfRule type="cellIs" dxfId="1071" priority="1936" stopIfTrue="1" operator="lessThan">
      <formula>NOW()</formula>
    </cfRule>
  </conditionalFormatting>
  <conditionalFormatting sqref="M548:M549">
    <cfRule type="cellIs" dxfId="1070" priority="1932" stopIfTrue="1" operator="lessThan">
      <formula>NOW()</formula>
    </cfRule>
    <cfRule type="cellIs" dxfId="1069" priority="1934" stopIfTrue="1" operator="lessThan">
      <formula>(TODAY)</formula>
    </cfRule>
  </conditionalFormatting>
  <conditionalFormatting sqref="M554">
    <cfRule type="cellIs" dxfId="1068" priority="2366" stopIfTrue="1" operator="lessThan">
      <formula>NOW()</formula>
    </cfRule>
    <cfRule type="cellIs" dxfId="1067" priority="2368" stopIfTrue="1" operator="lessThan">
      <formula>(TODAY)</formula>
    </cfRule>
    <cfRule type="cellIs" dxfId="1066" priority="2369" stopIfTrue="1" operator="equal">
      <formula>""</formula>
    </cfRule>
    <cfRule type="cellIs" dxfId="1065" priority="2370" stopIfTrue="1" operator="lessThan">
      <formula>NOW()</formula>
    </cfRule>
    <cfRule type="cellIs" dxfId="1064" priority="2371" stopIfTrue="1" operator="equal">
      <formula>""</formula>
    </cfRule>
    <cfRule type="cellIs" dxfId="1063" priority="2372" stopIfTrue="1" operator="lessThan">
      <formula>NOW()</formula>
    </cfRule>
    <cfRule type="cellIs" dxfId="1062" priority="2373" stopIfTrue="1" operator="equal">
      <formula>""</formula>
    </cfRule>
    <cfRule type="cellIs" dxfId="1061" priority="2374" stopIfTrue="1" operator="lessThan">
      <formula>NOW()</formula>
    </cfRule>
    <cfRule type="cellIs" dxfId="1060" priority="2375" stopIfTrue="1" operator="equal">
      <formula>""</formula>
    </cfRule>
    <cfRule type="cellIs" dxfId="1059" priority="2376" stopIfTrue="1" operator="lessThan">
      <formula>NOW()</formula>
    </cfRule>
  </conditionalFormatting>
  <conditionalFormatting sqref="M557">
    <cfRule type="cellIs" dxfId="1058" priority="2079" stopIfTrue="1" operator="equal">
      <formula>""</formula>
    </cfRule>
    <cfRule type="cellIs" dxfId="1057" priority="2080" stopIfTrue="1" operator="lessThan">
      <formula>NOW()</formula>
    </cfRule>
  </conditionalFormatting>
  <conditionalFormatting sqref="M557:M559">
    <cfRule type="cellIs" dxfId="1056" priority="2081" stopIfTrue="1" operator="equal">
      <formula>""</formula>
    </cfRule>
    <cfRule type="cellIs" dxfId="1055" priority="2082" stopIfTrue="1" operator="lessThan">
      <formula>NOW()</formula>
    </cfRule>
  </conditionalFormatting>
  <conditionalFormatting sqref="M557:M560">
    <cfRule type="cellIs" dxfId="1054" priority="883" stopIfTrue="1" operator="lessThan">
      <formula>NOW()</formula>
    </cfRule>
    <cfRule type="cellIs" dxfId="1053" priority="885" stopIfTrue="1" operator="lessThan">
      <formula>(TODAY)</formula>
    </cfRule>
  </conditionalFormatting>
  <conditionalFormatting sqref="M560">
    <cfRule type="cellIs" dxfId="1052" priority="886" stopIfTrue="1" operator="equal">
      <formula>""</formula>
    </cfRule>
    <cfRule type="cellIs" dxfId="1051" priority="887" stopIfTrue="1" operator="lessThan">
      <formula>NOW()</formula>
    </cfRule>
  </conditionalFormatting>
  <conditionalFormatting sqref="M560:M561">
    <cfRule type="cellIs" dxfId="1050" priority="888" stopIfTrue="1" operator="equal">
      <formula>""</formula>
    </cfRule>
    <cfRule type="cellIs" dxfId="1049" priority="889" stopIfTrue="1" operator="lessThan">
      <formula>NOW()</formula>
    </cfRule>
  </conditionalFormatting>
  <conditionalFormatting sqref="M561">
    <cfRule type="cellIs" dxfId="1048" priority="1876" stopIfTrue="1" operator="equal">
      <formula>""</formula>
    </cfRule>
    <cfRule type="cellIs" dxfId="1047" priority="1877" stopIfTrue="1" operator="lessThan">
      <formula>NOW()</formula>
    </cfRule>
  </conditionalFormatting>
  <conditionalFormatting sqref="M565:M576">
    <cfRule type="cellIs" dxfId="1046" priority="1302" stopIfTrue="1" operator="equal">
      <formula>""</formula>
    </cfRule>
    <cfRule type="cellIs" dxfId="1045" priority="1303" stopIfTrue="1" operator="lessThan">
      <formula>NOW()</formula>
    </cfRule>
  </conditionalFormatting>
  <conditionalFormatting sqref="M565:M577">
    <cfRule type="cellIs" dxfId="1044" priority="1242" stopIfTrue="1" operator="lessThan">
      <formula>NOW()</formula>
    </cfRule>
    <cfRule type="cellIs" dxfId="1043" priority="1244" stopIfTrue="1" operator="lessThan">
      <formula>(TODAY)</formula>
    </cfRule>
  </conditionalFormatting>
  <conditionalFormatting sqref="M566">
    <cfRule type="cellIs" dxfId="1042" priority="1300" stopIfTrue="1" operator="equal">
      <formula>""</formula>
    </cfRule>
    <cfRule type="cellIs" dxfId="1041" priority="1301" stopIfTrue="1" operator="lessThan">
      <formula>NOW()</formula>
    </cfRule>
  </conditionalFormatting>
  <conditionalFormatting sqref="M577">
    <cfRule type="cellIs" dxfId="1040" priority="1245" stopIfTrue="1" operator="equal">
      <formula>""</formula>
    </cfRule>
    <cfRule type="cellIs" dxfId="1039" priority="1246" stopIfTrue="1" operator="lessThan">
      <formula>NOW()</formula>
    </cfRule>
  </conditionalFormatting>
  <conditionalFormatting sqref="M578:M584">
    <cfRule type="cellIs" dxfId="1038" priority="2055" stopIfTrue="1" operator="lessThan">
      <formula>NOW()</formula>
    </cfRule>
    <cfRule type="cellIs" dxfId="1037" priority="2057" stopIfTrue="1" operator="lessThan">
      <formula>(TODAY)</formula>
    </cfRule>
  </conditionalFormatting>
  <conditionalFormatting sqref="M583">
    <cfRule type="cellIs" dxfId="1036" priority="2058" stopIfTrue="1" operator="equal">
      <formula>""</formula>
    </cfRule>
    <cfRule type="cellIs" dxfId="1035" priority="2059" stopIfTrue="1" operator="lessThan">
      <formula>NOW()</formula>
    </cfRule>
    <cfRule type="cellIs" dxfId="1034" priority="2060" stopIfTrue="1" operator="equal">
      <formula>""</formula>
    </cfRule>
    <cfRule type="cellIs" dxfId="1033" priority="2061" stopIfTrue="1" operator="lessThan">
      <formula>NOW()</formula>
    </cfRule>
  </conditionalFormatting>
  <conditionalFormatting sqref="M584">
    <cfRule type="cellIs" dxfId="1032" priority="1880" stopIfTrue="1" operator="equal">
      <formula>""</formula>
    </cfRule>
    <cfRule type="cellIs" dxfId="1031" priority="1881" stopIfTrue="1" operator="lessThan">
      <formula>NOW()</formula>
    </cfRule>
  </conditionalFormatting>
  <conditionalFormatting sqref="M584:M585">
    <cfRule type="cellIs" dxfId="1030" priority="893" stopIfTrue="1" operator="equal">
      <formula>""</formula>
    </cfRule>
    <cfRule type="cellIs" dxfId="1029" priority="894" stopIfTrue="1" operator="lessThan">
      <formula>NOW()</formula>
    </cfRule>
  </conditionalFormatting>
  <conditionalFormatting sqref="M585">
    <cfRule type="cellIs" dxfId="1028" priority="890" stopIfTrue="1" operator="lessThan">
      <formula>NOW()</formula>
    </cfRule>
    <cfRule type="cellIs" dxfId="1027" priority="892" stopIfTrue="1" operator="lessThan">
      <formula>(TODAY)</formula>
    </cfRule>
  </conditionalFormatting>
  <conditionalFormatting sqref="M603">
    <cfRule type="cellIs" dxfId="1026" priority="2559" stopIfTrue="1" operator="equal">
      <formula>""</formula>
    </cfRule>
    <cfRule type="cellIs" dxfId="1025" priority="2560" stopIfTrue="1" operator="lessThan">
      <formula>NOW()</formula>
    </cfRule>
    <cfRule type="cellIs" dxfId="1024" priority="2561" stopIfTrue="1" operator="equal">
      <formula>""</formula>
    </cfRule>
    <cfRule type="cellIs" dxfId="1023" priority="2562" stopIfTrue="1" operator="lessThan">
      <formula>NOW()</formula>
    </cfRule>
  </conditionalFormatting>
  <conditionalFormatting sqref="M606:M607">
    <cfRule type="cellIs" dxfId="1022" priority="1008" stopIfTrue="1" operator="lessThan">
      <formula>NOW()</formula>
    </cfRule>
    <cfRule type="cellIs" dxfId="1021" priority="1010" stopIfTrue="1" operator="lessThan">
      <formula>(TODAY)</formula>
    </cfRule>
    <cfRule type="cellIs" dxfId="1020" priority="1011" stopIfTrue="1" operator="equal">
      <formula>""</formula>
    </cfRule>
    <cfRule type="cellIs" dxfId="1019" priority="1012" stopIfTrue="1" operator="lessThan">
      <formula>NOW()</formula>
    </cfRule>
  </conditionalFormatting>
  <conditionalFormatting sqref="M607">
    <cfRule type="cellIs" dxfId="1018" priority="2362" stopIfTrue="1" operator="equal">
      <formula>""</formula>
    </cfRule>
    <cfRule type="cellIs" dxfId="1017" priority="2363" stopIfTrue="1" operator="lessThan">
      <formula>NOW()</formula>
    </cfRule>
    <cfRule type="cellIs" dxfId="1016" priority="2364" stopIfTrue="1" operator="equal">
      <formula>""</formula>
    </cfRule>
    <cfRule type="cellIs" dxfId="1015" priority="2365" stopIfTrue="1" operator="lessThan">
      <formula>NOW()</formula>
    </cfRule>
  </conditionalFormatting>
  <conditionalFormatting sqref="M610">
    <cfRule type="cellIs" dxfId="1014" priority="1924" stopIfTrue="1" operator="equal">
      <formula>""</formula>
    </cfRule>
    <cfRule type="cellIs" dxfId="1013" priority="1925" stopIfTrue="1" operator="lessThan">
      <formula>NOW()</formula>
    </cfRule>
  </conditionalFormatting>
  <conditionalFormatting sqref="M610:M611">
    <cfRule type="cellIs" dxfId="1012" priority="1921" stopIfTrue="1" operator="lessThan">
      <formula>NOW()</formula>
    </cfRule>
    <cfRule type="cellIs" dxfId="1011" priority="1923" stopIfTrue="1" operator="lessThan">
      <formula>(TODAY)</formula>
    </cfRule>
    <cfRule type="cellIs" dxfId="1010" priority="1926" stopIfTrue="1" operator="equal">
      <formula>""</formula>
    </cfRule>
    <cfRule type="cellIs" dxfId="1009" priority="1927" stopIfTrue="1" operator="lessThan">
      <formula>NOW()</formula>
    </cfRule>
  </conditionalFormatting>
  <conditionalFormatting sqref="M612">
    <cfRule type="cellIs" dxfId="1008" priority="1415" stopIfTrue="1" operator="equal">
      <formula>""</formula>
    </cfRule>
    <cfRule type="cellIs" dxfId="1007" priority="1416" stopIfTrue="1" operator="lessThan">
      <formula>NOW()</formula>
    </cfRule>
  </conditionalFormatting>
  <conditionalFormatting sqref="M613:M615">
    <cfRule type="cellIs" dxfId="1006" priority="2283" stopIfTrue="1" operator="lessThan">
      <formula>NOW()</formula>
    </cfRule>
    <cfRule type="cellIs" dxfId="1005" priority="2285" stopIfTrue="1" operator="lessThan">
      <formula>(TODAY)</formula>
    </cfRule>
  </conditionalFormatting>
  <conditionalFormatting sqref="M615">
    <cfRule type="cellIs" dxfId="1004" priority="2281" stopIfTrue="1" operator="equal">
      <formula>""</formula>
    </cfRule>
    <cfRule type="cellIs" dxfId="1003" priority="2282" stopIfTrue="1" operator="lessThan">
      <formula>NOW()</formula>
    </cfRule>
  </conditionalFormatting>
  <conditionalFormatting sqref="M617">
    <cfRule type="cellIs" dxfId="1002" priority="1731" stopIfTrue="1" operator="lessThan">
      <formula>NOW()</formula>
    </cfRule>
    <cfRule type="cellIs" dxfId="1001" priority="1733" stopIfTrue="1" operator="lessThan">
      <formula>(TODAY)</formula>
    </cfRule>
    <cfRule type="cellIs" dxfId="1000" priority="1734" stopIfTrue="1" operator="equal">
      <formula>""</formula>
    </cfRule>
    <cfRule type="cellIs" dxfId="999" priority="1735" stopIfTrue="1" operator="lessThan">
      <formula>NOW()</formula>
    </cfRule>
    <cfRule type="cellIs" dxfId="998" priority="1736" stopIfTrue="1" operator="equal">
      <formula>""</formula>
    </cfRule>
    <cfRule type="cellIs" dxfId="997" priority="1737" stopIfTrue="1" operator="lessThan">
      <formula>NOW()</formula>
    </cfRule>
  </conditionalFormatting>
  <conditionalFormatting sqref="M619 O619">
    <cfRule type="cellIs" dxfId="996" priority="2126" stopIfTrue="1" operator="equal">
      <formula>""</formula>
    </cfRule>
    <cfRule type="cellIs" dxfId="995" priority="2127" stopIfTrue="1" operator="lessThan">
      <formula>NOW()</formula>
    </cfRule>
  </conditionalFormatting>
  <conditionalFormatting sqref="M619">
    <cfRule type="cellIs" dxfId="994" priority="2123" stopIfTrue="1" operator="lessThan">
      <formula>NOW()</formula>
    </cfRule>
    <cfRule type="cellIs" dxfId="993" priority="2125" stopIfTrue="1" operator="lessThan">
      <formula>(TODAY)</formula>
    </cfRule>
  </conditionalFormatting>
  <conditionalFormatting sqref="M631">
    <cfRule type="cellIs" dxfId="992" priority="2595" stopIfTrue="1" operator="lessThan">
      <formula>NOW()</formula>
    </cfRule>
    <cfRule type="cellIs" dxfId="991" priority="2597" stopIfTrue="1" operator="lessThan">
      <formula>(TODAY)</formula>
    </cfRule>
    <cfRule type="cellIs" dxfId="990" priority="2598" stopIfTrue="1" operator="equal">
      <formula>""</formula>
    </cfRule>
    <cfRule type="cellIs" dxfId="989" priority="2599" stopIfTrue="1" operator="lessThan">
      <formula>NOW()</formula>
    </cfRule>
    <cfRule type="cellIs" dxfId="988" priority="2600" stopIfTrue="1" operator="equal">
      <formula>""</formula>
    </cfRule>
    <cfRule type="cellIs" dxfId="987" priority="2601" stopIfTrue="1" operator="lessThan">
      <formula>NOW()</formula>
    </cfRule>
  </conditionalFormatting>
  <conditionalFormatting sqref="M633">
    <cfRule type="cellIs" dxfId="986" priority="2397" stopIfTrue="1" operator="lessThan">
      <formula>NOW()</formula>
    </cfRule>
    <cfRule type="cellIs" dxfId="985" priority="2399" stopIfTrue="1" operator="lessThan">
      <formula>(TODAY)</formula>
    </cfRule>
    <cfRule type="cellIs" dxfId="984" priority="2400" stopIfTrue="1" operator="equal">
      <formula>""</formula>
    </cfRule>
    <cfRule type="cellIs" dxfId="983" priority="2401" stopIfTrue="1" operator="lessThan">
      <formula>NOW()</formula>
    </cfRule>
    <cfRule type="cellIs" dxfId="982" priority="2402" stopIfTrue="1" operator="equal">
      <formula>""</formula>
    </cfRule>
    <cfRule type="cellIs" dxfId="981" priority="2403" stopIfTrue="1" operator="lessThan">
      <formula>NOW()</formula>
    </cfRule>
  </conditionalFormatting>
  <conditionalFormatting sqref="M637">
    <cfRule type="cellIs" dxfId="980" priority="2404" stopIfTrue="1" operator="lessThan">
      <formula>NOW()</formula>
    </cfRule>
    <cfRule type="cellIs" dxfId="979" priority="2406" stopIfTrue="1" operator="lessThan">
      <formula>(TODAY)</formula>
    </cfRule>
    <cfRule type="cellIs" dxfId="978" priority="2407" stopIfTrue="1" operator="equal">
      <formula>""</formula>
    </cfRule>
    <cfRule type="cellIs" dxfId="977" priority="2408" stopIfTrue="1" operator="lessThan">
      <formula>NOW()</formula>
    </cfRule>
    <cfRule type="cellIs" dxfId="976" priority="2409" stopIfTrue="1" operator="equal">
      <formula>""</formula>
    </cfRule>
    <cfRule type="cellIs" dxfId="975" priority="2410" stopIfTrue="1" operator="lessThan">
      <formula>NOW()</formula>
    </cfRule>
    <cfRule type="cellIs" dxfId="974" priority="2411" stopIfTrue="1" operator="equal">
      <formula>""</formula>
    </cfRule>
    <cfRule type="cellIs" dxfId="973" priority="2412" stopIfTrue="1" operator="lessThan">
      <formula>NOW()</formula>
    </cfRule>
  </conditionalFormatting>
  <conditionalFormatting sqref="M642">
    <cfRule type="cellIs" dxfId="972" priority="1804" stopIfTrue="1" operator="equal">
      <formula>""</formula>
    </cfRule>
    <cfRule type="cellIs" dxfId="971" priority="1805" stopIfTrue="1" operator="lessThan">
      <formula>NOW()</formula>
    </cfRule>
    <cfRule type="cellIs" dxfId="970" priority="1806" stopIfTrue="1" operator="equal">
      <formula>""</formula>
    </cfRule>
    <cfRule type="cellIs" dxfId="969" priority="1807" stopIfTrue="1" operator="lessThan">
      <formula>NOW()</formula>
    </cfRule>
  </conditionalFormatting>
  <conditionalFormatting sqref="M649">
    <cfRule type="cellIs" dxfId="968" priority="2314" stopIfTrue="1" operator="equal">
      <formula>""</formula>
    </cfRule>
    <cfRule type="cellIs" dxfId="967" priority="2315" stopIfTrue="1" operator="lessThan">
      <formula>NOW()</formula>
    </cfRule>
    <cfRule type="cellIs" dxfId="966" priority="2316" stopIfTrue="1" operator="equal">
      <formula>""</formula>
    </cfRule>
    <cfRule type="cellIs" dxfId="965" priority="2317" stopIfTrue="1" operator="lessThan">
      <formula>NOW()</formula>
    </cfRule>
  </conditionalFormatting>
  <conditionalFormatting sqref="M658">
    <cfRule type="cellIs" dxfId="964" priority="2713" stopIfTrue="1" operator="lessThan">
      <formula>NOW()</formula>
    </cfRule>
    <cfRule type="cellIs" dxfId="963" priority="2715" stopIfTrue="1" operator="lessThan">
      <formula>(TODAY)</formula>
    </cfRule>
    <cfRule type="cellIs" dxfId="962" priority="2716" stopIfTrue="1" operator="equal">
      <formula>""</formula>
    </cfRule>
    <cfRule type="cellIs" dxfId="961" priority="2717" stopIfTrue="1" operator="lessThan">
      <formula>NOW()</formula>
    </cfRule>
  </conditionalFormatting>
  <conditionalFormatting sqref="M661:M665">
    <cfRule type="cellIs" dxfId="960" priority="2007" stopIfTrue="1" operator="lessThan">
      <formula>NOW()</formula>
    </cfRule>
    <cfRule type="cellIs" dxfId="959" priority="2009" stopIfTrue="1" operator="lessThan">
      <formula>(TODAY)</formula>
    </cfRule>
  </conditionalFormatting>
  <conditionalFormatting sqref="M662:M665">
    <cfRule type="cellIs" dxfId="958" priority="2012" stopIfTrue="1" operator="equal">
      <formula>""</formula>
    </cfRule>
    <cfRule type="cellIs" dxfId="957" priority="2013" stopIfTrue="1" operator="lessThan">
      <formula>NOW()</formula>
    </cfRule>
  </conditionalFormatting>
  <conditionalFormatting sqref="M665">
    <cfRule type="cellIs" dxfId="956" priority="1747" stopIfTrue="1" operator="lessThan">
      <formula>NOW()</formula>
    </cfRule>
    <cfRule type="cellIs" dxfId="955" priority="1749" stopIfTrue="1" operator="lessThan">
      <formula>(TODAY)</formula>
    </cfRule>
    <cfRule type="cellIs" dxfId="954" priority="1750" stopIfTrue="1" operator="equal">
      <formula>""</formula>
    </cfRule>
    <cfRule type="cellIs" dxfId="953" priority="1751" stopIfTrue="1" operator="lessThan">
      <formula>NOW()</formula>
    </cfRule>
    <cfRule type="cellIs" dxfId="952" priority="2010" stopIfTrue="1" operator="equal">
      <formula>""</formula>
    </cfRule>
    <cfRule type="cellIs" dxfId="951" priority="2011" stopIfTrue="1" operator="lessThan">
      <formula>NOW()</formula>
    </cfRule>
  </conditionalFormatting>
  <conditionalFormatting sqref="M671">
    <cfRule type="cellIs" dxfId="950" priority="1832" stopIfTrue="1" operator="equal">
      <formula>""</formula>
    </cfRule>
    <cfRule type="cellIs" dxfId="949" priority="1833" stopIfTrue="1" operator="lessThan">
      <formula>NOW()</formula>
    </cfRule>
    <cfRule type="cellIs" dxfId="948" priority="1834" stopIfTrue="1" operator="equal">
      <formula>""</formula>
    </cfRule>
    <cfRule type="cellIs" dxfId="947" priority="1835" stopIfTrue="1" operator="lessThan">
      <formula>NOW()</formula>
    </cfRule>
    <cfRule type="cellIs" dxfId="946" priority="2290" stopIfTrue="1" operator="equal">
      <formula>""</formula>
    </cfRule>
    <cfRule type="cellIs" dxfId="945" priority="2291" stopIfTrue="1" operator="lessThan">
      <formula>NOW()</formula>
    </cfRule>
    <cfRule type="cellIs" dxfId="944" priority="2292" stopIfTrue="1" operator="equal">
      <formula>""</formula>
    </cfRule>
    <cfRule type="cellIs" dxfId="943" priority="2293" stopIfTrue="1" operator="lessThan">
      <formula>NOW()</formula>
    </cfRule>
    <cfRule type="cellIs" dxfId="942" priority="2482" stopIfTrue="1" operator="equal">
      <formula>""</formula>
    </cfRule>
    <cfRule type="cellIs" dxfId="941" priority="2483" stopIfTrue="1" operator="lessThan">
      <formula>NOW()</formula>
    </cfRule>
    <cfRule type="cellIs" dxfId="940" priority="2484" stopIfTrue="1" operator="equal">
      <formula>""</formula>
    </cfRule>
    <cfRule type="cellIs" dxfId="939" priority="2485" stopIfTrue="1" operator="lessThan">
      <formula>NOW()</formula>
    </cfRule>
  </conditionalFormatting>
  <conditionalFormatting sqref="M673">
    <cfRule type="cellIs" dxfId="938" priority="2486" stopIfTrue="1" operator="equal">
      <formula>""</formula>
    </cfRule>
    <cfRule type="cellIs" dxfId="937" priority="2487" stopIfTrue="1" operator="lessThan">
      <formula>NOW()</formula>
    </cfRule>
    <cfRule type="cellIs" dxfId="936" priority="2488" stopIfTrue="1" operator="equal">
      <formula>""</formula>
    </cfRule>
    <cfRule type="cellIs" dxfId="935" priority="2489" stopIfTrue="1" operator="lessThan">
      <formula>NOW()</formula>
    </cfRule>
  </conditionalFormatting>
  <conditionalFormatting sqref="M675">
    <cfRule type="cellIs" dxfId="934" priority="3" stopIfTrue="1" operator="equal">
      <formula>""</formula>
    </cfRule>
    <cfRule type="cellIs" dxfId="933" priority="4" stopIfTrue="1" operator="lessThan">
      <formula>NOW()</formula>
    </cfRule>
  </conditionalFormatting>
  <conditionalFormatting sqref="M675:M680">
    <cfRule type="cellIs" dxfId="932" priority="5" stopIfTrue="1" operator="equal">
      <formula>""</formula>
    </cfRule>
    <cfRule type="cellIs" dxfId="931" priority="6" stopIfTrue="1" operator="lessThan">
      <formula>NOW()</formula>
    </cfRule>
  </conditionalFormatting>
  <conditionalFormatting sqref="M675:M686">
    <cfRule type="cellIs" dxfId="930" priority="1" stopIfTrue="1" operator="lessThan">
      <formula>NOW()</formula>
    </cfRule>
    <cfRule type="cellIs" dxfId="929" priority="2" stopIfTrue="1" operator="lessThan">
      <formula>(TODAY)</formula>
    </cfRule>
  </conditionalFormatting>
  <conditionalFormatting sqref="M682:M686">
    <cfRule type="cellIs" dxfId="928" priority="1496" stopIfTrue="1" operator="equal">
      <formula>""</formula>
    </cfRule>
    <cfRule type="cellIs" dxfId="927" priority="1497" stopIfTrue="1" operator="lessThan">
      <formula>NOW()</formula>
    </cfRule>
  </conditionalFormatting>
  <conditionalFormatting sqref="M686">
    <cfRule type="cellIs" dxfId="926" priority="1494" stopIfTrue="1" operator="equal">
      <formula>""</formula>
    </cfRule>
    <cfRule type="cellIs" dxfId="925" priority="1495" stopIfTrue="1" operator="lessThan">
      <formula>NOW()</formula>
    </cfRule>
  </conditionalFormatting>
  <conditionalFormatting sqref="M700">
    <cfRule type="cellIs" dxfId="924" priority="2298" stopIfTrue="1" operator="equal">
      <formula>""</formula>
    </cfRule>
    <cfRule type="cellIs" dxfId="923" priority="2299" stopIfTrue="1" operator="lessThan">
      <formula>NOW()</formula>
    </cfRule>
    <cfRule type="cellIs" dxfId="922" priority="2300" stopIfTrue="1" operator="equal">
      <formula>""</formula>
    </cfRule>
    <cfRule type="cellIs" dxfId="921" priority="2301" stopIfTrue="1" operator="lessThan">
      <formula>NOW()</formula>
    </cfRule>
  </conditionalFormatting>
  <conditionalFormatting sqref="M712">
    <cfRule type="cellIs" dxfId="920" priority="1610" stopIfTrue="1" operator="equal">
      <formula>""</formula>
    </cfRule>
    <cfRule type="cellIs" dxfId="919" priority="1611" stopIfTrue="1" operator="lessThan">
      <formula>NOW()</formula>
    </cfRule>
  </conditionalFormatting>
  <conditionalFormatting sqref="M712:M713">
    <cfRule type="cellIs" dxfId="918" priority="1612" stopIfTrue="1" operator="equal">
      <formula>""</formula>
    </cfRule>
    <cfRule type="cellIs" dxfId="917" priority="1613" stopIfTrue="1" operator="lessThan">
      <formula>NOW()</formula>
    </cfRule>
  </conditionalFormatting>
  <conditionalFormatting sqref="M712:M715">
    <cfRule type="cellIs" dxfId="916" priority="353" stopIfTrue="1" operator="lessThan">
      <formula>NOW()</formula>
    </cfRule>
    <cfRule type="cellIs" dxfId="915" priority="355" stopIfTrue="1" operator="lessThan">
      <formula>(TODAY)</formula>
    </cfRule>
  </conditionalFormatting>
  <conditionalFormatting sqref="M714">
    <cfRule type="cellIs" dxfId="914" priority="356" stopIfTrue="1" operator="equal">
      <formula>""</formula>
    </cfRule>
    <cfRule type="cellIs" dxfId="913" priority="357" stopIfTrue="1" operator="lessThan">
      <formula>NOW()</formula>
    </cfRule>
  </conditionalFormatting>
  <conditionalFormatting sqref="M714:M715">
    <cfRule type="cellIs" dxfId="912" priority="358" stopIfTrue="1" operator="equal">
      <formula>""</formula>
    </cfRule>
    <cfRule type="cellIs" dxfId="911" priority="359" stopIfTrue="1" operator="lessThan">
      <formula>NOW()</formula>
    </cfRule>
  </conditionalFormatting>
  <conditionalFormatting sqref="M717:M719">
    <cfRule type="cellIs" dxfId="910" priority="1972" stopIfTrue="1" operator="lessThan">
      <formula>NOW()</formula>
    </cfRule>
    <cfRule type="cellIs" dxfId="909" priority="1974" stopIfTrue="1" operator="lessThan">
      <formula>(TODAY)</formula>
    </cfRule>
    <cfRule type="cellIs" dxfId="908" priority="1977" stopIfTrue="1" operator="equal">
      <formula>""</formula>
    </cfRule>
    <cfRule type="cellIs" dxfId="907" priority="1978" stopIfTrue="1" operator="lessThan">
      <formula>NOW()</formula>
    </cfRule>
  </conditionalFormatting>
  <conditionalFormatting sqref="M719">
    <cfRule type="cellIs" dxfId="906" priority="1975" stopIfTrue="1" operator="equal">
      <formula>""</formula>
    </cfRule>
    <cfRule type="cellIs" dxfId="905" priority="1976" stopIfTrue="1" operator="lessThan">
      <formula>NOW()</formula>
    </cfRule>
  </conditionalFormatting>
  <conditionalFormatting sqref="M728">
    <cfRule type="cellIs" dxfId="904" priority="2181" stopIfTrue="1" operator="lessThan">
      <formula>NOW()</formula>
    </cfRule>
    <cfRule type="cellIs" dxfId="903" priority="2183" stopIfTrue="1" operator="lessThan">
      <formula>(TODAY)</formula>
    </cfRule>
    <cfRule type="cellIs" dxfId="902" priority="2184" stopIfTrue="1" operator="equal">
      <formula>""</formula>
    </cfRule>
    <cfRule type="cellIs" dxfId="901" priority="2185" stopIfTrue="1" operator="lessThan">
      <formula>NOW()</formula>
    </cfRule>
  </conditionalFormatting>
  <conditionalFormatting sqref="M740">
    <cfRule type="cellIs" dxfId="900" priority="2676" stopIfTrue="1" operator="lessThan">
      <formula>NOW()</formula>
    </cfRule>
    <cfRule type="cellIs" dxfId="899" priority="2678" stopIfTrue="1" operator="lessThan">
      <formula>(TODAY)</formula>
    </cfRule>
    <cfRule type="cellIs" dxfId="898" priority="2679" stopIfTrue="1" operator="equal">
      <formula>""</formula>
    </cfRule>
    <cfRule type="cellIs" dxfId="897" priority="2680" stopIfTrue="1" operator="lessThan">
      <formula>NOW()</formula>
    </cfRule>
    <cfRule type="cellIs" dxfId="896" priority="2681" stopIfTrue="1" operator="equal">
      <formula>""</formula>
    </cfRule>
    <cfRule type="cellIs" dxfId="895" priority="2682" stopIfTrue="1" operator="lessThan">
      <formula>NOW()</formula>
    </cfRule>
  </conditionalFormatting>
  <conditionalFormatting sqref="M744">
    <cfRule type="cellIs" dxfId="894" priority="879" stopIfTrue="1" operator="equal">
      <formula>""</formula>
    </cfRule>
    <cfRule type="cellIs" dxfId="893" priority="880" stopIfTrue="1" operator="lessThan">
      <formula>NOW()</formula>
    </cfRule>
    <cfRule type="cellIs" dxfId="892" priority="881" stopIfTrue="1" operator="equal">
      <formula>""</formula>
    </cfRule>
    <cfRule type="cellIs" dxfId="891" priority="882" stopIfTrue="1" operator="lessThan">
      <formula>NOW()</formula>
    </cfRule>
  </conditionalFormatting>
  <conditionalFormatting sqref="M744:M749">
    <cfRule type="cellIs" dxfId="890" priority="876" stopIfTrue="1" operator="lessThan">
      <formula>NOW()</formula>
    </cfRule>
    <cfRule type="cellIs" dxfId="889" priority="878" stopIfTrue="1" operator="lessThan">
      <formula>(TODAY)</formula>
    </cfRule>
  </conditionalFormatting>
  <conditionalFormatting sqref="M745:M749">
    <cfRule type="cellIs" dxfId="888" priority="912" stopIfTrue="1" operator="equal">
      <formula>""</formula>
    </cfRule>
    <cfRule type="cellIs" dxfId="887" priority="913" stopIfTrue="1" operator="lessThan">
      <formula>NOW()</formula>
    </cfRule>
  </conditionalFormatting>
  <conditionalFormatting sqref="M749">
    <cfRule type="cellIs" dxfId="886" priority="910" stopIfTrue="1" operator="equal">
      <formula>""</formula>
    </cfRule>
    <cfRule type="cellIs" dxfId="885" priority="911" stopIfTrue="1" operator="lessThan">
      <formula>NOW()</formula>
    </cfRule>
  </conditionalFormatting>
  <conditionalFormatting sqref="M754">
    <cfRule type="cellIs" dxfId="884" priority="2591" stopIfTrue="1" operator="equal">
      <formula>""</formula>
    </cfRule>
    <cfRule type="cellIs" dxfId="883" priority="2592" stopIfTrue="1" operator="lessThan">
      <formula>NOW()</formula>
    </cfRule>
    <cfRule type="cellIs" dxfId="882" priority="2593" stopIfTrue="1" operator="equal">
      <formula>""</formula>
    </cfRule>
    <cfRule type="cellIs" dxfId="881" priority="2594" stopIfTrue="1" operator="lessThan">
      <formula>NOW()</formula>
    </cfRule>
  </conditionalFormatting>
  <conditionalFormatting sqref="M768">
    <cfRule type="cellIs" dxfId="880" priority="1989" stopIfTrue="1" operator="equal">
      <formula>""</formula>
    </cfRule>
    <cfRule type="cellIs" dxfId="879" priority="1990" stopIfTrue="1" operator="lessThan">
      <formula>NOW()</formula>
    </cfRule>
  </conditionalFormatting>
  <conditionalFormatting sqref="M768:M771">
    <cfRule type="cellIs" dxfId="878" priority="1991" stopIfTrue="1" operator="equal">
      <formula>""</formula>
    </cfRule>
    <cfRule type="cellIs" dxfId="877" priority="1992" stopIfTrue="1" operator="lessThan">
      <formula>NOW()</formula>
    </cfRule>
  </conditionalFormatting>
  <conditionalFormatting sqref="M768:M776">
    <cfRule type="cellIs" dxfId="876" priority="1389" stopIfTrue="1" operator="lessThan">
      <formula>NOW()</formula>
    </cfRule>
    <cfRule type="cellIs" dxfId="875" priority="1391" stopIfTrue="1" operator="lessThan">
      <formula>(TODAY)</formula>
    </cfRule>
  </conditionalFormatting>
  <conditionalFormatting sqref="M772">
    <cfRule type="cellIs" dxfId="874" priority="1392" stopIfTrue="1" operator="equal">
      <formula>""</formula>
    </cfRule>
    <cfRule type="cellIs" dxfId="873" priority="1393" stopIfTrue="1" operator="lessThan">
      <formula>NOW()</formula>
    </cfRule>
  </conditionalFormatting>
  <conditionalFormatting sqref="M772:M776">
    <cfRule type="cellIs" dxfId="872" priority="1394" stopIfTrue="1" operator="equal">
      <formula>""</formula>
    </cfRule>
    <cfRule type="cellIs" dxfId="871" priority="1395" stopIfTrue="1" operator="lessThan">
      <formula>NOW()</formula>
    </cfRule>
  </conditionalFormatting>
  <conditionalFormatting sqref="M778:M779">
    <cfRule type="cellIs" dxfId="870" priority="1403" stopIfTrue="1" operator="lessThan">
      <formula>NOW()</formula>
    </cfRule>
    <cfRule type="cellIs" dxfId="869" priority="1405" stopIfTrue="1" operator="lessThan">
      <formula>(TODAY)</formula>
    </cfRule>
    <cfRule type="cellIs" dxfId="868" priority="1406" stopIfTrue="1" operator="equal">
      <formula>""</formula>
    </cfRule>
    <cfRule type="cellIs" dxfId="867" priority="1407" stopIfTrue="1" operator="lessThan">
      <formula>NOW()</formula>
    </cfRule>
  </conditionalFormatting>
  <conditionalFormatting sqref="M782:M785">
    <cfRule type="cellIs" dxfId="866" priority="1125" stopIfTrue="1" operator="equal">
      <formula>""</formula>
    </cfRule>
    <cfRule type="cellIs" dxfId="865" priority="1126" stopIfTrue="1" operator="lessThan">
      <formula>NOW()</formula>
    </cfRule>
  </conditionalFormatting>
  <conditionalFormatting sqref="M782:M789">
    <cfRule type="cellIs" dxfId="864" priority="760" stopIfTrue="1" operator="lessThan">
      <formula>NOW()</formula>
    </cfRule>
    <cfRule type="cellIs" dxfId="863" priority="762" stopIfTrue="1" operator="lessThan">
      <formula>(TODAY)</formula>
    </cfRule>
  </conditionalFormatting>
  <conditionalFormatting sqref="M783">
    <cfRule type="cellIs" dxfId="862" priority="1123" stopIfTrue="1" operator="equal">
      <formula>""</formula>
    </cfRule>
    <cfRule type="cellIs" dxfId="861" priority="1124" stopIfTrue="1" operator="lessThan">
      <formula>NOW()</formula>
    </cfRule>
  </conditionalFormatting>
  <conditionalFormatting sqref="M786">
    <cfRule type="cellIs" dxfId="860" priority="763" stopIfTrue="1" operator="equal">
      <formula>""</formula>
    </cfRule>
    <cfRule type="cellIs" dxfId="859" priority="764" stopIfTrue="1" operator="lessThan">
      <formula>NOW()</formula>
    </cfRule>
  </conditionalFormatting>
  <conditionalFormatting sqref="M786:M787">
    <cfRule type="cellIs" dxfId="858" priority="765" stopIfTrue="1" operator="equal">
      <formula>""</formula>
    </cfRule>
    <cfRule type="cellIs" dxfId="857" priority="766" stopIfTrue="1" operator="lessThan">
      <formula>NOW()</formula>
    </cfRule>
  </conditionalFormatting>
  <conditionalFormatting sqref="M789">
    <cfRule type="cellIs" dxfId="856" priority="1230" stopIfTrue="1" operator="equal">
      <formula>""</formula>
    </cfRule>
    <cfRule type="cellIs" dxfId="855" priority="1231" stopIfTrue="1" operator="lessThan">
      <formula>NOW()</formula>
    </cfRule>
    <cfRule type="cellIs" dxfId="854" priority="1232" stopIfTrue="1" operator="equal">
      <formula>""</formula>
    </cfRule>
    <cfRule type="cellIs" dxfId="853" priority="1233" stopIfTrue="1" operator="lessThan">
      <formula>NOW()</formula>
    </cfRule>
  </conditionalFormatting>
  <conditionalFormatting sqref="M792">
    <cfRule type="cellIs" dxfId="852" priority="2383" stopIfTrue="1" operator="equal">
      <formula>""</formula>
    </cfRule>
    <cfRule type="cellIs" dxfId="851" priority="2384" stopIfTrue="1" operator="lessThan">
      <formula>NOW()</formula>
    </cfRule>
    <cfRule type="cellIs" dxfId="850" priority="2764" stopIfTrue="1" operator="equal">
      <formula>""</formula>
    </cfRule>
    <cfRule type="cellIs" dxfId="849" priority="2765" stopIfTrue="1" operator="lessThan">
      <formula>NOW()</formula>
    </cfRule>
  </conditionalFormatting>
  <conditionalFormatting sqref="M792:M793">
    <cfRule type="cellIs" dxfId="848" priority="1823" stopIfTrue="1" operator="equal">
      <formula>""</formula>
    </cfRule>
    <cfRule type="cellIs" dxfId="847" priority="1824" stopIfTrue="1" operator="lessThan">
      <formula>NOW()</formula>
    </cfRule>
  </conditionalFormatting>
  <conditionalFormatting sqref="M796:M804">
    <cfRule type="cellIs" dxfId="846" priority="2069" stopIfTrue="1" operator="lessThan">
      <formula>NOW()</formula>
    </cfRule>
    <cfRule type="cellIs" dxfId="845" priority="2071" stopIfTrue="1" operator="lessThan">
      <formula>(TODAY)</formula>
    </cfRule>
  </conditionalFormatting>
  <conditionalFormatting sqref="M803:M804">
    <cfRule type="cellIs" dxfId="844" priority="2074" stopIfTrue="1" operator="equal">
      <formula>""</formula>
    </cfRule>
    <cfRule type="cellIs" dxfId="843" priority="2075" stopIfTrue="1" operator="lessThan">
      <formula>NOW()</formula>
    </cfRule>
  </conditionalFormatting>
  <conditionalFormatting sqref="M804">
    <cfRule type="cellIs" dxfId="842" priority="2072" stopIfTrue="1" operator="equal">
      <formula>""</formula>
    </cfRule>
    <cfRule type="cellIs" dxfId="841" priority="2073" stopIfTrue="1" operator="lessThan">
      <formula>NOW()</formula>
    </cfRule>
  </conditionalFormatting>
  <conditionalFormatting sqref="M806">
    <cfRule type="cellIs" dxfId="840" priority="2160" stopIfTrue="1" operator="equal">
      <formula>""</formula>
    </cfRule>
    <cfRule type="cellIs" dxfId="839" priority="2161" stopIfTrue="1" operator="lessThan">
      <formula>NOW()</formula>
    </cfRule>
    <cfRule type="cellIs" dxfId="838" priority="2162" stopIfTrue="1" operator="equal">
      <formula>""</formula>
    </cfRule>
    <cfRule type="cellIs" dxfId="837" priority="2163" stopIfTrue="1" operator="lessThan">
      <formula>NOW()</formula>
    </cfRule>
  </conditionalFormatting>
  <conditionalFormatting sqref="M814">
    <cfRule type="cellIs" dxfId="836" priority="2528" stopIfTrue="1" operator="equal">
      <formula>""</formula>
    </cfRule>
    <cfRule type="cellIs" dxfId="835" priority="2529" stopIfTrue="1" operator="lessThan">
      <formula>NOW()</formula>
    </cfRule>
  </conditionalFormatting>
  <conditionalFormatting sqref="M820">
    <cfRule type="cellIs" dxfId="834" priority="1953" stopIfTrue="1" operator="lessThan">
      <formula>NOW()</formula>
    </cfRule>
    <cfRule type="cellIs" dxfId="833" priority="1955" stopIfTrue="1" operator="lessThan">
      <formula>(TODAY)</formula>
    </cfRule>
    <cfRule type="cellIs" dxfId="832" priority="1956" stopIfTrue="1" operator="equal">
      <formula>""</formula>
    </cfRule>
    <cfRule type="cellIs" dxfId="831" priority="1957" stopIfTrue="1" operator="lessThan">
      <formula>NOW()</formula>
    </cfRule>
    <cfRule type="cellIs" dxfId="830" priority="1958" stopIfTrue="1" operator="equal">
      <formula>""</formula>
    </cfRule>
    <cfRule type="cellIs" dxfId="829" priority="1959" stopIfTrue="1" operator="lessThan">
      <formula>NOW()</formula>
    </cfRule>
  </conditionalFormatting>
  <conditionalFormatting sqref="M830">
    <cfRule type="cellIs" dxfId="828" priority="2657" stopIfTrue="1" operator="lessThan">
      <formula>NOW()</formula>
    </cfRule>
    <cfRule type="cellIs" dxfId="827" priority="2659" stopIfTrue="1" operator="lessThan">
      <formula>(TODAY)</formula>
    </cfRule>
    <cfRule type="cellIs" dxfId="826" priority="2660" stopIfTrue="1" operator="equal">
      <formula>""</formula>
    </cfRule>
    <cfRule type="cellIs" dxfId="825" priority="2661" stopIfTrue="1" operator="lessThan">
      <formula>NOW()</formula>
    </cfRule>
    <cfRule type="cellIs" dxfId="824" priority="2662" stopIfTrue="1" operator="equal">
      <formula>""</formula>
    </cfRule>
    <cfRule type="cellIs" dxfId="823" priority="2663" stopIfTrue="1" operator="lessThan">
      <formula>NOW()</formula>
    </cfRule>
  </conditionalFormatting>
  <conditionalFormatting sqref="M839">
    <cfRule type="cellIs" dxfId="822" priority="822" stopIfTrue="1" operator="equal">
      <formula>""</formula>
    </cfRule>
    <cfRule type="cellIs" dxfId="821" priority="823" stopIfTrue="1" operator="lessThan">
      <formula>NOW()</formula>
    </cfRule>
  </conditionalFormatting>
  <conditionalFormatting sqref="M839:M844">
    <cfRule type="cellIs" dxfId="820" priority="819" stopIfTrue="1" operator="lessThan">
      <formula>NOW()</formula>
    </cfRule>
    <cfRule type="cellIs" dxfId="819" priority="821" stopIfTrue="1" operator="lessThan">
      <formula>(TODAY)</formula>
    </cfRule>
    <cfRule type="cellIs" dxfId="818" priority="824" stopIfTrue="1" operator="equal">
      <formula>""</formula>
    </cfRule>
    <cfRule type="cellIs" dxfId="817" priority="825" stopIfTrue="1" operator="lessThan">
      <formula>NOW()</formula>
    </cfRule>
  </conditionalFormatting>
  <conditionalFormatting sqref="M856:M868">
    <cfRule type="cellIs" dxfId="816" priority="957" stopIfTrue="1" operator="equal">
      <formula>""</formula>
    </cfRule>
    <cfRule type="cellIs" dxfId="815" priority="958" stopIfTrue="1" operator="lessThan">
      <formula>NOW()</formula>
    </cfRule>
  </conditionalFormatting>
  <conditionalFormatting sqref="M856:M878">
    <cfRule type="cellIs" dxfId="814" priority="952" stopIfTrue="1" operator="lessThan">
      <formula>NOW()</formula>
    </cfRule>
    <cfRule type="cellIs" dxfId="813" priority="954" stopIfTrue="1" operator="lessThan">
      <formula>(TODAY)</formula>
    </cfRule>
  </conditionalFormatting>
  <conditionalFormatting sqref="M860">
    <cfRule type="cellIs" dxfId="812" priority="955" stopIfTrue="1" operator="equal">
      <formula>""</formula>
    </cfRule>
    <cfRule type="cellIs" dxfId="811" priority="956" stopIfTrue="1" operator="lessThan">
      <formula>NOW()</formula>
    </cfRule>
  </conditionalFormatting>
  <conditionalFormatting sqref="M870:M878">
    <cfRule type="cellIs" dxfId="810" priority="1278" stopIfTrue="1" operator="equal">
      <formula>""</formula>
    </cfRule>
    <cfRule type="cellIs" dxfId="809" priority="1279" stopIfTrue="1" operator="lessThan">
      <formula>NOW()</formula>
    </cfRule>
  </conditionalFormatting>
  <conditionalFormatting sqref="M878">
    <cfRule type="cellIs" dxfId="808" priority="1276" stopIfTrue="1" operator="equal">
      <formula>""</formula>
    </cfRule>
    <cfRule type="cellIs" dxfId="807" priority="1277" stopIfTrue="1" operator="lessThan">
      <formula>NOW()</formula>
    </cfRule>
  </conditionalFormatting>
  <conditionalFormatting sqref="M901">
    <cfRule type="cellIs" dxfId="806" priority="1800" stopIfTrue="1" operator="equal">
      <formula>""</formula>
    </cfRule>
    <cfRule type="cellIs" dxfId="805" priority="1801" stopIfTrue="1" operator="lessThan">
      <formula>NOW()</formula>
    </cfRule>
    <cfRule type="cellIs" dxfId="804" priority="1802" stopIfTrue="1" operator="equal">
      <formula>""</formula>
    </cfRule>
    <cfRule type="cellIs" dxfId="803" priority="1803" stopIfTrue="1" operator="lessThan">
      <formula>NOW()</formula>
    </cfRule>
  </conditionalFormatting>
  <conditionalFormatting sqref="M903">
    <cfRule type="cellIs" dxfId="802" priority="814" stopIfTrue="1" operator="equal">
      <formula>""</formula>
    </cfRule>
    <cfRule type="cellIs" dxfId="801" priority="815" stopIfTrue="1" operator="lessThan">
      <formula>NOW()</formula>
    </cfRule>
    <cfRule type="cellIs" dxfId="800" priority="816" stopIfTrue="1" operator="lessThan">
      <formula>NOW()</formula>
    </cfRule>
    <cfRule type="cellIs" dxfId="799" priority="818" stopIfTrue="1" operator="lessThan">
      <formula>(TODAY)</formula>
    </cfRule>
  </conditionalFormatting>
  <conditionalFormatting sqref="M908">
    <cfRule type="cellIs" dxfId="798" priority="2413" stopIfTrue="1" operator="lessThan">
      <formula>NOW()</formula>
    </cfRule>
    <cfRule type="cellIs" dxfId="797" priority="2415" stopIfTrue="1" operator="lessThan">
      <formula>(TODAY)</formula>
    </cfRule>
    <cfRule type="cellIs" dxfId="796" priority="2416" stopIfTrue="1" operator="equal">
      <formula>""</formula>
    </cfRule>
    <cfRule type="cellIs" dxfId="795" priority="2417" stopIfTrue="1" operator="lessThan">
      <formula>NOW()</formula>
    </cfRule>
    <cfRule type="cellIs" dxfId="794" priority="2418" stopIfTrue="1" operator="equal">
      <formula>""</formula>
    </cfRule>
    <cfRule type="cellIs" dxfId="793" priority="2419" stopIfTrue="1" operator="lessThan">
      <formula>NOW()</formula>
    </cfRule>
  </conditionalFormatting>
  <conditionalFormatting sqref="M920:M926">
    <cfRule type="cellIs" dxfId="792" priority="297" stopIfTrue="1" operator="equal">
      <formula>""</formula>
    </cfRule>
    <cfRule type="cellIs" dxfId="791" priority="298" stopIfTrue="1" operator="lessThan">
      <formula>NOW()</formula>
    </cfRule>
  </conditionalFormatting>
  <conditionalFormatting sqref="M920:M931">
    <cfRule type="cellIs" dxfId="790" priority="292" stopIfTrue="1" operator="lessThan">
      <formula>NOW()</formula>
    </cfRule>
    <cfRule type="cellIs" dxfId="789" priority="294" stopIfTrue="1" operator="lessThan">
      <formula>(TODAY)</formula>
    </cfRule>
  </conditionalFormatting>
  <conditionalFormatting sqref="M926">
    <cfRule type="cellIs" dxfId="788" priority="295" stopIfTrue="1" operator="equal">
      <formula>""</formula>
    </cfRule>
    <cfRule type="cellIs" dxfId="787" priority="296" stopIfTrue="1" operator="lessThan">
      <formula>NOW()</formula>
    </cfRule>
  </conditionalFormatting>
  <conditionalFormatting sqref="M927:M931">
    <cfRule type="cellIs" dxfId="786" priority="751" stopIfTrue="1" operator="equal">
      <formula>""</formula>
    </cfRule>
    <cfRule type="cellIs" dxfId="785" priority="752" stopIfTrue="1" operator="lessThan">
      <formula>NOW()</formula>
    </cfRule>
  </conditionalFormatting>
  <conditionalFormatting sqref="M931">
    <cfRule type="cellIs" dxfId="784" priority="749" stopIfTrue="1" operator="equal">
      <formula>""</formula>
    </cfRule>
    <cfRule type="cellIs" dxfId="783" priority="750" stopIfTrue="1" operator="lessThan">
      <formula>NOW()</formula>
    </cfRule>
  </conditionalFormatting>
  <conditionalFormatting sqref="M933">
    <cfRule type="cellIs" dxfId="782" priority="1695" stopIfTrue="1" operator="lessThan">
      <formula>NOW()</formula>
    </cfRule>
    <cfRule type="cellIs" dxfId="781" priority="1697" stopIfTrue="1" operator="lessThan">
      <formula>(TODAY)</formula>
    </cfRule>
    <cfRule type="cellIs" dxfId="780" priority="1698" stopIfTrue="1" operator="equal">
      <formula>""</formula>
    </cfRule>
    <cfRule type="cellIs" dxfId="779" priority="1699" stopIfTrue="1" operator="lessThan">
      <formula>NOW()</formula>
    </cfRule>
  </conditionalFormatting>
  <conditionalFormatting sqref="M937">
    <cfRule type="cellIs" dxfId="778" priority="1259" stopIfTrue="1" operator="lessThan">
      <formula>NOW()</formula>
    </cfRule>
    <cfRule type="cellIs" dxfId="777" priority="1261" stopIfTrue="1" operator="lessThan">
      <formula>(TODAY)</formula>
    </cfRule>
    <cfRule type="cellIs" dxfId="776" priority="1262" stopIfTrue="1" operator="equal">
      <formula>""</formula>
    </cfRule>
    <cfRule type="cellIs" dxfId="775" priority="1263" stopIfTrue="1" operator="lessThan">
      <formula>NOW()</formula>
    </cfRule>
    <cfRule type="cellIs" dxfId="774" priority="1264" stopIfTrue="1" operator="equal">
      <formula>""</formula>
    </cfRule>
    <cfRule type="cellIs" dxfId="773" priority="1265" stopIfTrue="1" operator="lessThan">
      <formula>NOW()</formula>
    </cfRule>
  </conditionalFormatting>
  <conditionalFormatting sqref="M938:M941">
    <cfRule type="cellIs" dxfId="772" priority="2032" stopIfTrue="1" operator="equal">
      <formula>""</formula>
    </cfRule>
    <cfRule type="cellIs" dxfId="771" priority="2033" stopIfTrue="1" operator="lessThan">
      <formula>NOW()</formula>
    </cfRule>
  </conditionalFormatting>
  <conditionalFormatting sqref="M938:M942">
    <cfRule type="cellIs" dxfId="770" priority="2027" stopIfTrue="1" operator="lessThan">
      <formula>NOW()</formula>
    </cfRule>
    <cfRule type="cellIs" dxfId="769" priority="2029" stopIfTrue="1" operator="lessThan">
      <formula>(TODAY)</formula>
    </cfRule>
  </conditionalFormatting>
  <conditionalFormatting sqref="M940">
    <cfRule type="cellIs" dxfId="768" priority="1757" stopIfTrue="1" operator="lessThan">
      <formula>NOW()</formula>
    </cfRule>
    <cfRule type="cellIs" dxfId="767" priority="1759" stopIfTrue="1" operator="lessThan">
      <formula>(TODAY)</formula>
    </cfRule>
    <cfRule type="cellIs" dxfId="766" priority="1760" stopIfTrue="1" operator="equal">
      <formula>""</formula>
    </cfRule>
    <cfRule type="cellIs" dxfId="765" priority="1761" stopIfTrue="1" operator="lessThan">
      <formula>NOW()</formula>
    </cfRule>
  </conditionalFormatting>
  <conditionalFormatting sqref="M941">
    <cfRule type="cellIs" dxfId="764" priority="2030" stopIfTrue="1" operator="equal">
      <formula>""</formula>
    </cfRule>
    <cfRule type="cellIs" dxfId="763" priority="2031" stopIfTrue="1" operator="lessThan">
      <formula>NOW()</formula>
    </cfRule>
  </conditionalFormatting>
  <conditionalFormatting sqref="M943">
    <cfRule type="cellIs" dxfId="762" priority="1266" stopIfTrue="1" operator="lessThan">
      <formula>NOW()</formula>
    </cfRule>
    <cfRule type="cellIs" dxfId="761" priority="1268" stopIfTrue="1" operator="lessThan">
      <formula>(TODAY)</formula>
    </cfRule>
    <cfRule type="cellIs" dxfId="760" priority="1269" stopIfTrue="1" operator="equal">
      <formula>""</formula>
    </cfRule>
    <cfRule type="cellIs" dxfId="759" priority="1270" stopIfTrue="1" operator="lessThan">
      <formula>NOW()</formula>
    </cfRule>
  </conditionalFormatting>
  <conditionalFormatting sqref="M943:M944">
    <cfRule type="cellIs" dxfId="758" priority="1271" stopIfTrue="1" operator="equal">
      <formula>""</formula>
    </cfRule>
    <cfRule type="cellIs" dxfId="757" priority="1272" stopIfTrue="1" operator="lessThan">
      <formula>NOW()</formula>
    </cfRule>
  </conditionalFormatting>
  <conditionalFormatting sqref="M944">
    <cfRule type="cellIs" dxfId="756" priority="2296" stopIfTrue="1" operator="equal">
      <formula>""</formula>
    </cfRule>
    <cfRule type="cellIs" dxfId="755" priority="2297" stopIfTrue="1" operator="lessThan">
      <formula>NOW()</formula>
    </cfRule>
  </conditionalFormatting>
  <conditionalFormatting sqref="M946">
    <cfRule type="cellIs" dxfId="754" priority="1037" stopIfTrue="1" operator="equal">
      <formula>""</formula>
    </cfRule>
    <cfRule type="cellIs" dxfId="753" priority="1038" stopIfTrue="1" operator="lessThan">
      <formula>NOW()</formula>
    </cfRule>
  </conditionalFormatting>
  <conditionalFormatting sqref="M946:M949">
    <cfRule type="cellIs" dxfId="752" priority="1034" stopIfTrue="1" operator="lessThan">
      <formula>NOW()</formula>
    </cfRule>
    <cfRule type="cellIs" dxfId="751" priority="1036" stopIfTrue="1" operator="lessThan">
      <formula>(TODAY)</formula>
    </cfRule>
    <cfRule type="cellIs" dxfId="750" priority="1039" stopIfTrue="1" operator="equal">
      <formula>""</formula>
    </cfRule>
    <cfRule type="cellIs" dxfId="749" priority="1040" stopIfTrue="1" operator="lessThan">
      <formula>NOW()</formula>
    </cfRule>
  </conditionalFormatting>
  <conditionalFormatting sqref="M953">
    <cfRule type="cellIs" dxfId="748" priority="1705" stopIfTrue="1" operator="lessThan">
      <formula>NOW()</formula>
    </cfRule>
    <cfRule type="cellIs" dxfId="747" priority="1707" stopIfTrue="1" operator="lessThan">
      <formula>(TODAY)</formula>
    </cfRule>
    <cfRule type="cellIs" dxfId="746" priority="1708" stopIfTrue="1" operator="equal">
      <formula>""</formula>
    </cfRule>
    <cfRule type="cellIs" dxfId="745" priority="1709" stopIfTrue="1" operator="lessThan">
      <formula>NOW()</formula>
    </cfRule>
    <cfRule type="cellIs" dxfId="744" priority="1710" stopIfTrue="1" operator="equal">
      <formula>""</formula>
    </cfRule>
    <cfRule type="cellIs" dxfId="743" priority="1711" stopIfTrue="1" operator="lessThan">
      <formula>NOW()</formula>
    </cfRule>
  </conditionalFormatting>
  <conditionalFormatting sqref="M966">
    <cfRule type="cellIs" dxfId="742" priority="2633" stopIfTrue="1" operator="equal">
      <formula>""</formula>
    </cfRule>
    <cfRule type="cellIs" dxfId="741" priority="2634" stopIfTrue="1" operator="lessThan">
      <formula>NOW()</formula>
    </cfRule>
  </conditionalFormatting>
  <conditionalFormatting sqref="M966:M967">
    <cfRule type="cellIs" dxfId="740" priority="1825" stopIfTrue="1" operator="lessThan">
      <formula>NOW()</formula>
    </cfRule>
    <cfRule type="cellIs" dxfId="739" priority="1827" stopIfTrue="1" operator="lessThan">
      <formula>(TODAY)</formula>
    </cfRule>
    <cfRule type="cellIs" dxfId="738" priority="1830" stopIfTrue="1" operator="equal">
      <formula>""</formula>
    </cfRule>
    <cfRule type="cellIs" dxfId="737" priority="1831" stopIfTrue="1" operator="lessThan">
      <formula>NOW()</formula>
    </cfRule>
  </conditionalFormatting>
  <conditionalFormatting sqref="M967">
    <cfRule type="cellIs" dxfId="736" priority="1828" stopIfTrue="1" operator="equal">
      <formula>""</formula>
    </cfRule>
    <cfRule type="cellIs" dxfId="735" priority="1829" stopIfTrue="1" operator="lessThan">
      <formula>NOW()</formula>
    </cfRule>
  </conditionalFormatting>
  <conditionalFormatting sqref="M974">
    <cfRule type="cellIs" dxfId="734" priority="810" stopIfTrue="1" operator="equal">
      <formula>""</formula>
    </cfRule>
    <cfRule type="cellIs" dxfId="733" priority="811" stopIfTrue="1" operator="lessThan">
      <formula>NOW()</formula>
    </cfRule>
  </conditionalFormatting>
  <conditionalFormatting sqref="M974:M977">
    <cfRule type="cellIs" dxfId="732" priority="807" stopIfTrue="1" operator="lessThan">
      <formula>NOW()</formula>
    </cfRule>
    <cfRule type="cellIs" dxfId="731" priority="809" stopIfTrue="1" operator="lessThan">
      <formula>(TODAY)</formula>
    </cfRule>
    <cfRule type="cellIs" dxfId="730" priority="812" stopIfTrue="1" operator="equal">
      <formula>""</formula>
    </cfRule>
    <cfRule type="cellIs" dxfId="729" priority="813" stopIfTrue="1" operator="lessThan">
      <formula>NOW()</formula>
    </cfRule>
  </conditionalFormatting>
  <conditionalFormatting sqref="M981:M989">
    <cfRule type="cellIs" dxfId="728" priority="2097" stopIfTrue="1" operator="lessThan">
      <formula>NOW()</formula>
    </cfRule>
    <cfRule type="cellIs" dxfId="727" priority="2099" stopIfTrue="1" operator="lessThan">
      <formula>(TODAY)</formula>
    </cfRule>
  </conditionalFormatting>
  <conditionalFormatting sqref="M992">
    <cfRule type="cellIs" dxfId="726" priority="1813" stopIfTrue="1" operator="lessThan">
      <formula>NOW()</formula>
    </cfRule>
    <cfRule type="cellIs" dxfId="725" priority="1815" stopIfTrue="1" operator="lessThan">
      <formula>(TODAY)</formula>
    </cfRule>
  </conditionalFormatting>
  <conditionalFormatting sqref="M996">
    <cfRule type="cellIs" dxfId="724" priority="742" stopIfTrue="1" operator="equal">
      <formula>""</formula>
    </cfRule>
    <cfRule type="cellIs" dxfId="723" priority="743" stopIfTrue="1" operator="lessThan">
      <formula>NOW()</formula>
    </cfRule>
  </conditionalFormatting>
  <conditionalFormatting sqref="M996:M1001">
    <cfRule type="cellIs" dxfId="722" priority="744" stopIfTrue="1" operator="equal">
      <formula>""</formula>
    </cfRule>
    <cfRule type="cellIs" dxfId="721" priority="745" stopIfTrue="1" operator="lessThan">
      <formula>NOW()</formula>
    </cfRule>
  </conditionalFormatting>
  <conditionalFormatting sqref="M996:M1011">
    <cfRule type="cellIs" dxfId="720" priority="739" stopIfTrue="1" operator="lessThan">
      <formula>NOW()</formula>
    </cfRule>
    <cfRule type="cellIs" dxfId="719" priority="741" stopIfTrue="1" operator="lessThan">
      <formula>(TODAY)</formula>
    </cfRule>
  </conditionalFormatting>
  <conditionalFormatting sqref="M1013:M1028">
    <cfRule type="cellIs" dxfId="718" priority="1201" stopIfTrue="1" operator="lessThan">
      <formula>NOW()</formula>
    </cfRule>
    <cfRule type="cellIs" dxfId="717" priority="1203" stopIfTrue="1" operator="lessThan">
      <formula>(TODAY)</formula>
    </cfRule>
    <cfRule type="cellIs" dxfId="716" priority="1206" stopIfTrue="1" operator="equal">
      <formula>""</formula>
    </cfRule>
    <cfRule type="cellIs" dxfId="715" priority="1207" stopIfTrue="1" operator="lessThan">
      <formula>NOW()</formula>
    </cfRule>
  </conditionalFormatting>
  <conditionalFormatting sqref="M1018">
    <cfRule type="cellIs" dxfId="714" priority="1204" stopIfTrue="1" operator="equal">
      <formula>""</formula>
    </cfRule>
    <cfRule type="cellIs" dxfId="713" priority="1205" stopIfTrue="1" operator="lessThan">
      <formula>NOW()</formula>
    </cfRule>
  </conditionalFormatting>
  <conditionalFormatting sqref="M1033">
    <cfRule type="cellIs" dxfId="712" priority="2286" stopIfTrue="1" operator="equal">
      <formula>""</formula>
    </cfRule>
    <cfRule type="cellIs" dxfId="711" priority="2287" stopIfTrue="1" operator="lessThan">
      <formula>NOW()</formula>
    </cfRule>
    <cfRule type="cellIs" dxfId="710" priority="2288" stopIfTrue="1" operator="equal">
      <formula>""</formula>
    </cfRule>
    <cfRule type="cellIs" dxfId="709" priority="2289" stopIfTrue="1" operator="lessThan">
      <formula>NOW()</formula>
    </cfRule>
  </conditionalFormatting>
  <conditionalFormatting sqref="M1035">
    <cfRule type="cellIs" dxfId="708" priority="581" stopIfTrue="1" operator="equal">
      <formula>""</formula>
    </cfRule>
    <cfRule type="cellIs" dxfId="707" priority="582" stopIfTrue="1" operator="lessThan">
      <formula>NOW()</formula>
    </cfRule>
    <cfRule type="cellIs" dxfId="706" priority="583" stopIfTrue="1" operator="equal">
      <formula>""</formula>
    </cfRule>
    <cfRule type="cellIs" dxfId="705" priority="584" stopIfTrue="1" operator="lessThan">
      <formula>NOW()</formula>
    </cfRule>
  </conditionalFormatting>
  <conditionalFormatting sqref="M1035:M1072">
    <cfRule type="cellIs" dxfId="704" priority="571" stopIfTrue="1" operator="lessThan">
      <formula>NOW()</formula>
    </cfRule>
    <cfRule type="cellIs" dxfId="703" priority="573" stopIfTrue="1" operator="lessThan">
      <formula>(TODAY)</formula>
    </cfRule>
  </conditionalFormatting>
  <conditionalFormatting sqref="M1036:M1039">
    <cfRule type="cellIs" dxfId="702" priority="690" stopIfTrue="1" operator="equal">
      <formula>""</formula>
    </cfRule>
    <cfRule type="cellIs" dxfId="701" priority="691" stopIfTrue="1" operator="lessThan">
      <formula>NOW()</formula>
    </cfRule>
  </conditionalFormatting>
  <conditionalFormatting sqref="M1038">
    <cfRule type="cellIs" dxfId="700" priority="688" stopIfTrue="1" operator="equal">
      <formula>""</formula>
    </cfRule>
    <cfRule type="cellIs" dxfId="699" priority="689" stopIfTrue="1" operator="lessThan">
      <formula>NOW()</formula>
    </cfRule>
  </conditionalFormatting>
  <conditionalFormatting sqref="M1042:M1049">
    <cfRule type="cellIs" dxfId="698" priority="1573" stopIfTrue="1" operator="equal">
      <formula>""</formula>
    </cfRule>
    <cfRule type="cellIs" dxfId="697" priority="1574" stopIfTrue="1" operator="lessThan">
      <formula>NOW()</formula>
    </cfRule>
  </conditionalFormatting>
  <conditionalFormatting sqref="M1043">
    <cfRule type="cellIs" dxfId="696" priority="1571" stopIfTrue="1" operator="equal">
      <formula>""</formula>
    </cfRule>
    <cfRule type="cellIs" dxfId="695" priority="1572" stopIfTrue="1" operator="lessThan">
      <formula>NOW()</formula>
    </cfRule>
  </conditionalFormatting>
  <conditionalFormatting sqref="M1050">
    <cfRule type="cellIs" dxfId="694" priority="853" stopIfTrue="1" operator="equal">
      <formula>""</formula>
    </cfRule>
    <cfRule type="cellIs" dxfId="693" priority="854" stopIfTrue="1" operator="lessThan">
      <formula>NOW()</formula>
    </cfRule>
  </conditionalFormatting>
  <conditionalFormatting sqref="M1050:M1051">
    <cfRule type="cellIs" dxfId="692" priority="855" stopIfTrue="1" operator="equal">
      <formula>""</formula>
    </cfRule>
    <cfRule type="cellIs" dxfId="691" priority="856" stopIfTrue="1" operator="lessThan">
      <formula>NOW()</formula>
    </cfRule>
  </conditionalFormatting>
  <conditionalFormatting sqref="M1052:M1056">
    <cfRule type="cellIs" dxfId="690" priority="2005" stopIfTrue="1" operator="equal">
      <formula>""</formula>
    </cfRule>
    <cfRule type="cellIs" dxfId="689" priority="2006" stopIfTrue="1" operator="lessThan">
      <formula>NOW()</formula>
    </cfRule>
  </conditionalFormatting>
  <conditionalFormatting sqref="M1055">
    <cfRule type="cellIs" dxfId="688" priority="2003" stopIfTrue="1" operator="equal">
      <formula>""</formula>
    </cfRule>
    <cfRule type="cellIs" dxfId="687" priority="2004" stopIfTrue="1" operator="lessThan">
      <formula>NOW()</formula>
    </cfRule>
  </conditionalFormatting>
  <conditionalFormatting sqref="M1057">
    <cfRule type="cellIs" dxfId="686" priority="867" stopIfTrue="1" operator="equal">
      <formula>""</formula>
    </cfRule>
    <cfRule type="cellIs" dxfId="685" priority="868" stopIfTrue="1" operator="lessThan">
      <formula>NOW()</formula>
    </cfRule>
  </conditionalFormatting>
  <conditionalFormatting sqref="M1057:M1062">
    <cfRule type="cellIs" dxfId="684" priority="869" stopIfTrue="1" operator="equal">
      <formula>""</formula>
    </cfRule>
    <cfRule type="cellIs" dxfId="683" priority="870" stopIfTrue="1" operator="lessThan">
      <formula>NOW()</formula>
    </cfRule>
  </conditionalFormatting>
  <conditionalFormatting sqref="M1063">
    <cfRule type="cellIs" dxfId="682" priority="626" stopIfTrue="1" operator="equal">
      <formula>""</formula>
    </cfRule>
    <cfRule type="cellIs" dxfId="681" priority="627" stopIfTrue="1" operator="lessThan">
      <formula>NOW()</formula>
    </cfRule>
  </conditionalFormatting>
  <conditionalFormatting sqref="M1063:M1069">
    <cfRule type="cellIs" dxfId="680" priority="628" stopIfTrue="1" operator="equal">
      <formula>""</formula>
    </cfRule>
    <cfRule type="cellIs" dxfId="679" priority="629" stopIfTrue="1" operator="lessThan">
      <formula>NOW()</formula>
    </cfRule>
  </conditionalFormatting>
  <conditionalFormatting sqref="M1066">
    <cfRule type="cellIs" dxfId="678" priority="2791" stopIfTrue="1" operator="equal">
      <formula>""</formula>
    </cfRule>
    <cfRule type="cellIs" dxfId="677" priority="2792" stopIfTrue="1" operator="lessThan">
      <formula>NOW()</formula>
    </cfRule>
    <cfRule type="cellIs" dxfId="676" priority="2793" stopIfTrue="1" operator="equal">
      <formula>""</formula>
    </cfRule>
    <cfRule type="cellIs" dxfId="675" priority="2794" stopIfTrue="1" operator="lessThan">
      <formula>NOW()</formula>
    </cfRule>
  </conditionalFormatting>
  <conditionalFormatting sqref="M1070">
    <cfRule type="cellIs" dxfId="674" priority="574" stopIfTrue="1" operator="equal">
      <formula>""</formula>
    </cfRule>
    <cfRule type="cellIs" dxfId="673" priority="575" stopIfTrue="1" operator="lessThan">
      <formula>NOW()</formula>
    </cfRule>
  </conditionalFormatting>
  <conditionalFormatting sqref="M1070:M1072">
    <cfRule type="cellIs" dxfId="672" priority="576" stopIfTrue="1" operator="equal">
      <formula>""</formula>
    </cfRule>
    <cfRule type="cellIs" dxfId="671" priority="577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4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70" priority="2785" stopIfTrue="1" operator="lessThan">
      <formula>NOW()</formula>
    </cfRule>
  </conditionalFormatting>
  <conditionalFormatting sqref="M1075">
    <cfRule type="cellIs" dxfId="669" priority="2683" stopIfTrue="1" operator="equal">
      <formula>""</formula>
    </cfRule>
    <cfRule type="cellIs" dxfId="668" priority="2684" stopIfTrue="1" operator="lessThan">
      <formula>NOW()</formula>
    </cfRule>
  </conditionalFormatting>
  <conditionalFormatting sqref="M1082">
    <cfRule type="cellIs" dxfId="667" priority="2773" stopIfTrue="1" operator="lessThan">
      <formula>NOW()</formula>
    </cfRule>
    <cfRule type="cellIs" dxfId="666" priority="2775" stopIfTrue="1" operator="lessThan">
      <formula>(TODAY)</formula>
    </cfRule>
    <cfRule type="cellIs" dxfId="665" priority="2776" stopIfTrue="1" operator="equal">
      <formula>""</formula>
    </cfRule>
    <cfRule type="cellIs" dxfId="664" priority="2777" stopIfTrue="1" operator="lessThan">
      <formula>NOW()</formula>
    </cfRule>
    <cfRule type="cellIs" dxfId="663" priority="2778" stopIfTrue="1" operator="equal">
      <formula>""</formula>
    </cfRule>
    <cfRule type="cellIs" dxfId="662" priority="2779" stopIfTrue="1" operator="lessThan">
      <formula>NOW()</formula>
    </cfRule>
  </conditionalFormatting>
  <conditionalFormatting sqref="M1085">
    <cfRule type="cellIs" dxfId="661" priority="2655" stopIfTrue="1" operator="equal">
      <formula>""</formula>
    </cfRule>
    <cfRule type="cellIs" dxfId="660" priority="2656" stopIfTrue="1" operator="lessThan">
      <formula>NOW()</formula>
    </cfRule>
  </conditionalFormatting>
  <conditionalFormatting sqref="M1085:M1086">
    <cfRule type="cellIs" dxfId="659" priority="2635" stopIfTrue="1" operator="lessThan">
      <formula>NOW()</formula>
    </cfRule>
    <cfRule type="cellIs" dxfId="658" priority="2637" stopIfTrue="1" operator="lessThan">
      <formula>(TODAY)</formula>
    </cfRule>
    <cfRule type="cellIs" dxfId="657" priority="2638" stopIfTrue="1" operator="equal">
      <formula>""</formula>
    </cfRule>
    <cfRule type="cellIs" dxfId="656" priority="2639" stopIfTrue="1" operator="lessThan">
      <formula>NOW()</formula>
    </cfRule>
  </conditionalFormatting>
  <conditionalFormatting sqref="M1088">
    <cfRule type="cellIs" dxfId="655" priority="714" stopIfTrue="1" operator="equal">
      <formula>""</formula>
    </cfRule>
    <cfRule type="cellIs" dxfId="654" priority="715" stopIfTrue="1" operator="lessThan">
      <formula>NOW()</formula>
    </cfRule>
  </conditionalFormatting>
  <conditionalFormatting sqref="M1088:M1090">
    <cfRule type="cellIs" dxfId="653" priority="716" stopIfTrue="1" operator="equal">
      <formula>""</formula>
    </cfRule>
    <cfRule type="cellIs" dxfId="652" priority="717" stopIfTrue="1" operator="lessThan">
      <formula>NOW()</formula>
    </cfRule>
  </conditionalFormatting>
  <conditionalFormatting sqref="M1088:M1120 M22:M38 N1121 M1122:M1123">
    <cfRule type="cellIs" dxfId="651" priority="786" stopIfTrue="1" operator="lessThan">
      <formula>NOW()</formula>
    </cfRule>
  </conditionalFormatting>
  <conditionalFormatting sqref="M1091">
    <cfRule type="cellIs" dxfId="650" priority="619" stopIfTrue="1" operator="equal">
      <formula>""</formula>
    </cfRule>
    <cfRule type="cellIs" dxfId="649" priority="620" stopIfTrue="1" operator="lessThan">
      <formula>NOW()</formula>
    </cfRule>
  </conditionalFormatting>
  <conditionalFormatting sqref="M1091:M1094">
    <cfRule type="cellIs" dxfId="648" priority="621" stopIfTrue="1" operator="equal">
      <formula>""</formula>
    </cfRule>
    <cfRule type="cellIs" dxfId="647" priority="622" stopIfTrue="1" operator="lessThan">
      <formula>NOW()</formula>
    </cfRule>
  </conditionalFormatting>
  <conditionalFormatting sqref="M1095">
    <cfRule type="cellIs" dxfId="646" priority="567" stopIfTrue="1" operator="equal">
      <formula>""</formula>
    </cfRule>
    <cfRule type="cellIs" dxfId="645" priority="568" stopIfTrue="1" operator="lessThan">
      <formula>NOW()</formula>
    </cfRule>
  </conditionalFormatting>
  <conditionalFormatting sqref="M1125:M1129">
    <cfRule type="cellIs" dxfId="644" priority="1578" stopIfTrue="1" operator="lessThan">
      <formula>NOW()</formula>
    </cfRule>
    <cfRule type="cellIs" dxfId="643" priority="1580" stopIfTrue="1" operator="lessThan">
      <formula>(TODAY)</formula>
    </cfRule>
    <cfRule type="cellIs" dxfId="642" priority="1583" stopIfTrue="1" operator="equal">
      <formula>""</formula>
    </cfRule>
    <cfRule type="cellIs" dxfId="641" priority="1584" stopIfTrue="1" operator="lessThan">
      <formula>NOW()</formula>
    </cfRule>
  </conditionalFormatting>
  <conditionalFormatting sqref="M1129">
    <cfRule type="cellIs" dxfId="640" priority="1581" stopIfTrue="1" operator="equal">
      <formula>""</formula>
    </cfRule>
    <cfRule type="cellIs" dxfId="639" priority="1582" stopIfTrue="1" operator="lessThan">
      <formula>NOW()</formula>
    </cfRule>
  </conditionalFormatting>
  <conditionalFormatting sqref="M1152">
    <cfRule type="cellIs" dxfId="638" priority="1773" stopIfTrue="1" operator="equal">
      <formula>""</formula>
    </cfRule>
    <cfRule type="cellIs" dxfId="637" priority="1774" stopIfTrue="1" operator="lessThan">
      <formula>NOW()</formula>
    </cfRule>
    <cfRule type="cellIs" dxfId="636" priority="1775" stopIfTrue="1" operator="equal">
      <formula>""</formula>
    </cfRule>
    <cfRule type="cellIs" dxfId="635" priority="1776" stopIfTrue="1" operator="lessThan">
      <formula>NOW()</formula>
    </cfRule>
    <cfRule type="cellIs" dxfId="634" priority="2755" stopIfTrue="1" operator="lessThan">
      <formula>NOW()</formula>
    </cfRule>
    <cfRule type="cellIs" dxfId="633" priority="2757" stopIfTrue="1" operator="lessThan">
      <formula>(TODAY)</formula>
    </cfRule>
    <cfRule type="cellIs" dxfId="632" priority="2758" stopIfTrue="1" operator="equal">
      <formula>""</formula>
    </cfRule>
    <cfRule type="cellIs" dxfId="631" priority="2759" stopIfTrue="1" operator="lessThan">
      <formula>NOW()</formula>
    </cfRule>
    <cfRule type="cellIs" dxfId="630" priority="2760" stopIfTrue="1" operator="equal">
      <formula>""</formula>
    </cfRule>
    <cfRule type="cellIs" dxfId="629" priority="2761" stopIfTrue="1" operator="lessThan">
      <formula>NOW()</formula>
    </cfRule>
  </conditionalFormatting>
  <conditionalFormatting sqref="M1153">
    <cfRule type="cellIs" dxfId="628" priority="1062" stopIfTrue="1" operator="lessThan">
      <formula>NOW()</formula>
    </cfRule>
    <cfRule type="cellIs" dxfId="627" priority="1064" stopIfTrue="1" operator="lessThan">
      <formula>(TODAY)</formula>
    </cfRule>
  </conditionalFormatting>
  <conditionalFormatting sqref="M1157">
    <cfRule type="cellIs" dxfId="626" priority="2728" stopIfTrue="1" operator="lessThan">
      <formula>NOW()</formula>
    </cfRule>
    <cfRule type="cellIs" dxfId="625" priority="2730" stopIfTrue="1" operator="lessThan">
      <formula>(TODAY)</formula>
    </cfRule>
    <cfRule type="cellIs" dxfId="624" priority="2731" stopIfTrue="1" operator="equal">
      <formula>""</formula>
    </cfRule>
    <cfRule type="cellIs" dxfId="623" priority="2732" stopIfTrue="1" operator="lessThan">
      <formula>NOW()</formula>
    </cfRule>
  </conditionalFormatting>
  <conditionalFormatting sqref="M1168">
    <cfRule type="cellIs" dxfId="622" priority="1399" stopIfTrue="1" operator="equal">
      <formula>""</formula>
    </cfRule>
    <cfRule type="cellIs" dxfId="621" priority="1400" stopIfTrue="1" operator="lessThan">
      <formula>NOW()</formula>
    </cfRule>
  </conditionalFormatting>
  <conditionalFormatting sqref="M1168:M1174">
    <cfRule type="cellIs" dxfId="620" priority="1401" stopIfTrue="1" operator="equal">
      <formula>""</formula>
    </cfRule>
    <cfRule type="cellIs" dxfId="619" priority="1402" stopIfTrue="1" operator="lessThan">
      <formula>NOW()</formula>
    </cfRule>
  </conditionalFormatting>
  <conditionalFormatting sqref="M1168:M1180">
    <cfRule type="cellIs" dxfId="618" priority="682" stopIfTrue="1" operator="lessThan">
      <formula>NOW()</formula>
    </cfRule>
    <cfRule type="cellIs" dxfId="617" priority="684" stopIfTrue="1" operator="lessThan">
      <formula>(TODAY)</formula>
    </cfRule>
  </conditionalFormatting>
  <conditionalFormatting sqref="M1175">
    <cfRule type="cellIs" dxfId="616" priority="1081" stopIfTrue="1" operator="equal">
      <formula>""</formula>
    </cfRule>
    <cfRule type="cellIs" dxfId="615" priority="1082" stopIfTrue="1" operator="lessThan">
      <formula>NOW()</formula>
    </cfRule>
  </conditionalFormatting>
  <conditionalFormatting sqref="M1175:M1179">
    <cfRule type="cellIs" dxfId="614" priority="1083" stopIfTrue="1" operator="equal">
      <formula>""</formula>
    </cfRule>
    <cfRule type="cellIs" dxfId="613" priority="1084" stopIfTrue="1" operator="lessThan">
      <formula>NOW()</formula>
    </cfRule>
  </conditionalFormatting>
  <conditionalFormatting sqref="M1183">
    <cfRule type="cellIs" dxfId="612" priority="2706" stopIfTrue="1" operator="lessThan">
      <formula>NOW()</formula>
    </cfRule>
    <cfRule type="cellIs" dxfId="611" priority="2708" stopIfTrue="1" operator="lessThan">
      <formula>(TODAY)</formula>
    </cfRule>
    <cfRule type="cellIs" dxfId="610" priority="2709" stopIfTrue="1" operator="equal">
      <formula>""</formula>
    </cfRule>
    <cfRule type="cellIs" dxfId="609" priority="2710" stopIfTrue="1" operator="lessThan">
      <formula>NOW()</formula>
    </cfRule>
    <cfRule type="cellIs" dxfId="608" priority="2711" stopIfTrue="1" operator="equal">
      <formula>""</formula>
    </cfRule>
    <cfRule type="cellIs" dxfId="607" priority="2712" stopIfTrue="1" operator="lessThan">
      <formula>NOW()</formula>
    </cfRule>
  </conditionalFormatting>
  <conditionalFormatting sqref="M1187">
    <cfRule type="cellIs" dxfId="606" priority="2473" stopIfTrue="1" operator="lessThan">
      <formula>NOW()</formula>
    </cfRule>
    <cfRule type="cellIs" dxfId="605" priority="2475" stopIfTrue="1" operator="lessThan">
      <formula>(TODAY)</formula>
    </cfRule>
    <cfRule type="cellIs" dxfId="604" priority="2476" stopIfTrue="1" operator="equal">
      <formula>""</formula>
    </cfRule>
    <cfRule type="cellIs" dxfId="603" priority="2477" stopIfTrue="1" operator="lessThan">
      <formula>NOW()</formula>
    </cfRule>
  </conditionalFormatting>
  <conditionalFormatting sqref="M1187:M1188">
    <cfRule type="cellIs" dxfId="602" priority="2478" stopIfTrue="1" operator="equal">
      <formula>""</formula>
    </cfRule>
    <cfRule type="cellIs" dxfId="601" priority="2479" stopIfTrue="1" operator="lessThan">
      <formula>NOW()</formula>
    </cfRule>
  </conditionalFormatting>
  <conditionalFormatting sqref="M1188">
    <cfRule type="cellIs" dxfId="600" priority="2687" stopIfTrue="1" operator="equal">
      <formula>""</formula>
    </cfRule>
    <cfRule type="cellIs" dxfId="599" priority="2688" stopIfTrue="1" operator="lessThan">
      <formula>NOW()</formula>
    </cfRule>
  </conditionalFormatting>
  <conditionalFormatting sqref="M1201">
    <cfRule type="cellIs" dxfId="598" priority="609" stopIfTrue="1" operator="lessThan">
      <formula>NOW()</formula>
    </cfRule>
    <cfRule type="cellIs" dxfId="597" priority="611" stopIfTrue="1" operator="lessThan">
      <formula>(TODAY)</formula>
    </cfRule>
    <cfRule type="cellIs" dxfId="596" priority="612" stopIfTrue="1" operator="equal">
      <formula>""</formula>
    </cfRule>
    <cfRule type="cellIs" dxfId="595" priority="613" stopIfTrue="1" operator="lessThan">
      <formula>NOW()</formula>
    </cfRule>
    <cfRule type="cellIs" dxfId="594" priority="614" stopIfTrue="1" operator="equal">
      <formula>""</formula>
    </cfRule>
    <cfRule type="cellIs" dxfId="593" priority="615" stopIfTrue="1" operator="lessThan">
      <formula>NOW()</formula>
    </cfRule>
  </conditionalFormatting>
  <conditionalFormatting sqref="M1220">
    <cfRule type="cellIs" dxfId="592" priority="2664" stopIfTrue="1" operator="lessThan">
      <formula>NOW()</formula>
    </cfRule>
    <cfRule type="cellIs" dxfId="591" priority="2666" stopIfTrue="1" operator="lessThan">
      <formula>(TODAY)</formula>
    </cfRule>
    <cfRule type="cellIs" dxfId="590" priority="2667" stopIfTrue="1" operator="equal">
      <formula>""</formula>
    </cfRule>
    <cfRule type="cellIs" dxfId="589" priority="2668" stopIfTrue="1" operator="lessThan">
      <formula>NOW()</formula>
    </cfRule>
  </conditionalFormatting>
  <conditionalFormatting sqref="M1221">
    <cfRule type="cellIs" dxfId="588" priority="2306" stopIfTrue="1" operator="equal">
      <formula>""</formula>
    </cfRule>
    <cfRule type="cellIs" dxfId="587" priority="2307" stopIfTrue="1" operator="lessThan">
      <formula>NOW()</formula>
    </cfRule>
    <cfRule type="cellIs" dxfId="586" priority="2308" stopIfTrue="1" operator="equal">
      <formula>""</formula>
    </cfRule>
    <cfRule type="cellIs" dxfId="585" priority="2309" stopIfTrue="1" operator="lessThan">
      <formula>NOW()</formula>
    </cfRule>
  </conditionalFormatting>
  <conditionalFormatting sqref="M1226">
    <cfRule type="cellIs" dxfId="584" priority="1216" stopIfTrue="1" operator="equal">
      <formula>""</formula>
    </cfRule>
    <cfRule type="cellIs" dxfId="583" priority="1217" stopIfTrue="1" operator="lessThan">
      <formula>NOW()</formula>
    </cfRule>
  </conditionalFormatting>
  <conditionalFormatting sqref="M1226:M1229">
    <cfRule type="cellIs" dxfId="582" priority="1218" stopIfTrue="1" operator="equal">
      <formula>""</formula>
    </cfRule>
    <cfRule type="cellIs" dxfId="581" priority="1219" stopIfTrue="1" operator="lessThan">
      <formula>NOW()</formula>
    </cfRule>
  </conditionalFormatting>
  <conditionalFormatting sqref="M1226:M1230">
    <cfRule type="cellIs" dxfId="580" priority="800" stopIfTrue="1" operator="lessThan">
      <formula>NOW()</formula>
    </cfRule>
    <cfRule type="cellIs" dxfId="579" priority="802" stopIfTrue="1" operator="lessThan">
      <formula>(TODAY)</formula>
    </cfRule>
  </conditionalFormatting>
  <conditionalFormatting sqref="M1230">
    <cfRule type="cellIs" dxfId="578" priority="803" stopIfTrue="1" operator="equal">
      <formula>""</formula>
    </cfRule>
    <cfRule type="cellIs" dxfId="577" priority="804" stopIfTrue="1" operator="lessThan">
      <formula>NOW()</formula>
    </cfRule>
    <cfRule type="cellIs" dxfId="576" priority="805" stopIfTrue="1" operator="equal">
      <formula>""</formula>
    </cfRule>
    <cfRule type="cellIs" dxfId="575" priority="806" stopIfTrue="1" operator="lessThan">
      <formula>NOW()</formula>
    </cfRule>
  </conditionalFormatting>
  <conditionalFormatting sqref="M1235">
    <cfRule type="cellIs" dxfId="574" priority="1796" stopIfTrue="1" operator="equal">
      <formula>""</formula>
    </cfRule>
    <cfRule type="cellIs" dxfId="573" priority="1797" stopIfTrue="1" operator="lessThan">
      <formula>NOW()</formula>
    </cfRule>
    <cfRule type="cellIs" dxfId="572" priority="1798" stopIfTrue="1" operator="equal">
      <formula>""</formula>
    </cfRule>
    <cfRule type="cellIs" dxfId="571" priority="1799" stopIfTrue="1" operator="lessThan">
      <formula>NOW()</formula>
    </cfRule>
  </conditionalFormatting>
  <conditionalFormatting sqref="M1242">
    <cfRule type="cellIs" dxfId="570" priority="1557" stopIfTrue="1" operator="equal">
      <formula>""</formula>
    </cfRule>
    <cfRule type="cellIs" dxfId="569" priority="1558" stopIfTrue="1" operator="lessThan">
      <formula>NOW()</formula>
    </cfRule>
  </conditionalFormatting>
  <conditionalFormatting sqref="M1242:M1245">
    <cfRule type="cellIs" dxfId="568" priority="1559" stopIfTrue="1" operator="equal">
      <formula>""</formula>
    </cfRule>
    <cfRule type="cellIs" dxfId="567" priority="1560" stopIfTrue="1" operator="lessThan">
      <formula>NOW()</formula>
    </cfRule>
  </conditionalFormatting>
  <conditionalFormatting sqref="M1242:M1258">
    <cfRule type="cellIs" dxfId="566" priority="1283" stopIfTrue="1" operator="lessThan">
      <formula>NOW()</formula>
    </cfRule>
    <cfRule type="cellIs" dxfId="565" priority="1285" stopIfTrue="1" operator="lessThan">
      <formula>(TODAY)</formula>
    </cfRule>
  </conditionalFormatting>
  <conditionalFormatting sqref="M1246">
    <cfRule type="cellIs" dxfId="564" priority="1286" stopIfTrue="1" operator="equal">
      <formula>""</formula>
    </cfRule>
    <cfRule type="cellIs" dxfId="563" priority="1287" stopIfTrue="1" operator="lessThan">
      <formula>NOW()</formula>
    </cfRule>
    <cfRule type="cellIs" dxfId="562" priority="1288" stopIfTrue="1" operator="equal">
      <formula>""</formula>
    </cfRule>
    <cfRule type="cellIs" dxfId="561" priority="1289" stopIfTrue="1" operator="lessThan">
      <formula>NOW()</formula>
    </cfRule>
  </conditionalFormatting>
  <conditionalFormatting sqref="M1247:M1251">
    <cfRule type="cellIs" dxfId="560" priority="1552" stopIfTrue="1" operator="equal">
      <formula>""</formula>
    </cfRule>
    <cfRule type="cellIs" dxfId="559" priority="1553" stopIfTrue="1" operator="lessThan">
      <formula>NOW()</formula>
    </cfRule>
  </conditionalFormatting>
  <conditionalFormatting sqref="M1249">
    <cfRule type="cellIs" dxfId="558" priority="1550" stopIfTrue="1" operator="equal">
      <formula>""</formula>
    </cfRule>
    <cfRule type="cellIs" dxfId="557" priority="1551" stopIfTrue="1" operator="lessThan">
      <formula>NOW()</formula>
    </cfRule>
  </conditionalFormatting>
  <conditionalFormatting sqref="M1252">
    <cfRule type="cellIs" dxfId="556" priority="1543" stopIfTrue="1" operator="equal">
      <formula>""</formula>
    </cfRule>
    <cfRule type="cellIs" dxfId="555" priority="1544" stopIfTrue="1" operator="lessThan">
      <formula>NOW()</formula>
    </cfRule>
  </conditionalFormatting>
  <conditionalFormatting sqref="M1252:M1257">
    <cfRule type="cellIs" dxfId="554" priority="1545" stopIfTrue="1" operator="equal">
      <formula>""</formula>
    </cfRule>
    <cfRule type="cellIs" dxfId="553" priority="1546" stopIfTrue="1" operator="lessThan">
      <formula>NOW()</formula>
    </cfRule>
  </conditionalFormatting>
  <conditionalFormatting sqref="M1258">
    <cfRule type="cellIs" dxfId="552" priority="1536" stopIfTrue="1" operator="equal">
      <formula>""</formula>
    </cfRule>
    <cfRule type="cellIs" dxfId="551" priority="1537" stopIfTrue="1" operator="lessThan">
      <formula>NOW()</formula>
    </cfRule>
    <cfRule type="cellIs" dxfId="550" priority="1538" stopIfTrue="1" operator="equal">
      <formula>""</formula>
    </cfRule>
    <cfRule type="cellIs" dxfId="549" priority="1539" stopIfTrue="1" operator="lessThan">
      <formula>NOW()</formula>
    </cfRule>
  </conditionalFormatting>
  <conditionalFormatting sqref="M1263">
    <cfRule type="cellIs" dxfId="548" priority="2498" stopIfTrue="1" operator="lessThan">
      <formula>NOW()</formula>
    </cfRule>
    <cfRule type="cellIs" dxfId="547" priority="2500" stopIfTrue="1" operator="lessThan">
      <formula>(TODAY)</formula>
    </cfRule>
    <cfRule type="cellIs" dxfId="546" priority="2501" stopIfTrue="1" operator="equal">
      <formula>""</formula>
    </cfRule>
    <cfRule type="cellIs" dxfId="545" priority="2502" stopIfTrue="1" operator="lessThan">
      <formula>NOW()</formula>
    </cfRule>
  </conditionalFormatting>
  <conditionalFormatting sqref="M1272">
    <cfRule type="cellIs" dxfId="544" priority="2037" stopIfTrue="1" operator="equal">
      <formula>""</formula>
    </cfRule>
    <cfRule type="cellIs" dxfId="543" priority="2038" stopIfTrue="1" operator="lessThan">
      <formula>NOW()</formula>
    </cfRule>
    <cfRule type="cellIs" dxfId="542" priority="2039" stopIfTrue="1" operator="equal">
      <formula>""</formula>
    </cfRule>
    <cfRule type="cellIs" dxfId="541" priority="2040" stopIfTrue="1" operator="lessThan">
      <formula>NOW()</formula>
    </cfRule>
  </conditionalFormatting>
  <conditionalFormatting sqref="M1272:M1281">
    <cfRule type="cellIs" dxfId="540" priority="1600" stopIfTrue="1" operator="lessThan">
      <formula>NOW()</formula>
    </cfRule>
    <cfRule type="cellIs" dxfId="539" priority="1602" stopIfTrue="1" operator="lessThan">
      <formula>(TODAY)</formula>
    </cfRule>
  </conditionalFormatting>
  <conditionalFormatting sqref="M1273:M1275">
    <cfRule type="cellIs" dxfId="538" priority="2046" stopIfTrue="1" operator="equal">
      <formula>""</formula>
    </cfRule>
    <cfRule type="cellIs" dxfId="537" priority="2047" stopIfTrue="1" operator="lessThan">
      <formula>NOW()</formula>
    </cfRule>
  </conditionalFormatting>
  <conditionalFormatting sqref="M1274">
    <cfRule type="cellIs" dxfId="536" priority="2044" stopIfTrue="1" operator="equal">
      <formula>""</formula>
    </cfRule>
    <cfRule type="cellIs" dxfId="535" priority="2045" stopIfTrue="1" operator="lessThan">
      <formula>NOW()</formula>
    </cfRule>
  </conditionalFormatting>
  <conditionalFormatting sqref="M1276">
    <cfRule type="cellIs" dxfId="534" priority="2017" stopIfTrue="1" operator="equal">
      <formula>""</formula>
    </cfRule>
    <cfRule type="cellIs" dxfId="533" priority="2018" stopIfTrue="1" operator="lessThan">
      <formula>NOW()</formula>
    </cfRule>
  </conditionalFormatting>
  <conditionalFormatting sqref="M1276:M1280">
    <cfRule type="cellIs" dxfId="532" priority="2019" stopIfTrue="1" operator="equal">
      <formula>""</formula>
    </cfRule>
    <cfRule type="cellIs" dxfId="531" priority="2020" stopIfTrue="1" operator="lessThan">
      <formula>NOW()</formula>
    </cfRule>
  </conditionalFormatting>
  <conditionalFormatting sqref="M1281">
    <cfRule type="cellIs" dxfId="530" priority="1603" stopIfTrue="1" operator="equal">
      <formula>""</formula>
    </cfRule>
    <cfRule type="cellIs" dxfId="529" priority="1604" stopIfTrue="1" operator="lessThan">
      <formula>NOW()</formula>
    </cfRule>
    <cfRule type="cellIs" dxfId="528" priority="1605" stopIfTrue="1" operator="equal">
      <formula>""</formula>
    </cfRule>
    <cfRule type="cellIs" dxfId="527" priority="1606" stopIfTrue="1" operator="lessThan">
      <formula>NOW()</formula>
    </cfRule>
  </conditionalFormatting>
  <conditionalFormatting sqref="M1299:M1302">
    <cfRule type="cellIs" dxfId="526" priority="1766" stopIfTrue="1" operator="lessThan">
      <formula>NOW()</formula>
    </cfRule>
    <cfRule type="cellIs" dxfId="525" priority="1768" stopIfTrue="1" operator="lessThan">
      <formula>(TODAY)</formula>
    </cfRule>
  </conditionalFormatting>
  <conditionalFormatting sqref="M1300:M1301">
    <cfRule type="cellIs" dxfId="524" priority="1771" stopIfTrue="1" operator="equal">
      <formula>""</formula>
    </cfRule>
    <cfRule type="cellIs" dxfId="523" priority="1772" stopIfTrue="1" operator="lessThan">
      <formula>NOW()</formula>
    </cfRule>
  </conditionalFormatting>
  <conditionalFormatting sqref="M1301">
    <cfRule type="cellIs" dxfId="522" priority="1762" stopIfTrue="1" operator="equal">
      <formula>""</formula>
    </cfRule>
    <cfRule type="cellIs" dxfId="521" priority="1763" stopIfTrue="1" operator="lessThan">
      <formula>NOW()</formula>
    </cfRule>
    <cfRule type="cellIs" dxfId="520" priority="1764" stopIfTrue="1" operator="equal">
      <formula>""</formula>
    </cfRule>
    <cfRule type="cellIs" dxfId="519" priority="1765" stopIfTrue="1" operator="lessThan">
      <formula>NOW()</formula>
    </cfRule>
    <cfRule type="cellIs" dxfId="518" priority="1769" stopIfTrue="1" operator="equal">
      <formula>""</formula>
    </cfRule>
    <cfRule type="cellIs" dxfId="517" priority="1770" stopIfTrue="1" operator="lessThan">
      <formula>NOW()</formula>
    </cfRule>
  </conditionalFormatting>
  <conditionalFormatting sqref="M1303">
    <cfRule type="cellIs" dxfId="516" priority="702" stopIfTrue="1" operator="equal">
      <formula>""</formula>
    </cfRule>
    <cfRule type="cellIs" dxfId="515" priority="703" stopIfTrue="1" operator="lessThan">
      <formula>NOW()</formula>
    </cfRule>
  </conditionalFormatting>
  <conditionalFormatting sqref="M1303:M1304">
    <cfRule type="cellIs" dxfId="514" priority="699" stopIfTrue="1" operator="lessThan">
      <formula>NOW()</formula>
    </cfRule>
    <cfRule type="cellIs" dxfId="513" priority="701" stopIfTrue="1" operator="lessThan">
      <formula>(TODAY)</formula>
    </cfRule>
    <cfRule type="cellIs" dxfId="512" priority="704" stopIfTrue="1" operator="equal">
      <formula>""</formula>
    </cfRule>
    <cfRule type="cellIs" dxfId="511" priority="705" stopIfTrue="1" operator="lessThan">
      <formula>NOW()</formula>
    </cfRule>
  </conditionalFormatting>
  <conditionalFormatting sqref="M1304">
    <cfRule type="cellIs" dxfId="510" priority="2323" stopIfTrue="1" operator="equal">
      <formula>""</formula>
    </cfRule>
    <cfRule type="cellIs" dxfId="509" priority="2324" stopIfTrue="1" operator="lessThan">
      <formula>NOW()</formula>
    </cfRule>
  </conditionalFormatting>
  <conditionalFormatting sqref="M1308">
    <cfRule type="cellIs" dxfId="508" priority="692" stopIfTrue="1" operator="lessThan">
      <formula>NOW()</formula>
    </cfRule>
    <cfRule type="cellIs" dxfId="507" priority="694" stopIfTrue="1" operator="lessThan">
      <formula>(TODAY)</formula>
    </cfRule>
    <cfRule type="cellIs" dxfId="506" priority="695" stopIfTrue="1" operator="equal">
      <formula>""</formula>
    </cfRule>
    <cfRule type="cellIs" dxfId="505" priority="696" stopIfTrue="1" operator="lessThan">
      <formula>NOW()</formula>
    </cfRule>
    <cfRule type="cellIs" dxfId="504" priority="697" stopIfTrue="1" operator="equal">
      <formula>""</formula>
    </cfRule>
    <cfRule type="cellIs" dxfId="503" priority="698" stopIfTrue="1" operator="lessThan">
      <formula>NOW()</formula>
    </cfRule>
  </conditionalFormatting>
  <conditionalFormatting sqref="M1317">
    <cfRule type="cellIs" dxfId="502" priority="2338" stopIfTrue="1" operator="lessThan">
      <formula>NOW()</formula>
    </cfRule>
    <cfRule type="cellIs" dxfId="501" priority="2340" stopIfTrue="1" operator="lessThan">
      <formula>(TODAY)</formula>
    </cfRule>
    <cfRule type="cellIs" dxfId="500" priority="2341" stopIfTrue="1" operator="equal">
      <formula>""</formula>
    </cfRule>
    <cfRule type="cellIs" dxfId="499" priority="2342" stopIfTrue="1" operator="lessThan">
      <formula>NOW()</formula>
    </cfRule>
  </conditionalFormatting>
  <conditionalFormatting sqref="M1319">
    <cfRule type="cellIs" dxfId="498" priority="1162" stopIfTrue="1" operator="lessThan">
      <formula>NOW()</formula>
    </cfRule>
    <cfRule type="cellIs" dxfId="497" priority="1164" stopIfTrue="1" operator="lessThan">
      <formula>(TODAY)</formula>
    </cfRule>
    <cfRule type="cellIs" dxfId="496" priority="1165" stopIfTrue="1" operator="lessThan">
      <formula>NOW()</formula>
    </cfRule>
    <cfRule type="cellIs" dxfId="495" priority="1167" stopIfTrue="1" operator="lessThan">
      <formula>(TODAY)</formula>
    </cfRule>
  </conditionalFormatting>
  <conditionalFormatting sqref="M1329">
    <cfRule type="cellIs" dxfId="494" priority="2249" stopIfTrue="1" operator="lessThan">
      <formula>NOW()</formula>
    </cfRule>
    <cfRule type="cellIs" dxfId="493" priority="2251" stopIfTrue="1" operator="lessThan">
      <formula>(TODAY)</formula>
    </cfRule>
    <cfRule type="cellIs" dxfId="492" priority="2252" stopIfTrue="1" operator="equal">
      <formula>""</formula>
    </cfRule>
    <cfRule type="cellIs" dxfId="491" priority="2253" stopIfTrue="1" operator="lessThan">
      <formula>NOW()</formula>
    </cfRule>
  </conditionalFormatting>
  <conditionalFormatting sqref="M1331">
    <cfRule type="cellIs" dxfId="490" priority="2257" stopIfTrue="1" operator="equal">
      <formula>""</formula>
    </cfRule>
    <cfRule type="cellIs" dxfId="489" priority="2258" stopIfTrue="1" operator="lessThan">
      <formula>NOW()</formula>
    </cfRule>
  </conditionalFormatting>
  <conditionalFormatting sqref="M1332:M1333">
    <cfRule type="cellIs" dxfId="488" priority="2062" stopIfTrue="1" operator="lessThan">
      <formula>NOW()</formula>
    </cfRule>
    <cfRule type="cellIs" dxfId="487" priority="2064" stopIfTrue="1" operator="lessThan">
      <formula>(TODAY)</formula>
    </cfRule>
    <cfRule type="cellIs" dxfId="486" priority="2067" stopIfTrue="1" operator="equal">
      <formula>""</formula>
    </cfRule>
    <cfRule type="cellIs" dxfId="485" priority="2068" stopIfTrue="1" operator="lessThan">
      <formula>NOW()</formula>
    </cfRule>
  </conditionalFormatting>
  <conditionalFormatting sqref="M1333">
    <cfRule type="cellIs" dxfId="484" priority="2065" stopIfTrue="1" operator="equal">
      <formula>""</formula>
    </cfRule>
    <cfRule type="cellIs" dxfId="483" priority="2066" stopIfTrue="1" operator="lessThan">
      <formula>NOW()</formula>
    </cfRule>
  </conditionalFormatting>
  <conditionalFormatting sqref="M1334">
    <cfRule type="cellIs" dxfId="482" priority="2220" stopIfTrue="1" operator="equal">
      <formula>""</formula>
    </cfRule>
    <cfRule type="cellIs" dxfId="481" priority="2221" stopIfTrue="1" operator="lessThan">
      <formula>NOW()</formula>
    </cfRule>
    <cfRule type="cellIs" dxfId="480" priority="2222" stopIfTrue="1" operator="lessThan">
      <formula>NOW()</formula>
    </cfRule>
    <cfRule type="cellIs" dxfId="479" priority="2224" stopIfTrue="1" operator="lessThan">
      <formula>(TODAY)</formula>
    </cfRule>
    <cfRule type="cellIs" dxfId="478" priority="2225" stopIfTrue="1" operator="equal">
      <formula>""</formula>
    </cfRule>
    <cfRule type="cellIs" dxfId="477" priority="2226" stopIfTrue="1" operator="lessThan">
      <formula>NOW()</formula>
    </cfRule>
  </conditionalFormatting>
  <conditionalFormatting sqref="M1334:M1335">
    <cfRule type="cellIs" dxfId="476" priority="2210" stopIfTrue="1" operator="lessThan">
      <formula>NOW()</formula>
    </cfRule>
    <cfRule type="cellIs" dxfId="475" priority="2212" stopIfTrue="1" operator="lessThan">
      <formula>(TODAY)</formula>
    </cfRule>
    <cfRule type="cellIs" dxfId="474" priority="2213" stopIfTrue="1" operator="equal">
      <formula>""</formula>
    </cfRule>
    <cfRule type="cellIs" dxfId="473" priority="2214" stopIfTrue="1" operator="lessThan">
      <formula>NOW()</formula>
    </cfRule>
  </conditionalFormatting>
  <conditionalFormatting sqref="M1335">
    <cfRule type="cellIs" dxfId="472" priority="2203" stopIfTrue="1" operator="lessThan">
      <formula>NOW()</formula>
    </cfRule>
    <cfRule type="cellIs" dxfId="471" priority="2205" stopIfTrue="1" operator="lessThan">
      <formula>(TODAY)</formula>
    </cfRule>
    <cfRule type="cellIs" dxfId="470" priority="2206" stopIfTrue="1" operator="equal">
      <formula>""</formula>
    </cfRule>
    <cfRule type="cellIs" dxfId="469" priority="2207" stopIfTrue="1" operator="lessThan">
      <formula>NOW()</formula>
    </cfRule>
    <cfRule type="cellIs" dxfId="468" priority="2208" stopIfTrue="1" operator="equal">
      <formula>""</formula>
    </cfRule>
    <cfRule type="cellIs" dxfId="467" priority="2209" stopIfTrue="1" operator="lessThan">
      <formula>NOW()</formula>
    </cfRule>
  </conditionalFormatting>
  <conditionalFormatting sqref="M1342">
    <cfRule type="cellIs" dxfId="466" priority="2155" stopIfTrue="1" operator="lessThan">
      <formula>NOW()</formula>
    </cfRule>
    <cfRule type="cellIs" dxfId="465" priority="2157" stopIfTrue="1" operator="lessThan">
      <formula>(TODAY)</formula>
    </cfRule>
    <cfRule type="cellIs" dxfId="464" priority="2158" stopIfTrue="1" operator="equal">
      <formula>""</formula>
    </cfRule>
    <cfRule type="cellIs" dxfId="463" priority="2159" stopIfTrue="1" operator="lessThan">
      <formula>NOW()</formula>
    </cfRule>
  </conditionalFormatting>
  <conditionalFormatting sqref="M1344">
    <cfRule type="cellIs" dxfId="462" priority="1343" stopIfTrue="1" operator="lessThan">
      <formula>NOW()</formula>
    </cfRule>
    <cfRule type="cellIs" dxfId="461" priority="1345" stopIfTrue="1" operator="lessThan">
      <formula>(TODAY)</formula>
    </cfRule>
    <cfRule type="cellIs" dxfId="460" priority="1346" stopIfTrue="1" operator="equal">
      <formula>""</formula>
    </cfRule>
    <cfRule type="cellIs" dxfId="459" priority="1347" stopIfTrue="1" operator="lessThan">
      <formula>NOW()</formula>
    </cfRule>
    <cfRule type="cellIs" dxfId="458" priority="1353" stopIfTrue="1" operator="lessThan">
      <formula>NOW()</formula>
    </cfRule>
    <cfRule type="cellIs" dxfId="457" priority="1355" stopIfTrue="1" operator="lessThan">
      <formula>(TODAY)</formula>
    </cfRule>
    <cfRule type="cellIs" dxfId="456" priority="1356" stopIfTrue="1" operator="equal">
      <formula>""</formula>
    </cfRule>
    <cfRule type="cellIs" dxfId="455" priority="1357" stopIfTrue="1" operator="lessThan">
      <formula>NOW()</formula>
    </cfRule>
    <cfRule type="cellIs" dxfId="454" priority="1358" stopIfTrue="1" operator="equal">
      <formula>""</formula>
    </cfRule>
    <cfRule type="cellIs" dxfId="453" priority="1359" stopIfTrue="1" operator="lessThan">
      <formula>NOW()</formula>
    </cfRule>
  </conditionalFormatting>
  <conditionalFormatting sqref="M1345">
    <cfRule type="cellIs" dxfId="452" priority="1984" stopIfTrue="1" operator="equal">
      <formula>""</formula>
    </cfRule>
    <cfRule type="cellIs" dxfId="451" priority="1985" stopIfTrue="1" operator="lessThan">
      <formula>NOW()</formula>
    </cfRule>
  </conditionalFormatting>
  <conditionalFormatting sqref="M1345:M1348">
    <cfRule type="cellIs" dxfId="450" priority="1960" stopIfTrue="1" operator="lessThan">
      <formula>NOW()</formula>
    </cfRule>
    <cfRule type="cellIs" dxfId="449" priority="1962" stopIfTrue="1" operator="lessThan">
      <formula>(TODAY)</formula>
    </cfRule>
    <cfRule type="cellIs" dxfId="448" priority="1965" stopIfTrue="1" operator="equal">
      <formula>""</formula>
    </cfRule>
    <cfRule type="cellIs" dxfId="447" priority="1966" stopIfTrue="1" operator="lessThan">
      <formula>NOW()</formula>
    </cfRule>
  </conditionalFormatting>
  <conditionalFormatting sqref="M1346">
    <cfRule type="cellIs" dxfId="446" priority="1963" stopIfTrue="1" operator="equal">
      <formula>""</formula>
    </cfRule>
    <cfRule type="cellIs" dxfId="445" priority="1964" stopIfTrue="1" operator="lessThan">
      <formula>NOW()</formula>
    </cfRule>
  </conditionalFormatting>
  <conditionalFormatting sqref="M1347">
    <cfRule type="cellIs" dxfId="444" priority="1789" stopIfTrue="1" operator="equal">
      <formula>""</formula>
    </cfRule>
    <cfRule type="cellIs" dxfId="443" priority="1790" stopIfTrue="1" operator="lessThan">
      <formula>NOW()</formula>
    </cfRule>
    <cfRule type="cellIs" dxfId="442" priority="1791" stopIfTrue="1" operator="equal">
      <formula>""</formula>
    </cfRule>
    <cfRule type="cellIs" dxfId="441" priority="1792" stopIfTrue="1" operator="lessThan">
      <formula>NOW()</formula>
    </cfRule>
  </conditionalFormatting>
  <conditionalFormatting sqref="M1350:M1352">
    <cfRule type="cellIs" dxfId="440" priority="1046" stopIfTrue="1" operator="equal">
      <formula>""</formula>
    </cfRule>
    <cfRule type="cellIs" dxfId="439" priority="1047" stopIfTrue="1" operator="lessThan">
      <formula>NOW()</formula>
    </cfRule>
  </conditionalFormatting>
  <conditionalFormatting sqref="M1350:M1363">
    <cfRule type="cellIs" dxfId="438" priority="1041" stopIfTrue="1" operator="lessThan">
      <formula>NOW()</formula>
    </cfRule>
    <cfRule type="cellIs" dxfId="437" priority="1043" stopIfTrue="1" operator="lessThan">
      <formula>(TODAY)</formula>
    </cfRule>
  </conditionalFormatting>
  <conditionalFormatting sqref="M1351">
    <cfRule type="cellIs" dxfId="436" priority="1044" stopIfTrue="1" operator="equal">
      <formula>""</formula>
    </cfRule>
    <cfRule type="cellIs" dxfId="435" priority="1045" stopIfTrue="1" operator="lessThan">
      <formula>NOW()</formula>
    </cfRule>
  </conditionalFormatting>
  <conditionalFormatting sqref="M1352:M1363">
    <cfRule type="cellIs" dxfId="434" priority="1365" stopIfTrue="1" operator="equal">
      <formula>""</formula>
    </cfRule>
    <cfRule type="cellIs" dxfId="433" priority="1366" stopIfTrue="1" operator="lessThan">
      <formula>NOW()</formula>
    </cfRule>
  </conditionalFormatting>
  <conditionalFormatting sqref="M1363">
    <cfRule type="cellIs" dxfId="432" priority="1363" stopIfTrue="1" operator="equal">
      <formula>""</formula>
    </cfRule>
    <cfRule type="cellIs" dxfId="431" priority="1364" stopIfTrue="1" operator="lessThan">
      <formula>NOW()</formula>
    </cfRule>
  </conditionalFormatting>
  <conditionalFormatting sqref="M1365:M1377">
    <cfRule type="cellIs" dxfId="430" priority="1053" stopIfTrue="1" operator="equal">
      <formula>""</formula>
    </cfRule>
    <cfRule type="cellIs" dxfId="429" priority="1054" stopIfTrue="1" operator="lessThan">
      <formula>NOW()</formula>
    </cfRule>
  </conditionalFormatting>
  <conditionalFormatting sqref="M1365:M1380">
    <cfRule type="cellIs" dxfId="428" priority="398" stopIfTrue="1" operator="lessThan">
      <formula>NOW()</formula>
    </cfRule>
    <cfRule type="cellIs" dxfId="427" priority="400" stopIfTrue="1" operator="lessThan">
      <formula>(TODAY)</formula>
    </cfRule>
  </conditionalFormatting>
  <conditionalFormatting sqref="M1376">
    <cfRule type="cellIs" dxfId="426" priority="1051" stopIfTrue="1" operator="equal">
      <formula>""</formula>
    </cfRule>
    <cfRule type="cellIs" dxfId="425" priority="1052" stopIfTrue="1" operator="lessThan">
      <formula>NOW()</formula>
    </cfRule>
  </conditionalFormatting>
  <conditionalFormatting sqref="M1379">
    <cfRule type="cellIs" dxfId="424" priority="410" stopIfTrue="1" operator="equal">
      <formula>""</formula>
    </cfRule>
    <cfRule type="cellIs" dxfId="423" priority="411" stopIfTrue="1" operator="lessThan">
      <formula>NOW()</formula>
    </cfRule>
  </conditionalFormatting>
  <conditionalFormatting sqref="M1379:M1380">
    <cfRule type="cellIs" dxfId="422" priority="403" stopIfTrue="1" operator="equal">
      <formula>""</formula>
    </cfRule>
    <cfRule type="cellIs" dxfId="421" priority="404" stopIfTrue="1" operator="lessThan">
      <formula>NOW()</formula>
    </cfRule>
  </conditionalFormatting>
  <conditionalFormatting sqref="M1380">
    <cfRule type="cellIs" dxfId="420" priority="401" stopIfTrue="1" operator="equal">
      <formula>""</formula>
    </cfRule>
    <cfRule type="cellIs" dxfId="419" priority="402" stopIfTrue="1" operator="lessThan">
      <formula>NOW()</formula>
    </cfRule>
  </conditionalFormatting>
  <conditionalFormatting sqref="M1382">
    <cfRule type="cellIs" dxfId="418" priority="1085" stopIfTrue="1" operator="lessThan">
      <formula>NOW()</formula>
    </cfRule>
    <cfRule type="cellIs" dxfId="417" priority="1087" stopIfTrue="1" operator="lessThan">
      <formula>(TODAY)</formula>
    </cfRule>
  </conditionalFormatting>
  <conditionalFormatting sqref="M1386">
    <cfRule type="cellIs" dxfId="416" priority="391" stopIfTrue="1" operator="lessThan">
      <formula>NOW()</formula>
    </cfRule>
    <cfRule type="cellIs" dxfId="415" priority="393" stopIfTrue="1" operator="lessThan">
      <formula>(TODAY)</formula>
    </cfRule>
    <cfRule type="cellIs" dxfId="414" priority="394" stopIfTrue="1" operator="equal">
      <formula>""</formula>
    </cfRule>
    <cfRule type="cellIs" dxfId="413" priority="395" stopIfTrue="1" operator="lessThan">
      <formula>NOW()</formula>
    </cfRule>
    <cfRule type="cellIs" dxfId="412" priority="396" stopIfTrue="1" operator="equal">
      <formula>""</formula>
    </cfRule>
    <cfRule type="cellIs" dxfId="411" priority="397" stopIfTrue="1" operator="lessThan">
      <formula>NOW()</formula>
    </cfRule>
    <cfRule type="cellIs" dxfId="410" priority="753" stopIfTrue="1" operator="lessThan">
      <formula>NOW()</formula>
    </cfRule>
    <cfRule type="cellIs" dxfId="409" priority="755" stopIfTrue="1" operator="lessThan">
      <formula>(TODAY)</formula>
    </cfRule>
    <cfRule type="cellIs" dxfId="408" priority="756" stopIfTrue="1" operator="equal">
      <formula>""</formula>
    </cfRule>
    <cfRule type="cellIs" dxfId="407" priority="757" stopIfTrue="1" operator="lessThan">
      <formula>NOW()</formula>
    </cfRule>
    <cfRule type="cellIs" dxfId="406" priority="758" stopIfTrue="1" operator="equal">
      <formula>""</formula>
    </cfRule>
    <cfRule type="cellIs" dxfId="405" priority="759" stopIfTrue="1" operator="lessThan">
      <formula>NOW()</formula>
    </cfRule>
  </conditionalFormatting>
  <conditionalFormatting sqref="M1394">
    <cfRule type="cellIs" dxfId="404" priority="384" stopIfTrue="1" operator="lessThan">
      <formula>NOW()</formula>
    </cfRule>
    <cfRule type="cellIs" dxfId="403" priority="386" stopIfTrue="1" operator="lessThan">
      <formula>(TODAY)</formula>
    </cfRule>
    <cfRule type="cellIs" dxfId="402" priority="387" stopIfTrue="1" operator="equal">
      <formula>""</formula>
    </cfRule>
    <cfRule type="cellIs" dxfId="401" priority="388" stopIfTrue="1" operator="lessThan">
      <formula>NOW()</formula>
    </cfRule>
    <cfRule type="cellIs" dxfId="400" priority="389" stopIfTrue="1" operator="equal">
      <formula>""</formula>
    </cfRule>
    <cfRule type="cellIs" dxfId="399" priority="390" stopIfTrue="1" operator="lessThan">
      <formula>NOW()</formula>
    </cfRule>
  </conditionalFormatting>
  <conditionalFormatting sqref="M1396">
    <cfRule type="cellIs" dxfId="398" priority="1185" stopIfTrue="1" operator="equal">
      <formula>""</formula>
    </cfRule>
    <cfRule type="cellIs" dxfId="397" priority="1186" stopIfTrue="1" operator="lessThan">
      <formula>NOW()</formula>
    </cfRule>
    <cfRule type="cellIs" dxfId="396" priority="1187" stopIfTrue="1" operator="equal">
      <formula>""</formula>
    </cfRule>
    <cfRule type="cellIs" dxfId="395" priority="1188" stopIfTrue="1" operator="lessThan">
      <formula>NOW()</formula>
    </cfRule>
  </conditionalFormatting>
  <conditionalFormatting sqref="M1396:M1415">
    <cfRule type="cellIs" dxfId="394" priority="857" stopIfTrue="1" operator="lessThan">
      <formula>NOW()</formula>
    </cfRule>
    <cfRule type="cellIs" dxfId="393" priority="859" stopIfTrue="1" operator="lessThan">
      <formula>(TODAY)</formula>
    </cfRule>
  </conditionalFormatting>
  <conditionalFormatting sqref="M1397">
    <cfRule type="cellIs" dxfId="392" priority="1489" stopIfTrue="1" operator="equal">
      <formula>""</formula>
    </cfRule>
    <cfRule type="cellIs" dxfId="391" priority="1490" stopIfTrue="1" operator="lessThan">
      <formula>NOW()</formula>
    </cfRule>
  </conditionalFormatting>
  <conditionalFormatting sqref="M1397:M1398">
    <cfRule type="cellIs" dxfId="390" priority="1482" stopIfTrue="1" operator="equal">
      <formula>""</formula>
    </cfRule>
    <cfRule type="cellIs" dxfId="389" priority="1483" stopIfTrue="1" operator="lessThan">
      <formula>NOW()</formula>
    </cfRule>
  </conditionalFormatting>
  <conditionalFormatting sqref="M1398:M1400">
    <cfRule type="cellIs" dxfId="388" priority="1475" stopIfTrue="1" operator="equal">
      <formula>""</formula>
    </cfRule>
    <cfRule type="cellIs" dxfId="387" priority="1476" stopIfTrue="1" operator="lessThan">
      <formula>NOW()</formula>
    </cfRule>
  </conditionalFormatting>
  <conditionalFormatting sqref="M1399">
    <cfRule type="cellIs" dxfId="386" priority="1473" stopIfTrue="1" operator="equal">
      <formula>""</formula>
    </cfRule>
    <cfRule type="cellIs" dxfId="385" priority="1474" stopIfTrue="1" operator="lessThan">
      <formula>NOW()</formula>
    </cfRule>
  </conditionalFormatting>
  <conditionalFormatting sqref="M1400">
    <cfRule type="cellIs" dxfId="384" priority="1566" stopIfTrue="1" operator="equal">
      <formula>""</formula>
    </cfRule>
    <cfRule type="cellIs" dxfId="383" priority="1567" stopIfTrue="1" operator="lessThan">
      <formula>NOW()</formula>
    </cfRule>
  </conditionalFormatting>
  <conditionalFormatting sqref="M1401">
    <cfRule type="cellIs" dxfId="382" priority="1180" stopIfTrue="1" operator="equal">
      <formula>""</formula>
    </cfRule>
    <cfRule type="cellIs" dxfId="381" priority="1181" stopIfTrue="1" operator="lessThan">
      <formula>NOW()</formula>
    </cfRule>
  </conditionalFormatting>
  <conditionalFormatting sqref="M1401:M1403">
    <cfRule type="cellIs" dxfId="380" priority="862" stopIfTrue="1" operator="equal">
      <formula>""</formula>
    </cfRule>
    <cfRule type="cellIs" dxfId="379" priority="863" stopIfTrue="1" operator="lessThan">
      <formula>NOW()</formula>
    </cfRule>
  </conditionalFormatting>
  <conditionalFormatting sqref="M1403">
    <cfRule type="cellIs" dxfId="378" priority="860" stopIfTrue="1" operator="equal">
      <formula>""</formula>
    </cfRule>
    <cfRule type="cellIs" dxfId="377" priority="861" stopIfTrue="1" operator="lessThan">
      <formula>NOW()</formula>
    </cfRule>
  </conditionalFormatting>
  <conditionalFormatting sqref="M1404">
    <cfRule type="cellIs" dxfId="376" priority="1598" stopIfTrue="1" operator="equal">
      <formula>""</formula>
    </cfRule>
    <cfRule type="cellIs" dxfId="375" priority="1599" stopIfTrue="1" operator="lessThan">
      <formula>NOW()</formula>
    </cfRule>
  </conditionalFormatting>
  <conditionalFormatting sqref="M1404:M1406">
    <cfRule type="cellIs" dxfId="374" priority="933" stopIfTrue="1" operator="equal">
      <formula>""</formula>
    </cfRule>
    <cfRule type="cellIs" dxfId="373" priority="934" stopIfTrue="1" operator="lessThan">
      <formula>NOW()</formula>
    </cfRule>
  </conditionalFormatting>
  <conditionalFormatting sqref="M1405">
    <cfRule type="cellIs" dxfId="372" priority="931" stopIfTrue="1" operator="equal">
      <formula>""</formula>
    </cfRule>
    <cfRule type="cellIs" dxfId="371" priority="932" stopIfTrue="1" operator="lessThan">
      <formula>NOW()</formula>
    </cfRule>
  </conditionalFormatting>
  <conditionalFormatting sqref="M1406">
    <cfRule type="cellIs" dxfId="370" priority="947" stopIfTrue="1" operator="equal">
      <formula>""</formula>
    </cfRule>
    <cfRule type="cellIs" dxfId="369" priority="948" stopIfTrue="1" operator="lessThan">
      <formula>NOW()</formula>
    </cfRule>
  </conditionalFormatting>
  <conditionalFormatting sqref="M1407 O1407">
    <cfRule type="cellIs" dxfId="368" priority="1524" stopIfTrue="1" operator="equal">
      <formula>""</formula>
    </cfRule>
    <cfRule type="cellIs" dxfId="367" priority="1525" stopIfTrue="1" operator="lessThan">
      <formula>NOW()</formula>
    </cfRule>
  </conditionalFormatting>
  <conditionalFormatting sqref="M1407:M1409 O1407:O1409">
    <cfRule type="cellIs" dxfId="366" priority="1153" stopIfTrue="1" operator="equal">
      <formula>""</formula>
    </cfRule>
    <cfRule type="cellIs" dxfId="365" priority="1154" stopIfTrue="1" operator="lessThan">
      <formula>NOW()</formula>
    </cfRule>
  </conditionalFormatting>
  <conditionalFormatting sqref="M1408 O1408">
    <cfRule type="cellIs" dxfId="364" priority="1151" stopIfTrue="1" operator="equal">
      <formula>""</formula>
    </cfRule>
    <cfRule type="cellIs" dxfId="363" priority="1152" stopIfTrue="1" operator="lessThan">
      <formula>NOW()</formula>
    </cfRule>
  </conditionalFormatting>
  <conditionalFormatting sqref="M1409 O1409">
    <cfRule type="cellIs" dxfId="362" priority="1160" stopIfTrue="1" operator="equal">
      <formula>""</formula>
    </cfRule>
    <cfRule type="cellIs" dxfId="361" priority="1161" stopIfTrue="1" operator="lessThan">
      <formula>NOW()</formula>
    </cfRule>
  </conditionalFormatting>
  <conditionalFormatting sqref="M1411:M1413">
    <cfRule type="cellIs" dxfId="360" priority="1076" stopIfTrue="1" operator="equal">
      <formula>""</formula>
    </cfRule>
    <cfRule type="cellIs" dxfId="359" priority="1077" stopIfTrue="1" operator="lessThan">
      <formula>NOW()</formula>
    </cfRule>
  </conditionalFormatting>
  <conditionalFormatting sqref="M1412">
    <cfRule type="cellIs" dxfId="358" priority="1074" stopIfTrue="1" operator="equal">
      <formula>""</formula>
    </cfRule>
    <cfRule type="cellIs" dxfId="357" priority="1075" stopIfTrue="1" operator="lessThan">
      <formula>NOW()</formula>
    </cfRule>
  </conditionalFormatting>
  <conditionalFormatting sqref="M1414">
    <cfRule type="cellIs" dxfId="356" priority="1025" stopIfTrue="1" operator="equal">
      <formula>""</formula>
    </cfRule>
    <cfRule type="cellIs" dxfId="355" priority="1026" stopIfTrue="1" operator="lessThan">
      <formula>NOW()</formula>
    </cfRule>
  </conditionalFormatting>
  <conditionalFormatting sqref="M1414:M1415">
    <cfRule type="cellIs" dxfId="354" priority="940" stopIfTrue="1" operator="equal">
      <formula>""</formula>
    </cfRule>
    <cfRule type="cellIs" dxfId="353" priority="941" stopIfTrue="1" operator="lessThan">
      <formula>NOW()</formula>
    </cfRule>
  </conditionalFormatting>
  <conditionalFormatting sqref="M1415">
    <cfRule type="cellIs" dxfId="352" priority="938" stopIfTrue="1" operator="equal">
      <formula>""</formula>
    </cfRule>
    <cfRule type="cellIs" dxfId="351" priority="939" stopIfTrue="1" operator="lessThan">
      <formula>NOW()</formula>
    </cfRule>
  </conditionalFormatting>
  <conditionalFormatting sqref="M1420:M1474 M1476 M1478:M1479 M1481 M1483:M1486">
    <cfRule type="cellIs" dxfId="350" priority="170" stopIfTrue="1" operator="lessThan">
      <formula>(TODAY)</formula>
    </cfRule>
  </conditionalFormatting>
  <conditionalFormatting sqref="M1420:M1476">
    <cfRule type="cellIs" dxfId="349" priority="138" stopIfTrue="1" operator="equal">
      <formula>""</formula>
    </cfRule>
  </conditionalFormatting>
  <conditionalFormatting sqref="M1475">
    <cfRule type="cellIs" dxfId="348" priority="136" stopIfTrue="1" operator="lessThan">
      <formula>NOW()</formula>
    </cfRule>
    <cfRule type="cellIs" dxfId="347" priority="137" stopIfTrue="1" operator="lessThan">
      <formula>(TODAY)</formula>
    </cfRule>
  </conditionalFormatting>
  <conditionalFormatting sqref="M1477">
    <cfRule type="cellIs" dxfId="346" priority="7" stopIfTrue="1" operator="lessThan">
      <formula>NOW()</formula>
    </cfRule>
    <cfRule type="cellIs" dxfId="345" priority="8" stopIfTrue="1" operator="lessThan">
      <formula>(TODAY)</formula>
    </cfRule>
    <cfRule type="cellIs" dxfId="344" priority="9" stopIfTrue="1" operator="equal">
      <formula>""</formula>
    </cfRule>
    <cfRule type="cellIs" dxfId="343" priority="10" stopIfTrue="1" operator="lessThan">
      <formula>NOW()</formula>
    </cfRule>
    <cfRule type="cellIs" dxfId="342" priority="11" stopIfTrue="1" operator="equal">
      <formula>""</formula>
    </cfRule>
    <cfRule type="cellIs" dxfId="341" priority="12" stopIfTrue="1" operator="lessThan">
      <formula>NOW()</formula>
    </cfRule>
  </conditionalFormatting>
  <conditionalFormatting sqref="M1478:M1480 M1420:M1474 M1476">
    <cfRule type="cellIs" dxfId="340" priority="144" stopIfTrue="1" operator="lessThan">
      <formula>NOW()</formula>
    </cfRule>
  </conditionalFormatting>
  <conditionalFormatting sqref="M1478:M1480">
    <cfRule type="cellIs" dxfId="339" priority="143" stopIfTrue="1" operator="equal">
      <formula>""</formula>
    </cfRule>
  </conditionalFormatting>
  <conditionalFormatting sqref="M1480">
    <cfRule type="cellIs" dxfId="338" priority="139" stopIfTrue="1" operator="lessThan">
      <formula>NOW()</formula>
    </cfRule>
    <cfRule type="cellIs" dxfId="337" priority="140" stopIfTrue="1" operator="lessThan">
      <formula>(TODAY)</formula>
    </cfRule>
    <cfRule type="cellIs" dxfId="336" priority="141" stopIfTrue="1" operator="equal">
      <formula>""</formula>
    </cfRule>
    <cfRule type="cellIs" dxfId="335" priority="142" stopIfTrue="1" operator="lessThan">
      <formula>NOW()</formula>
    </cfRule>
  </conditionalFormatting>
  <conditionalFormatting sqref="M1481:M1483">
    <cfRule type="cellIs" dxfId="334" priority="155" stopIfTrue="1" operator="equal">
      <formula>""</formula>
    </cfRule>
    <cfRule type="cellIs" dxfId="333" priority="156" stopIfTrue="1" operator="lessThan">
      <formula>NOW()</formula>
    </cfRule>
  </conditionalFormatting>
  <conditionalFormatting sqref="M1482">
    <cfRule type="cellIs" dxfId="332" priority="151" stopIfTrue="1" operator="lessThan">
      <formula>NOW()</formula>
    </cfRule>
    <cfRule type="cellIs" dxfId="331" priority="152" stopIfTrue="1" operator="lessThan">
      <formula>(TODAY)</formula>
    </cfRule>
    <cfRule type="cellIs" dxfId="330" priority="153" stopIfTrue="1" operator="equal">
      <formula>""</formula>
    </cfRule>
    <cfRule type="cellIs" dxfId="329" priority="154" stopIfTrue="1" operator="lessThan">
      <formula>NOW()</formula>
    </cfRule>
  </conditionalFormatting>
  <conditionalFormatting sqref="M1483">
    <cfRule type="cellIs" dxfId="328" priority="167" stopIfTrue="1" operator="equal">
      <formula>""</formula>
    </cfRule>
    <cfRule type="cellIs" dxfId="327" priority="168" stopIfTrue="1" operator="lessThan">
      <formula>NOW()</formula>
    </cfRule>
  </conditionalFormatting>
  <conditionalFormatting sqref="M1483:M1486 M1481 M1420:M1474 M1476 M1478:M1479">
    <cfRule type="cellIs" dxfId="326" priority="169" stopIfTrue="1" operator="lessThan">
      <formula>NOW()</formula>
    </cfRule>
  </conditionalFormatting>
  <conditionalFormatting sqref="M1484:M1486">
    <cfRule type="cellIs" dxfId="325" priority="210" stopIfTrue="1" operator="equal">
      <formula>""</formula>
    </cfRule>
    <cfRule type="cellIs" dxfId="324" priority="211" stopIfTrue="1" operator="lessThan">
      <formula>NOW()</formula>
    </cfRule>
  </conditionalFormatting>
  <conditionalFormatting sqref="M1487 M1489:M1493 M1495:M1500">
    <cfRule type="cellIs" dxfId="323" priority="248" stopIfTrue="1" operator="lessThan">
      <formula>(TODAY)</formula>
    </cfRule>
  </conditionalFormatting>
  <conditionalFormatting sqref="M1487:M1488">
    <cfRule type="cellIs" dxfId="322" priority="235" stopIfTrue="1" operator="equal">
      <formula>""</formula>
    </cfRule>
    <cfRule type="cellIs" dxfId="321" priority="236" stopIfTrue="1" operator="lessThan">
      <formula>NOW()</formula>
    </cfRule>
  </conditionalFormatting>
  <conditionalFormatting sqref="M1488">
    <cfRule type="cellIs" dxfId="320" priority="233" stopIfTrue="1" operator="lessThan">
      <formula>NOW()</formula>
    </cfRule>
    <cfRule type="cellIs" dxfId="319" priority="234" stopIfTrue="1" operator="lessThan">
      <formula>(TODAY)</formula>
    </cfRule>
  </conditionalFormatting>
  <conditionalFormatting sqref="M1489:M1493 M1495:M1500 M1487">
    <cfRule type="cellIs" dxfId="318" priority="247" stopIfTrue="1" operator="lessThan">
      <formula>NOW()</formula>
    </cfRule>
  </conditionalFormatting>
  <conditionalFormatting sqref="M1489:M1500">
    <cfRule type="cellIs" dxfId="317" priority="239" stopIfTrue="1" operator="equal">
      <formula>""</formula>
    </cfRule>
    <cfRule type="cellIs" dxfId="316" priority="240" stopIfTrue="1" operator="lessThan">
      <formula>NOW()</formula>
    </cfRule>
  </conditionalFormatting>
  <conditionalFormatting sqref="M1494">
    <cfRule type="cellIs" dxfId="315" priority="237" stopIfTrue="1" operator="lessThan">
      <formula>NOW()</formula>
    </cfRule>
    <cfRule type="cellIs" dxfId="314" priority="238" stopIfTrue="1" operator="lessThan">
      <formula>(TODAY)</formula>
    </cfRule>
  </conditionalFormatting>
  <conditionalFormatting sqref="M1500:M1502">
    <cfRule type="cellIs" dxfId="313" priority="227" stopIfTrue="1" operator="equal">
      <formula>""</formula>
    </cfRule>
    <cfRule type="cellIs" dxfId="312" priority="228" stopIfTrue="1" operator="lessThan">
      <formula>NOW()</formula>
    </cfRule>
  </conditionalFormatting>
  <conditionalFormatting sqref="M1501">
    <cfRule type="cellIs" dxfId="311" priority="222" stopIfTrue="1" operator="lessThan">
      <formula>NOW()</formula>
    </cfRule>
    <cfRule type="cellIs" dxfId="310" priority="224" stopIfTrue="1" operator="lessThan">
      <formula>(TODAY)</formula>
    </cfRule>
    <cfRule type="cellIs" dxfId="309" priority="225" stopIfTrue="1" operator="equal">
      <formula>""</formula>
    </cfRule>
    <cfRule type="cellIs" dxfId="308" priority="226" stopIfTrue="1" operator="lessThan">
      <formula>NOW()</formula>
    </cfRule>
  </conditionalFormatting>
  <conditionalFormatting sqref="M1502">
    <cfRule type="cellIs" dxfId="307" priority="529" stopIfTrue="1" operator="equal">
      <formula>""</formula>
    </cfRule>
    <cfRule type="cellIs" dxfId="306" priority="530" stopIfTrue="1" operator="lessThan">
      <formula>NOW()</formula>
    </cfRule>
  </conditionalFormatting>
  <conditionalFormatting sqref="M1503 O1503">
    <cfRule type="cellIs" dxfId="305" priority="204" stopIfTrue="1" operator="equal">
      <formula>""</formula>
    </cfRule>
    <cfRule type="cellIs" dxfId="304" priority="205" stopIfTrue="1" operator="lessThan">
      <formula>NOW()</formula>
    </cfRule>
  </conditionalFormatting>
  <conditionalFormatting sqref="M1503">
    <cfRule type="cellIs" dxfId="303" priority="202" stopIfTrue="1" operator="lessThan">
      <formula>NOW()</formula>
    </cfRule>
    <cfRule type="cellIs" dxfId="302" priority="203" stopIfTrue="1" operator="lessThan">
      <formula>(TODAY)</formula>
    </cfRule>
  </conditionalFormatting>
  <conditionalFormatting sqref="M1503:M1504 O1503:O1504">
    <cfRule type="cellIs" dxfId="301" priority="206" stopIfTrue="1" operator="equal">
      <formula>""</formula>
    </cfRule>
    <cfRule type="cellIs" dxfId="300" priority="207" stopIfTrue="1" operator="lessThan">
      <formula>NOW()</formula>
    </cfRule>
  </conditionalFormatting>
  <conditionalFormatting sqref="M1504">
    <cfRule type="cellIs" dxfId="299" priority="550" stopIfTrue="1" operator="equal">
      <formula>""</formula>
    </cfRule>
    <cfRule type="cellIs" dxfId="298" priority="551" stopIfTrue="1" operator="lessThan">
      <formula>NOW()</formula>
    </cfRule>
  </conditionalFormatting>
  <conditionalFormatting sqref="M1505">
    <cfRule type="cellIs" dxfId="297" priority="200" stopIfTrue="1" operator="equal">
      <formula>""</formula>
    </cfRule>
    <cfRule type="cellIs" dxfId="296" priority="201" stopIfTrue="1" operator="lessThan">
      <formula>NOW()</formula>
    </cfRule>
  </conditionalFormatting>
  <conditionalFormatting sqref="M1505:M1506">
    <cfRule type="cellIs" dxfId="295" priority="190" stopIfTrue="1" operator="lessThan">
      <formula>NOW()</formula>
    </cfRule>
    <cfRule type="cellIs" dxfId="294" priority="191" stopIfTrue="1" operator="lessThan">
      <formula>(TODAY)</formula>
    </cfRule>
  </conditionalFormatting>
  <conditionalFormatting sqref="M1505:M1507">
    <cfRule type="cellIs" dxfId="293" priority="194" stopIfTrue="1" operator="equal">
      <formula>""</formula>
    </cfRule>
    <cfRule type="cellIs" dxfId="292" priority="195" stopIfTrue="1" operator="lessThan">
      <formula>NOW()</formula>
    </cfRule>
  </conditionalFormatting>
  <conditionalFormatting sqref="M1506">
    <cfRule type="cellIs" dxfId="291" priority="192" stopIfTrue="1" operator="equal">
      <formula>""</formula>
    </cfRule>
    <cfRule type="cellIs" dxfId="290" priority="193" stopIfTrue="1" operator="lessThan">
      <formula>NOW()</formula>
    </cfRule>
  </conditionalFormatting>
  <conditionalFormatting sqref="M1507:M1508 M1504 M1502 M1514:M1542 M1510 M1:M19">
    <cfRule type="cellIs" dxfId="289" priority="793" stopIfTrue="1" operator="lessThan">
      <formula>NOW()</formula>
    </cfRule>
  </conditionalFormatting>
  <conditionalFormatting sqref="M1507:M1508">
    <cfRule type="cellIs" dxfId="288" priority="451" stopIfTrue="1" operator="equal">
      <formula>""</formula>
    </cfRule>
    <cfRule type="cellIs" dxfId="287" priority="452" stopIfTrue="1" operator="lessThan">
      <formula>NOW()</formula>
    </cfRule>
  </conditionalFormatting>
  <conditionalFormatting sqref="M1508">
    <cfRule type="cellIs" dxfId="286" priority="557" stopIfTrue="1" operator="equal">
      <formula>""</formula>
    </cfRule>
    <cfRule type="cellIs" dxfId="285" priority="558" stopIfTrue="1" operator="lessThan">
      <formula>NOW()</formula>
    </cfRule>
  </conditionalFormatting>
  <conditionalFormatting sqref="M1509">
    <cfRule type="cellIs" dxfId="284" priority="184" stopIfTrue="1" operator="lessThan">
      <formula>NOW()</formula>
    </cfRule>
    <cfRule type="cellIs" dxfId="283" priority="185" stopIfTrue="1" operator="lessThan">
      <formula>(TODAY)</formula>
    </cfRule>
    <cfRule type="cellIs" dxfId="282" priority="186" stopIfTrue="1" operator="equal">
      <formula>""</formula>
    </cfRule>
    <cfRule type="cellIs" dxfId="281" priority="187" stopIfTrue="1" operator="lessThan">
      <formula>NOW()</formula>
    </cfRule>
  </conditionalFormatting>
  <conditionalFormatting sqref="M1509:M1511">
    <cfRule type="cellIs" dxfId="280" priority="188" stopIfTrue="1" operator="equal">
      <formula>""</formula>
    </cfRule>
    <cfRule type="cellIs" dxfId="279" priority="189" stopIfTrue="1" operator="lessThan">
      <formula>NOW()</formula>
    </cfRule>
  </conditionalFormatting>
  <conditionalFormatting sqref="M1510">
    <cfRule type="cellIs" dxfId="278" priority="477" stopIfTrue="1" operator="equal">
      <formula>""</formula>
    </cfRule>
    <cfRule type="cellIs" dxfId="277" priority="478" stopIfTrue="1" operator="lessThan">
      <formula>NOW()</formula>
    </cfRule>
  </conditionalFormatting>
  <conditionalFormatting sqref="M1511:M1512">
    <cfRule type="cellIs" dxfId="276" priority="182" stopIfTrue="1" operator="equal">
      <formula>""</formula>
    </cfRule>
    <cfRule type="cellIs" dxfId="275" priority="183" stopIfTrue="1" operator="lessThan">
      <formula>NOW()</formula>
    </cfRule>
  </conditionalFormatting>
  <conditionalFormatting sqref="M1511:M1513">
    <cfRule type="cellIs" dxfId="274" priority="171" stopIfTrue="1" operator="lessThan">
      <formula>NOW()</formula>
    </cfRule>
    <cfRule type="cellIs" dxfId="273" priority="172" stopIfTrue="1" operator="lessThan">
      <formula>(TODAY)</formula>
    </cfRule>
  </conditionalFormatting>
  <conditionalFormatting sqref="M1512:M1513">
    <cfRule type="cellIs" dxfId="272" priority="175" stopIfTrue="1" operator="equal">
      <formula>""</formula>
    </cfRule>
    <cfRule type="cellIs" dxfId="271" priority="176" stopIfTrue="1" operator="lessThan">
      <formula>NOW()</formula>
    </cfRule>
  </conditionalFormatting>
  <conditionalFormatting sqref="M1513">
    <cfRule type="cellIs" dxfId="270" priority="173" stopIfTrue="1" operator="equal">
      <formula>""</formula>
    </cfRule>
    <cfRule type="cellIs" dxfId="269" priority="174" stopIfTrue="1" operator="lessThan">
      <formula>NOW()</formula>
    </cfRule>
  </conditionalFormatting>
  <conditionalFormatting sqref="M1516">
    <cfRule type="cellIs" dxfId="268" priority="484" stopIfTrue="1" operator="equal">
      <formula>""</formula>
    </cfRule>
    <cfRule type="cellIs" dxfId="267" priority="485" stopIfTrue="1" operator="lessThan">
      <formula>NOW()</formula>
    </cfRule>
  </conditionalFormatting>
  <conditionalFormatting sqref="M1516:M1517">
    <cfRule type="cellIs" dxfId="266" priority="470" stopIfTrue="1" operator="equal">
      <formula>""</formula>
    </cfRule>
    <cfRule type="cellIs" dxfId="265" priority="471" stopIfTrue="1" operator="lessThan">
      <formula>NOW()</formula>
    </cfRule>
  </conditionalFormatting>
  <conditionalFormatting sqref="M1517">
    <cfRule type="cellIs" dxfId="264" priority="468" stopIfTrue="1" operator="equal">
      <formula>""</formula>
    </cfRule>
    <cfRule type="cellIs" dxfId="263" priority="469" stopIfTrue="1" operator="lessThan">
      <formula>NOW()</formula>
    </cfRule>
  </conditionalFormatting>
  <conditionalFormatting sqref="M1519">
    <cfRule type="cellIs" dxfId="262" priority="439" stopIfTrue="1" operator="equal">
      <formula>""</formula>
    </cfRule>
    <cfRule type="cellIs" dxfId="261" priority="440" stopIfTrue="1" operator="lessThan">
      <formula>NOW()</formula>
    </cfRule>
    <cfRule type="cellIs" dxfId="260" priority="441" stopIfTrue="1" operator="equal">
      <formula>""</formula>
    </cfRule>
    <cfRule type="cellIs" dxfId="259" priority="442" stopIfTrue="1" operator="lessThan">
      <formula>NOW()</formula>
    </cfRule>
  </conditionalFormatting>
  <conditionalFormatting sqref="M1521:M1524">
    <cfRule type="cellIs" dxfId="258" priority="351" stopIfTrue="1" operator="equal">
      <formula>""</formula>
    </cfRule>
    <cfRule type="cellIs" dxfId="257" priority="352" stopIfTrue="1" operator="lessThan">
      <formula>NOW()</formula>
    </cfRule>
  </conditionalFormatting>
  <conditionalFormatting sqref="M1524:M1525">
    <cfRule type="cellIs" dxfId="256" priority="344" stopIfTrue="1" operator="equal">
      <formula>""</formula>
    </cfRule>
    <cfRule type="cellIs" dxfId="255" priority="345" stopIfTrue="1" operator="lessThan">
      <formula>NOW()</formula>
    </cfRule>
  </conditionalFormatting>
  <conditionalFormatting sqref="M1525:M1526">
    <cfRule type="cellIs" dxfId="254" priority="337" stopIfTrue="1" operator="equal">
      <formula>""</formula>
    </cfRule>
    <cfRule type="cellIs" dxfId="253" priority="338" stopIfTrue="1" operator="lessThan">
      <formula>NOW()</formula>
    </cfRule>
  </conditionalFormatting>
  <conditionalFormatting sqref="M1526:M1529">
    <cfRule type="cellIs" dxfId="252" priority="325" stopIfTrue="1" operator="equal">
      <formula>""</formula>
    </cfRule>
    <cfRule type="cellIs" dxfId="251" priority="326" stopIfTrue="1" operator="lessThan">
      <formula>NOW()</formula>
    </cfRule>
  </conditionalFormatting>
  <conditionalFormatting sqref="M1528">
    <cfRule type="cellIs" dxfId="250" priority="323" stopIfTrue="1" operator="equal">
      <formula>""</formula>
    </cfRule>
    <cfRule type="cellIs" dxfId="249" priority="324" stopIfTrue="1" operator="lessThan">
      <formula>NOW()</formula>
    </cfRule>
  </conditionalFormatting>
  <conditionalFormatting sqref="M1530">
    <cfRule type="cellIs" dxfId="248" priority="318" stopIfTrue="1" operator="equal">
      <formula>""</formula>
    </cfRule>
    <cfRule type="cellIs" dxfId="247" priority="319" stopIfTrue="1" operator="lessThan">
      <formula>NOW()</formula>
    </cfRule>
  </conditionalFormatting>
  <conditionalFormatting sqref="M1530:M1531">
    <cfRule type="cellIs" dxfId="246" priority="304" stopIfTrue="1" operator="equal">
      <formula>""</formula>
    </cfRule>
    <cfRule type="cellIs" dxfId="245" priority="305" stopIfTrue="1" operator="lessThan">
      <formula>NOW()</formula>
    </cfRule>
  </conditionalFormatting>
  <conditionalFormatting sqref="M1531:M1532">
    <cfRule type="cellIs" dxfId="244" priority="290" stopIfTrue="1" operator="equal">
      <formula>""</formula>
    </cfRule>
    <cfRule type="cellIs" dxfId="243" priority="291" stopIfTrue="1" operator="lessThan">
      <formula>NOW()</formula>
    </cfRule>
  </conditionalFormatting>
  <conditionalFormatting sqref="M1532">
    <cfRule type="cellIs" dxfId="242" priority="288" stopIfTrue="1" operator="equal">
      <formula>""</formula>
    </cfRule>
    <cfRule type="cellIs" dxfId="241" priority="289" stopIfTrue="1" operator="lessThan">
      <formula>NOW()</formula>
    </cfRule>
  </conditionalFormatting>
  <conditionalFormatting sqref="M1543">
    <cfRule type="cellIs" dxfId="240" priority="279" stopIfTrue="1" operator="lessThan">
      <formula>NOW()</formula>
    </cfRule>
    <cfRule type="cellIs" dxfId="239" priority="281" stopIfTrue="1" operator="lessThan">
      <formula>(TODAY)</formula>
    </cfRule>
    <cfRule type="cellIs" dxfId="238" priority="282" stopIfTrue="1" operator="equal">
      <formula>""</formula>
    </cfRule>
    <cfRule type="cellIs" dxfId="237" priority="283" stopIfTrue="1" operator="lessThan">
      <formula>NOW()</formula>
    </cfRule>
  </conditionalFormatting>
  <conditionalFormatting sqref="M1543:M1544 M1553 M1556 M1558 M1560:M1562 M1565:M65534">
    <cfRule type="cellIs" dxfId="236" priority="284" stopIfTrue="1" operator="equal">
      <formula>""</formula>
    </cfRule>
    <cfRule type="cellIs" dxfId="235" priority="285" stopIfTrue="1" operator="lessThan">
      <formula>NOW()</formula>
    </cfRule>
  </conditionalFormatting>
  <conditionalFormatting sqref="M1543:M1545">
    <cfRule type="cellIs" dxfId="234" priority="257" stopIfTrue="1" operator="lessThan">
      <formula>NOW()</formula>
    </cfRule>
    <cfRule type="cellIs" dxfId="233" priority="258" stopIfTrue="1" operator="lessThan">
      <formula>(TODAY)</formula>
    </cfRule>
    <cfRule type="cellIs" dxfId="232" priority="261" stopIfTrue="1" operator="equal">
      <formula>""</formula>
    </cfRule>
    <cfRule type="cellIs" dxfId="231" priority="262" stopIfTrue="1" operator="lessThan">
      <formula>NOW()</formula>
    </cfRule>
  </conditionalFormatting>
  <conditionalFormatting sqref="M1545">
    <cfRule type="cellIs" dxfId="230" priority="259" stopIfTrue="1" operator="equal">
      <formula>""</formula>
    </cfRule>
    <cfRule type="cellIs" dxfId="229" priority="260" stopIfTrue="1" operator="lessThan">
      <formula>NOW()</formula>
    </cfRule>
  </conditionalFormatting>
  <conditionalFormatting sqref="M1547">
    <cfRule type="cellIs" dxfId="228" priority="157" stopIfTrue="1" operator="lessThan">
      <formula>NOW()</formula>
    </cfRule>
    <cfRule type="cellIs" dxfId="227" priority="158" stopIfTrue="1" operator="lessThan">
      <formula>(TODAY)</formula>
    </cfRule>
    <cfRule type="cellIs" dxfId="226" priority="159" stopIfTrue="1" operator="equal">
      <formula>""</formula>
    </cfRule>
    <cfRule type="cellIs" dxfId="225" priority="160" stopIfTrue="1" operator="lessThan">
      <formula>NOW()</formula>
    </cfRule>
    <cfRule type="cellIs" dxfId="224" priority="161" stopIfTrue="1" operator="equal">
      <formula>""</formula>
    </cfRule>
    <cfRule type="cellIs" dxfId="223" priority="162" stopIfTrue="1" operator="lessThan">
      <formula>NOW()</formula>
    </cfRule>
  </conditionalFormatting>
  <conditionalFormatting sqref="M1549:M1550">
    <cfRule type="cellIs" dxfId="222" priority="125" stopIfTrue="1" operator="lessThan">
      <formula>NOW()</formula>
    </cfRule>
    <cfRule type="cellIs" dxfId="221" priority="126" stopIfTrue="1" operator="lessThan">
      <formula>(TODAY)</formula>
    </cfRule>
    <cfRule type="cellIs" dxfId="220" priority="127" stopIfTrue="1" operator="equal">
      <formula>""</formula>
    </cfRule>
    <cfRule type="cellIs" dxfId="219" priority="128" stopIfTrue="1" operator="lessThan">
      <formula>NOW()</formula>
    </cfRule>
  </conditionalFormatting>
  <conditionalFormatting sqref="M1550:M1551">
    <cfRule type="cellIs" dxfId="218" priority="121" stopIfTrue="1" operator="equal">
      <formula>""</formula>
    </cfRule>
    <cfRule type="cellIs" dxfId="217" priority="122" stopIfTrue="1" operator="lessThan">
      <formula>NOW()</formula>
    </cfRule>
  </conditionalFormatting>
  <conditionalFormatting sqref="M1551">
    <cfRule type="cellIs" dxfId="216" priority="119" stopIfTrue="1" operator="lessThan">
      <formula>NOW()</formula>
    </cfRule>
    <cfRule type="cellIs" dxfId="215" priority="120" stopIfTrue="1" operator="lessThan">
      <formula>(TODAY)</formula>
    </cfRule>
  </conditionalFormatting>
  <conditionalFormatting sqref="M1551:M1553">
    <cfRule type="cellIs" dxfId="214" priority="115" stopIfTrue="1" operator="equal">
      <formula>""</formula>
    </cfRule>
    <cfRule type="cellIs" dxfId="213" priority="116" stopIfTrue="1" operator="lessThan">
      <formula>NOW()</formula>
    </cfRule>
  </conditionalFormatting>
  <conditionalFormatting sqref="M1552">
    <cfRule type="cellIs" dxfId="212" priority="111" stopIfTrue="1" operator="equal">
      <formula>""</formula>
    </cfRule>
    <cfRule type="cellIs" dxfId="211" priority="112" stopIfTrue="1" operator="lessThan">
      <formula>NOW()</formula>
    </cfRule>
  </conditionalFormatting>
  <conditionalFormatting sqref="M1552:M1553">
    <cfRule type="cellIs" dxfId="210" priority="113" stopIfTrue="1" operator="lessThan">
      <formula>NOW()</formula>
    </cfRule>
    <cfRule type="cellIs" dxfId="209" priority="114" stopIfTrue="1" operator="lessThan">
      <formula>(TODAY)</formula>
    </cfRule>
  </conditionalFormatting>
  <conditionalFormatting sqref="M1554">
    <cfRule type="cellIs" dxfId="208" priority="109" stopIfTrue="1" operator="equal">
      <formula>""</formula>
    </cfRule>
    <cfRule type="cellIs" dxfId="207" priority="110" stopIfTrue="1" operator="lessThan">
      <formula>NOW()</formula>
    </cfRule>
  </conditionalFormatting>
  <conditionalFormatting sqref="M1554:M1556">
    <cfRule type="cellIs" dxfId="206" priority="69" stopIfTrue="1" operator="lessThan">
      <formula>NOW()</formula>
    </cfRule>
    <cfRule type="cellIs" dxfId="205" priority="71" stopIfTrue="1" operator="lessThan">
      <formula>(TODAY)</formula>
    </cfRule>
    <cfRule type="cellIs" dxfId="204" priority="78" stopIfTrue="1" operator="equal">
      <formula>""</formula>
    </cfRule>
    <cfRule type="cellIs" dxfId="203" priority="79" stopIfTrue="1" operator="lessThan">
      <formula>NOW()</formula>
    </cfRule>
  </conditionalFormatting>
  <conditionalFormatting sqref="M1555">
    <cfRule type="cellIs" dxfId="202" priority="72" stopIfTrue="1" operator="equal">
      <formula>""</formula>
    </cfRule>
    <cfRule type="cellIs" dxfId="201" priority="73" stopIfTrue="1" operator="lessThan">
      <formula>NOW()</formula>
    </cfRule>
    <cfRule type="cellIs" dxfId="200" priority="74" stopIfTrue="1" operator="equal">
      <formula>""</formula>
    </cfRule>
    <cfRule type="cellIs" dxfId="199" priority="75" stopIfTrue="1" operator="lessThan">
      <formula>NOW()</formula>
    </cfRule>
    <cfRule type="cellIs" dxfId="198" priority="76" stopIfTrue="1" operator="equal">
      <formula>""</formula>
    </cfRule>
    <cfRule type="cellIs" dxfId="197" priority="77" stopIfTrue="1" operator="lessThan">
      <formula>NOW()</formula>
    </cfRule>
  </conditionalFormatting>
  <conditionalFormatting sqref="M1558:M1562 O1559">
    <cfRule type="cellIs" dxfId="196" priority="55" stopIfTrue="1" operator="equal">
      <formula>""</formula>
    </cfRule>
    <cfRule type="cellIs" dxfId="195" priority="56" stopIfTrue="1" operator="lessThan">
      <formula>NOW()</formula>
    </cfRule>
  </conditionalFormatting>
  <conditionalFormatting sqref="M1558:M65534">
    <cfRule type="cellIs" dxfId="194" priority="19" stopIfTrue="1" operator="lessThan">
      <formula>NOW()</formula>
    </cfRule>
    <cfRule type="cellIs" dxfId="193" priority="20" stopIfTrue="1" operator="lessThan">
      <formula>(TODAY)</formula>
    </cfRule>
  </conditionalFormatting>
  <conditionalFormatting sqref="M1559 O1559">
    <cfRule type="cellIs" dxfId="192" priority="53" stopIfTrue="1" operator="equal">
      <formula>""</formula>
    </cfRule>
    <cfRule type="cellIs" dxfId="191" priority="54" stopIfTrue="1" operator="lessThan">
      <formula>NOW()</formula>
    </cfRule>
  </conditionalFormatting>
  <conditionalFormatting sqref="M1563">
    <cfRule type="cellIs" dxfId="190" priority="39" stopIfTrue="1" operator="equal">
      <formula>""</formula>
    </cfRule>
    <cfRule type="cellIs" dxfId="189" priority="40" stopIfTrue="1" operator="lessThan">
      <formula>NOW()</formula>
    </cfRule>
  </conditionalFormatting>
  <conditionalFormatting sqref="M1563:M65534">
    <cfRule type="cellIs" dxfId="188" priority="23" stopIfTrue="1" operator="equal">
      <formula>""</formula>
    </cfRule>
    <cfRule type="cellIs" dxfId="187" priority="24" stopIfTrue="1" operator="lessThan">
      <formula>NOW()</formula>
    </cfRule>
  </conditionalFormatting>
  <conditionalFormatting sqref="M1564">
    <cfRule type="cellIs" dxfId="186" priority="21" stopIfTrue="1" operator="equal">
      <formula>""</formula>
    </cfRule>
    <cfRule type="cellIs" dxfId="185" priority="22" stopIfTrue="1" operator="lessThan">
      <formula>NOW()</formula>
    </cfRule>
  </conditionalFormatting>
  <conditionalFormatting sqref="M543:N543">
    <cfRule type="cellIs" dxfId="184" priority="1237" stopIfTrue="1" operator="equal">
      <formula>""</formula>
    </cfRule>
    <cfRule type="cellIs" dxfId="183" priority="1238" stopIfTrue="1" operator="lessThan">
      <formula>NOW()</formula>
    </cfRule>
  </conditionalFormatting>
  <conditionalFormatting sqref="M1331:N1331">
    <cfRule type="cellIs" dxfId="182" priority="2254" stopIfTrue="1" operator="lessThan">
      <formula>NOW()</formula>
    </cfRule>
    <cfRule type="cellIs" dxfId="181" priority="2256" stopIfTrue="1" operator="lessThan">
      <formula>(TODAY)</formula>
    </cfRule>
    <cfRule type="cellIs" dxfId="180" priority="2259" stopIfTrue="1" operator="equal">
      <formula>""</formula>
    </cfRule>
    <cfRule type="cellIs" dxfId="179" priority="2260" stopIfTrue="1" operator="lessThan">
      <formula>NOW()</formula>
    </cfRule>
  </conditionalFormatting>
  <conditionalFormatting sqref="N690">
    <cfRule type="cellIs" dxfId="178" priority="2584" stopIfTrue="1" operator="lessThan">
      <formula>NOW()</formula>
    </cfRule>
    <cfRule type="cellIs" dxfId="177" priority="2586" stopIfTrue="1" operator="lessThan">
      <formula>(TODAY)</formula>
    </cfRule>
    <cfRule type="cellIs" dxfId="176" priority="2587" stopIfTrue="1" operator="equal">
      <formula>""</formula>
    </cfRule>
    <cfRule type="cellIs" dxfId="175" priority="2588" stopIfTrue="1" operator="lessThan">
      <formula>NOW()</formula>
    </cfRule>
    <cfRule type="cellIs" dxfId="174" priority="2589" stopIfTrue="1" operator="equal">
      <formula>""</formula>
    </cfRule>
    <cfRule type="cellIs" dxfId="173" priority="2590" stopIfTrue="1" operator="lessThan">
      <formula>NOW()</formula>
    </cfRule>
  </conditionalFormatting>
  <conditionalFormatting sqref="N1088">
    <cfRule type="cellIs" dxfId="172" priority="718" stopIfTrue="1" operator="lessThan">
      <formula>NOW()</formula>
    </cfRule>
    <cfRule type="cellIs" dxfId="171" priority="720" stopIfTrue="1" operator="lessThan">
      <formula>(TODAY)</formula>
    </cfRule>
    <cfRule type="cellIs" dxfId="170" priority="721" stopIfTrue="1" operator="equal">
      <formula>""</formula>
    </cfRule>
    <cfRule type="cellIs" dxfId="169" priority="722" stopIfTrue="1" operator="lessThan">
      <formula>NOW()</formula>
    </cfRule>
    <cfRule type="cellIs" dxfId="168" priority="723" stopIfTrue="1" operator="equal">
      <formula>""</formula>
    </cfRule>
    <cfRule type="cellIs" dxfId="167" priority="724" stopIfTrue="1" operator="lessThan">
      <formula>NOW()</formula>
    </cfRule>
  </conditionalFormatting>
  <conditionalFormatting sqref="N1331">
    <cfRule type="cellIs" dxfId="166" priority="2266" stopIfTrue="1" operator="equal">
      <formula>""</formula>
    </cfRule>
    <cfRule type="cellIs" dxfId="165" priority="2267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4" priority="2789" stopIfTrue="1" operator="lessThan">
      <formula>NOW()</formula>
    </cfRule>
  </conditionalFormatting>
  <conditionalFormatting sqref="O14 M14:M15">
    <cfRule type="cellIs" dxfId="163" priority="838" stopIfTrue="1" operator="equal">
      <formula>""</formula>
    </cfRule>
    <cfRule type="cellIs" dxfId="162" priority="839" stopIfTrue="1" operator="lessThan">
      <formula>NOW()</formula>
    </cfRule>
  </conditionalFormatting>
  <conditionalFormatting sqref="O783">
    <cfRule type="cellIs" dxfId="161" priority="419" stopIfTrue="1" operator="lessThan">
      <formula>NOW()</formula>
    </cfRule>
    <cfRule type="cellIs" dxfId="160" priority="421" stopIfTrue="1" operator="lessThan">
      <formula>(TODAY)</formula>
    </cfRule>
    <cfRule type="cellIs" dxfId="159" priority="422" stopIfTrue="1" operator="equal">
      <formula>""</formula>
    </cfRule>
    <cfRule type="cellIs" dxfId="158" priority="423" stopIfTrue="1" operator="lessThan">
      <formula>NOW()</formula>
    </cfRule>
    <cfRule type="cellIs" dxfId="157" priority="424" stopIfTrue="1" operator="equal">
      <formula>""</formula>
    </cfRule>
    <cfRule type="cellIs" dxfId="156" priority="425" stopIfTrue="1" operator="lessThan">
      <formula>NOW()</formula>
    </cfRule>
  </conditionalFormatting>
  <conditionalFormatting sqref="O846">
    <cfRule type="cellIs" dxfId="155" priority="412" stopIfTrue="1" operator="lessThan">
      <formula>NOW()</formula>
    </cfRule>
    <cfRule type="cellIs" dxfId="154" priority="414" stopIfTrue="1" operator="lessThan">
      <formula>(TODAY)</formula>
    </cfRule>
    <cfRule type="cellIs" dxfId="153" priority="415" stopIfTrue="1" operator="equal">
      <formula>""</formula>
    </cfRule>
    <cfRule type="cellIs" dxfId="152" priority="416" stopIfTrue="1" operator="lessThan">
      <formula>NOW()</formula>
    </cfRule>
    <cfRule type="cellIs" dxfId="151" priority="417" stopIfTrue="1" operator="equal">
      <formula>""</formula>
    </cfRule>
    <cfRule type="cellIs" dxfId="150" priority="418" stopIfTrue="1" operator="lessThan">
      <formula>NOW()</formula>
    </cfRule>
  </conditionalFormatting>
  <conditionalFormatting sqref="O1086">
    <cfRule type="cellIs" dxfId="149" priority="2645" stopIfTrue="1" operator="lessThan">
      <formula>NOW()</formula>
    </cfRule>
    <cfRule type="cellIs" dxfId="148" priority="2647" stopIfTrue="1" operator="lessThan">
      <formula>(TODAY)</formula>
    </cfRule>
    <cfRule type="cellIs" dxfId="147" priority="2648" stopIfTrue="1" operator="equal">
      <formula>""</formula>
    </cfRule>
    <cfRule type="cellIs" dxfId="146" priority="2649" stopIfTrue="1" operator="lessThan">
      <formula>NOW()</formula>
    </cfRule>
  </conditionalFormatting>
  <conditionalFormatting sqref="O1157">
    <cfRule type="cellIs" dxfId="145" priority="2733" stopIfTrue="1" operator="lessThan">
      <formula>NOW()</formula>
    </cfRule>
    <cfRule type="cellIs" dxfId="144" priority="2735" stopIfTrue="1" operator="lessThan">
      <formula>(TODAY)</formula>
    </cfRule>
    <cfRule type="cellIs" dxfId="143" priority="2736" stopIfTrue="1" operator="equal">
      <formula>""</formula>
    </cfRule>
    <cfRule type="cellIs" dxfId="142" priority="2737" stopIfTrue="1" operator="lessThan">
      <formula>NOW()</formula>
    </cfRule>
  </conditionalFormatting>
  <conditionalFormatting sqref="O1334">
    <cfRule type="cellIs" dxfId="141" priority="2227" stopIfTrue="1" operator="lessThan">
      <formula>NOW()</formula>
    </cfRule>
    <cfRule type="cellIs" dxfId="140" priority="2229" stopIfTrue="1" operator="lessThan">
      <formula>(TODAY)</formula>
    </cfRule>
    <cfRule type="cellIs" dxfId="139" priority="2230" stopIfTrue="1" operator="equal">
      <formula>""</formula>
    </cfRule>
    <cfRule type="cellIs" dxfId="138" priority="2231" stopIfTrue="1" operator="lessThan">
      <formula>NOW()</formula>
    </cfRule>
    <cfRule type="cellIs" dxfId="137" priority="2232" stopIfTrue="1" operator="equal">
      <formula>""</formula>
    </cfRule>
    <cfRule type="cellIs" dxfId="136" priority="2233" stopIfTrue="1" operator="lessThan">
      <formula>NOW()</formula>
    </cfRule>
  </conditionalFormatting>
  <conditionalFormatting sqref="O1344">
    <cfRule type="cellIs" dxfId="135" priority="1348" stopIfTrue="1" operator="lessThan">
      <formula>NOW()</formula>
    </cfRule>
    <cfRule type="cellIs" dxfId="134" priority="1350" stopIfTrue="1" operator="lessThan">
      <formula>(TODAY)</formula>
    </cfRule>
    <cfRule type="cellIs" dxfId="133" priority="1351" stopIfTrue="1" operator="equal">
      <formula>""</formula>
    </cfRule>
    <cfRule type="cellIs" dxfId="132" priority="1352" stopIfTrue="1" operator="lessThan">
      <formula>NOW()</formula>
    </cfRule>
  </conditionalFormatting>
  <conditionalFormatting sqref="O1400">
    <cfRule type="cellIs" dxfId="131" priority="1564" stopIfTrue="1" operator="equal">
      <formula>""</formula>
    </cfRule>
    <cfRule type="cellIs" dxfId="130" priority="1565" stopIfTrue="1" operator="lessThan">
      <formula>NOW()</formula>
    </cfRule>
  </conditionalFormatting>
  <conditionalFormatting sqref="O1483">
    <cfRule type="cellIs" dxfId="129" priority="165" stopIfTrue="1" operator="equal">
      <formula>""</formula>
    </cfRule>
    <cfRule type="cellIs" dxfId="128" priority="166" stopIfTrue="1" operator="lessThan">
      <formula>NOW()</formula>
    </cfRule>
  </conditionalFormatting>
  <conditionalFormatting sqref="O1500">
    <cfRule type="cellIs" dxfId="127" priority="243" stopIfTrue="1" operator="equal">
      <formula>""</formula>
    </cfRule>
    <cfRule type="cellIs" dxfId="126" priority="244" stopIfTrue="1" operator="lessThan">
      <formula>NOW()</formula>
    </cfRule>
  </conditionalFormatting>
  <conditionalFormatting sqref="W591:W592">
    <cfRule type="cellIs" dxfId="125" priority="2379" stopIfTrue="1" operator="equal">
      <formula>""</formula>
    </cfRule>
    <cfRule type="cellIs" dxfId="124" priority="2380" stopIfTrue="1" operator="lessThan">
      <formula>NOW()</formula>
    </cfRule>
  </conditionalFormatting>
  <conditionalFormatting sqref="W592">
    <cfRule type="cellIs" dxfId="123" priority="2377" stopIfTrue="1" operator="equal">
      <formula>""</formula>
    </cfRule>
    <cfRule type="cellIs" dxfId="122" priority="2378" stopIfTrue="1" operator="lessThan">
      <formula>NOW()</formula>
    </cfRule>
  </conditionalFormatting>
  <conditionalFormatting sqref="AV88">
    <cfRule type="cellIs" dxfId="121" priority="2799" stopIfTrue="1" operator="equal">
      <formula>""</formula>
    </cfRule>
    <cfRule type="cellIs" dxfId="120" priority="2800" stopIfTrue="1" operator="lessThan">
      <formula>NOW()</formula>
    </cfRule>
  </conditionalFormatting>
  <conditionalFormatting sqref="AW513">
    <cfRule type="cellIs" dxfId="119" priority="2743" stopIfTrue="1" operator="lessThan">
      <formula>NOW()</formula>
    </cfRule>
    <cfRule type="cellIs" dxfId="118" priority="2745" stopIfTrue="1" operator="lessThan">
      <formula>(TODAY)</formula>
    </cfRule>
    <cfRule type="cellIs" dxfId="117" priority="2746" stopIfTrue="1" operator="equal">
      <formula>""</formula>
    </cfRule>
    <cfRule type="cellIs" dxfId="116" priority="2747" stopIfTrue="1" operator="lessThan">
      <formula>NOW()</formula>
    </cfRule>
  </conditionalFormatting>
  <conditionalFormatting sqref="AW573">
    <cfRule type="cellIs" dxfId="115" priority="2693" stopIfTrue="1" operator="lessThan">
      <formula>NOW()</formula>
    </cfRule>
    <cfRule type="cellIs" dxfId="114" priority="2695" stopIfTrue="1" operator="lessThan">
      <formula>(TODAY)</formula>
    </cfRule>
  </conditionalFormatting>
  <conditionalFormatting sqref="AW647">
    <cfRule type="cellIs" dxfId="113" priority="2809" stopIfTrue="1" operator="equal">
      <formula>""</formula>
    </cfRule>
    <cfRule type="cellIs" dxfId="112" priority="2810" stopIfTrue="1" operator="lessThan">
      <formula>NOW()</formula>
    </cfRule>
  </conditionalFormatting>
  <conditionalFormatting sqref="AW789">
    <cfRule type="cellIs" dxfId="111" priority="2701" stopIfTrue="1" operator="lessThan">
      <formula>NOW()</formula>
    </cfRule>
    <cfRule type="cellIs" dxfId="110" priority="2703" stopIfTrue="1" operator="lessThan">
      <formula>(TODAY)</formula>
    </cfRule>
    <cfRule type="cellIs" dxfId="109" priority="2704" stopIfTrue="1" operator="equal">
      <formula>""</formula>
    </cfRule>
    <cfRule type="cellIs" dxfId="108" priority="2705" stopIfTrue="1" operator="lessThan">
      <formula>NOW()</formula>
    </cfRule>
  </conditionalFormatting>
  <conditionalFormatting sqref="AW831">
    <cfRule type="cellIs" dxfId="107" priority="2738" stopIfTrue="1" operator="lessThan">
      <formula>NOW()</formula>
    </cfRule>
    <cfRule type="cellIs" dxfId="106" priority="2740" stopIfTrue="1" operator="lessThan">
      <formula>(TODAY)</formula>
    </cfRule>
    <cfRule type="cellIs" dxfId="105" priority="2741" stopIfTrue="1" operator="equal">
      <formula>""</formula>
    </cfRule>
    <cfRule type="cellIs" dxfId="104" priority="2742" stopIfTrue="1" operator="lessThan">
      <formula>NOW()</formula>
    </cfRule>
  </conditionalFormatting>
  <conditionalFormatting sqref="AW1146 AY1146">
    <cfRule type="cellIs" dxfId="103" priority="2699" stopIfTrue="1" operator="equal">
      <formula>""</formula>
    </cfRule>
    <cfRule type="cellIs" dxfId="102" priority="2700" stopIfTrue="1" operator="lessThan">
      <formula>NOW()</formula>
    </cfRule>
  </conditionalFormatting>
  <conditionalFormatting sqref="AW1146">
    <cfRule type="cellIs" dxfId="101" priority="2696" stopIfTrue="1" operator="lessThan">
      <formula>NOW()</formula>
    </cfRule>
    <cfRule type="cellIs" dxfId="100" priority="2698" stopIfTrue="1" operator="lessThan">
      <formula>(TODAY)</formula>
    </cfRule>
  </conditionalFormatting>
  <conditionalFormatting sqref="AW573:AX573">
    <cfRule type="cellIs" dxfId="99" priority="2795" stopIfTrue="1" operator="equal">
      <formula>""</formula>
    </cfRule>
    <cfRule type="cellIs" dxfId="98" priority="2796" stopIfTrue="1" operator="lessThan">
      <formula>NOW()</formula>
    </cfRule>
  </conditionalFormatting>
  <conditionalFormatting sqref="AX221">
    <cfRule type="cellIs" dxfId="97" priority="2616" stopIfTrue="1" operator="lessThan">
      <formula>NOW()</formula>
    </cfRule>
    <cfRule type="cellIs" dxfId="96" priority="2618" stopIfTrue="1" operator="lessThan">
      <formula>(TODAY)</formula>
    </cfRule>
  </conditionalFormatting>
  <conditionalFormatting sqref="AX487">
    <cfRule type="cellIs" dxfId="95" priority="2718" stopIfTrue="1" operator="lessThan">
      <formula>NOW()</formula>
    </cfRule>
    <cfRule type="cellIs" dxfId="94" priority="2720" stopIfTrue="1" operator="lessThan">
      <formula>(TODAY)</formula>
    </cfRule>
    <cfRule type="cellIs" dxfId="93" priority="2721" stopIfTrue="1" operator="equal">
      <formula>""</formula>
    </cfRule>
    <cfRule type="cellIs" dxfId="92" priority="2722" stopIfTrue="1" operator="lessThan">
      <formula>NOW()</formula>
    </cfRule>
  </conditionalFormatting>
  <conditionalFormatting sqref="AX605">
    <cfRule type="cellIs" dxfId="91" priority="2748" stopIfTrue="1" operator="lessThan">
      <formula>NOW()</formula>
    </cfRule>
    <cfRule type="cellIs" dxfId="90" priority="2750" stopIfTrue="1" operator="lessThan">
      <formula>(TODAY)</formula>
    </cfRule>
    <cfRule type="cellIs" dxfId="89" priority="2751" stopIfTrue="1" operator="equal">
      <formula>""</formula>
    </cfRule>
    <cfRule type="cellIs" dxfId="88" priority="2752" stopIfTrue="1" operator="lessThan">
      <formula>NOW()</formula>
    </cfRule>
  </conditionalFormatting>
  <conditionalFormatting sqref="AX716">
    <cfRule type="cellIs" dxfId="87" priority="2602" stopIfTrue="1" operator="lessThan">
      <formula>NOW()</formula>
    </cfRule>
    <cfRule type="cellIs" dxfId="86" priority="2604" stopIfTrue="1" operator="lessThan">
      <formula>(TODAY)</formula>
    </cfRule>
    <cfRule type="cellIs" dxfId="85" priority="2605" stopIfTrue="1" operator="equal">
      <formula>""</formula>
    </cfRule>
    <cfRule type="cellIs" dxfId="84" priority="2606" stopIfTrue="1" operator="lessThan">
      <formula>NOW()</formula>
    </cfRule>
    <cfRule type="cellIs" dxfId="83" priority="2607" stopIfTrue="1" operator="equal">
      <formula>""</formula>
    </cfRule>
    <cfRule type="cellIs" dxfId="82" priority="2608" stopIfTrue="1" operator="lessThan">
      <formula>NOW()</formula>
    </cfRule>
  </conditionalFormatting>
  <conditionalFormatting sqref="AX726">
    <cfRule type="cellIs" dxfId="81" priority="2723" stopIfTrue="1" operator="lessThan">
      <formula>NOW()</formula>
    </cfRule>
    <cfRule type="cellIs" dxfId="80" priority="2725" stopIfTrue="1" operator="lessThan">
      <formula>(TODAY)</formula>
    </cfRule>
    <cfRule type="cellIs" dxfId="79" priority="2726" stopIfTrue="1" operator="equal">
      <formula>""</formula>
    </cfRule>
    <cfRule type="cellIs" dxfId="78" priority="2727" stopIfTrue="1" operator="lessThan">
      <formula>NOW()</formula>
    </cfRule>
  </conditionalFormatting>
  <conditionalFormatting sqref="AX939">
    <cfRule type="cellIs" dxfId="77" priority="2780" stopIfTrue="1" operator="lessThan">
      <formula>NOW()</formula>
    </cfRule>
    <cfRule type="cellIs" dxfId="76" priority="2782" stopIfTrue="1" operator="lessThan">
      <formula>(TODAY)</formula>
    </cfRule>
    <cfRule type="cellIs" dxfId="75" priority="2783" stopIfTrue="1" operator="equal">
      <formula>""</formula>
    </cfRule>
    <cfRule type="cellIs" dxfId="74" priority="2784" stopIfTrue="1" operator="lessThan">
      <formula>NOW()</formula>
    </cfRule>
  </conditionalFormatting>
  <conditionalFormatting sqref="AX1015">
    <cfRule type="cellIs" dxfId="73" priority="2768" stopIfTrue="1" operator="lessThan">
      <formula>NOW()</formula>
    </cfRule>
    <cfRule type="cellIs" dxfId="72" priority="2770" stopIfTrue="1" operator="lessThan">
      <formula>(TODAY)</formula>
    </cfRule>
    <cfRule type="cellIs" dxfId="71" priority="2771" stopIfTrue="1" operator="equal">
      <formula>""</formula>
    </cfRule>
    <cfRule type="cellIs" dxfId="70" priority="2772" stopIfTrue="1" operator="lessThan">
      <formula>NOW()</formula>
    </cfRule>
  </conditionalFormatting>
  <conditionalFormatting sqref="AX1245">
    <cfRule type="cellIs" dxfId="69" priority="2385" stopIfTrue="1" operator="lessThan">
      <formula>NOW()</formula>
    </cfRule>
    <cfRule type="cellIs" dxfId="68" priority="2387" stopIfTrue="1" operator="lessThan">
      <formula>(TODAY)</formula>
    </cfRule>
    <cfRule type="cellIs" dxfId="67" priority="2388" stopIfTrue="1" operator="equal">
      <formula>""</formula>
    </cfRule>
    <cfRule type="cellIs" dxfId="66" priority="2389" stopIfTrue="1" operator="lessThan">
      <formula>NOW()</formula>
    </cfRule>
    <cfRule type="cellIs" dxfId="65" priority="2390" stopIfTrue="1" operator="equal">
      <formula>""</formula>
    </cfRule>
    <cfRule type="cellIs" dxfId="64" priority="2391" stopIfTrue="1" operator="lessThan">
      <formula>NOW()</formula>
    </cfRule>
  </conditionalFormatting>
  <conditionalFormatting sqref="AX643:AY643">
    <cfRule type="cellIs" dxfId="63" priority="2811" stopIfTrue="1" operator="equal">
      <formula>""</formula>
    </cfRule>
    <cfRule type="cellIs" dxfId="62" priority="2812" stopIfTrue="1" operator="lessThan">
      <formula>NOW()</formula>
    </cfRule>
  </conditionalFormatting>
  <conditionalFormatting sqref="AY75">
    <cfRule type="cellIs" dxfId="61" priority="2575" stopIfTrue="1" operator="lessThan">
      <formula>NOW()</formula>
    </cfRule>
    <cfRule type="cellIs" dxfId="60" priority="2577" stopIfTrue="1" operator="lessThan">
      <formula>(TODAY)</formula>
    </cfRule>
    <cfRule type="cellIs" dxfId="59" priority="2578" stopIfTrue="1" operator="equal">
      <formula>""</formula>
    </cfRule>
    <cfRule type="cellIs" dxfId="58" priority="2579" stopIfTrue="1" operator="lessThan">
      <formula>NOW()</formula>
    </cfRule>
    <cfRule type="cellIs" dxfId="57" priority="2580" stopIfTrue="1" operator="equal">
      <formula>""</formula>
    </cfRule>
    <cfRule type="cellIs" dxfId="56" priority="2581" stopIfTrue="1" operator="lessThan">
      <formula>NOW()</formula>
    </cfRule>
  </conditionalFormatting>
  <conditionalFormatting sqref="AY85">
    <cfRule type="cellIs" dxfId="55" priority="2425" stopIfTrue="1" operator="lessThan">
      <formula>NOW()</formula>
    </cfRule>
    <cfRule type="cellIs" dxfId="54" priority="2427" stopIfTrue="1" operator="lessThan">
      <formula>(TODAY)</formula>
    </cfRule>
  </conditionalFormatting>
  <conditionalFormatting sqref="AY259">
    <cfRule type="cellIs" dxfId="53" priority="2452" stopIfTrue="1" operator="equal">
      <formula>""</formula>
    </cfRule>
    <cfRule type="cellIs" dxfId="52" priority="2453" stopIfTrue="1" operator="lessThan">
      <formula>NOW()</formula>
    </cfRule>
  </conditionalFormatting>
  <conditionalFormatting sqref="AY336">
    <cfRule type="cellIs" dxfId="51" priority="2521" stopIfTrue="1" operator="lessThan">
      <formula>NOW()</formula>
    </cfRule>
    <cfRule type="cellIs" dxfId="50" priority="2523" stopIfTrue="1" operator="lessThan">
      <formula>(TODAY)</formula>
    </cfRule>
    <cfRule type="cellIs" dxfId="49" priority="2524" stopIfTrue="1" operator="equal">
      <formula>""</formula>
    </cfRule>
    <cfRule type="cellIs" dxfId="48" priority="2525" stopIfTrue="1" operator="lessThan">
      <formula>NOW()</formula>
    </cfRule>
    <cfRule type="cellIs" dxfId="47" priority="2526" stopIfTrue="1" operator="equal">
      <formula>""</formula>
    </cfRule>
    <cfRule type="cellIs" dxfId="46" priority="2527" stopIfTrue="1" operator="lessThan">
      <formula>NOW()</formula>
    </cfRule>
  </conditionalFormatting>
  <conditionalFormatting sqref="AY388">
    <cfRule type="cellIs" dxfId="45" priority="2568" stopIfTrue="1" operator="lessThan">
      <formula>NOW()</formula>
    </cfRule>
    <cfRule type="cellIs" dxfId="44" priority="2570" stopIfTrue="1" operator="lessThan">
      <formula>(TODAY)</formula>
    </cfRule>
    <cfRule type="cellIs" dxfId="43" priority="2571" stopIfTrue="1" operator="equal">
      <formula>""</formula>
    </cfRule>
    <cfRule type="cellIs" dxfId="42" priority="2572" stopIfTrue="1" operator="lessThan">
      <formula>NOW()</formula>
    </cfRule>
    <cfRule type="cellIs" dxfId="41" priority="2573" stopIfTrue="1" operator="equal">
      <formula>""</formula>
    </cfRule>
    <cfRule type="cellIs" dxfId="40" priority="2574" stopIfTrue="1" operator="lessThan">
      <formula>NOW()</formula>
    </cfRule>
  </conditionalFormatting>
  <conditionalFormatting sqref="AY400">
    <cfRule type="cellIs" dxfId="39" priority="2623" stopIfTrue="1" operator="lessThan">
      <formula>NOW()</formula>
    </cfRule>
    <cfRule type="cellIs" dxfId="38" priority="2625" stopIfTrue="1" operator="lessThan">
      <formula>(TODAY)</formula>
    </cfRule>
    <cfRule type="cellIs" dxfId="37" priority="2626" stopIfTrue="1" operator="equal">
      <formula>""</formula>
    </cfRule>
    <cfRule type="cellIs" dxfId="36" priority="2627" stopIfTrue="1" operator="lessThan">
      <formula>NOW()</formula>
    </cfRule>
  </conditionalFormatting>
  <conditionalFormatting sqref="AY807">
    <cfRule type="cellIs" dxfId="35" priority="2530" stopIfTrue="1" operator="lessThan">
      <formula>NOW()</formula>
    </cfRule>
    <cfRule type="cellIs" dxfId="34" priority="2532" stopIfTrue="1" operator="lessThan">
      <formula>(TODAY)</formula>
    </cfRule>
    <cfRule type="cellIs" dxfId="33" priority="2533" stopIfTrue="1" operator="equal">
      <formula>""</formula>
    </cfRule>
    <cfRule type="cellIs" dxfId="32" priority="2534" stopIfTrue="1" operator="lessThan">
      <formula>NOW()</formula>
    </cfRule>
    <cfRule type="cellIs" dxfId="31" priority="2535" stopIfTrue="1" operator="equal">
      <formula>""</formula>
    </cfRule>
    <cfRule type="cellIs" dxfId="30" priority="2536" stopIfTrue="1" operator="lessThan">
      <formula>NOW()</formula>
    </cfRule>
    <cfRule type="cellIs" dxfId="29" priority="2537" stopIfTrue="1" operator="lessThan">
      <formula>NOW()</formula>
    </cfRule>
    <cfRule type="cellIs" dxfId="28" priority="2539" stopIfTrue="1" operator="lessThan">
      <formula>(TODAY)</formula>
    </cfRule>
    <cfRule type="cellIs" dxfId="27" priority="2540" stopIfTrue="1" operator="equal">
      <formula>""</formula>
    </cfRule>
    <cfRule type="cellIs" dxfId="26" priority="2541" stopIfTrue="1" operator="lessThan">
      <formula>NOW()</formula>
    </cfRule>
    <cfRule type="cellIs" dxfId="25" priority="2542" stopIfTrue="1" operator="equal">
      <formula>""</formula>
    </cfRule>
    <cfRule type="cellIs" dxfId="24" priority="2543" stopIfTrue="1" operator="lessThan">
      <formula>NOW()</formula>
    </cfRule>
  </conditionalFormatting>
  <conditionalFormatting sqref="AY909">
    <cfRule type="cellIs" dxfId="23" priority="2563" stopIfTrue="1" operator="lessThan">
      <formula>NOW()</formula>
    </cfRule>
    <cfRule type="cellIs" dxfId="22" priority="2565" stopIfTrue="1" operator="lessThan">
      <formula>(TODAY)</formula>
    </cfRule>
    <cfRule type="cellIs" dxfId="21" priority="2566" stopIfTrue="1" operator="equal">
      <formula>""</formula>
    </cfRule>
    <cfRule type="cellIs" dxfId="20" priority="2567" stopIfTrue="1" operator="lessThan">
      <formula>NOW()</formula>
    </cfRule>
  </conditionalFormatting>
  <conditionalFormatting sqref="AY974">
    <cfRule type="cellIs" dxfId="19" priority="2463" stopIfTrue="1" operator="lessThan">
      <formula>NOW()</formula>
    </cfRule>
    <cfRule type="cellIs" dxfId="18" priority="2465" stopIfTrue="1" operator="lessThan">
      <formula>(TODAY)</formula>
    </cfRule>
    <cfRule type="cellIs" dxfId="17" priority="2466" stopIfTrue="1" operator="equal">
      <formula>""</formula>
    </cfRule>
    <cfRule type="cellIs" dxfId="16" priority="2467" stopIfTrue="1" operator="lessThan">
      <formula>NOW()</formula>
    </cfRule>
    <cfRule type="cellIs" dxfId="15" priority="2468" stopIfTrue="1" operator="equal">
      <formula>""</formula>
    </cfRule>
    <cfRule type="cellIs" dxfId="14" priority="2469" stopIfTrue="1" operator="lessThan">
      <formula>NOW()</formula>
    </cfRule>
  </conditionalFormatting>
  <conditionalFormatting sqref="AY1016">
    <cfRule type="cellIs" dxfId="13" priority="2766" stopIfTrue="1" operator="equal">
      <formula>""</formula>
    </cfRule>
    <cfRule type="cellIs" dxfId="12" priority="2767" stopIfTrue="1" operator="lessThan">
      <formula>NOW()</formula>
    </cfRule>
  </conditionalFormatting>
  <conditionalFormatting sqref="AY259:AZ259">
    <cfRule type="cellIs" dxfId="11" priority="2449" stopIfTrue="1" operator="lessThan">
      <formula>NOW()</formula>
    </cfRule>
    <cfRule type="cellIs" dxfId="10" priority="2451" stopIfTrue="1" operator="lessThan">
      <formula>(TODAY)</formula>
    </cfRule>
    <cfRule type="cellIs" dxfId="9" priority="2454" stopIfTrue="1" operator="equal">
      <formula>""</formula>
    </cfRule>
    <cfRule type="cellIs" dxfId="8" priority="2455" stopIfTrue="1" operator="lessThan">
      <formula>NOW()</formula>
    </cfRule>
  </conditionalFormatting>
  <conditionalFormatting sqref="AZ259">
    <cfRule type="cellIs" dxfId="7" priority="2461" stopIfTrue="1" operator="equal">
      <formula>""</formula>
    </cfRule>
    <cfRule type="cellIs" dxfId="6" priority="2462" stopIfTrue="1" operator="lessThan">
      <formula>NOW()</formula>
    </cfRule>
  </conditionalFormatting>
  <conditionalFormatting sqref="AZ1048">
    <cfRule type="cellIs" dxfId="5" priority="2548" stopIfTrue="1" operator="lessThan">
      <formula>NOW()</formula>
    </cfRule>
    <cfRule type="cellIs" dxfId="4" priority="2550" stopIfTrue="1" operator="lessThan">
      <formula>(TODAY)</formula>
    </cfRule>
    <cfRule type="cellIs" dxfId="3" priority="2551" stopIfTrue="1" operator="equal">
      <formula>""</formula>
    </cfRule>
    <cfRule type="cellIs" dxfId="2" priority="2552" stopIfTrue="1" operator="lessThan">
      <formula>NOW()</formula>
    </cfRule>
    <cfRule type="cellIs" dxfId="1" priority="2553" stopIfTrue="1" operator="equal">
      <formula>""</formula>
    </cfRule>
    <cfRule type="cellIs" dxfId="0" priority="2554" stopIfTrue="1" operator="lessThan">
      <formula>NOW()</formula>
    </cfRule>
  </conditionalFormatting>
  <pageMargins left="0.22" right="0.17" top="0.98425196850393704" bottom="0.98425196850393704" header="0.51181102362204722" footer="0.51181102362204722"/>
  <pageSetup paperSize="9" scale="62" fitToHeight="0" orientation="portrait" r:id="rId1"/>
  <headerFooter alignWithMargins="0"/>
  <colBreaks count="1" manualBreakCount="1">
    <brk id="38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79" t="str">
        <f>CONCATENATE("*",INDEX('LŠZ P'!A$2:AL$998,A1,17))</f>
        <v>*2012</v>
      </c>
      <c r="U1" s="879"/>
      <c r="V1" s="880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81"/>
      <c r="U2" s="881"/>
      <c r="V2" s="882"/>
      <c r="W2" s="10"/>
      <c r="X2" s="724" t="s">
        <v>333</v>
      </c>
      <c r="Y2" s="724"/>
      <c r="Z2" s="724"/>
      <c r="AA2" s="724"/>
      <c r="AB2" s="724"/>
      <c r="AC2" s="724"/>
      <c r="AD2" s="724"/>
      <c r="AE2" s="724"/>
      <c r="AF2" s="724"/>
      <c r="AG2" s="724"/>
      <c r="AH2" s="724"/>
      <c r="AI2" s="724"/>
      <c r="AJ2" s="724"/>
      <c r="AK2" s="724"/>
      <c r="AL2" s="724"/>
      <c r="AM2" s="724"/>
      <c r="AN2" s="724"/>
      <c r="AO2" s="724"/>
      <c r="AP2" s="724"/>
      <c r="AQ2" s="724"/>
      <c r="AR2" s="11"/>
    </row>
    <row r="3" spans="1:65" ht="4.5" customHeight="1" x14ac:dyDescent="0.25">
      <c r="A3" s="8"/>
      <c r="S3" s="56"/>
      <c r="T3" s="881"/>
      <c r="U3" s="881"/>
      <c r="V3" s="882"/>
      <c r="W3" s="10"/>
      <c r="X3" s="724"/>
      <c r="Y3" s="724"/>
      <c r="Z3" s="724"/>
      <c r="AA3" s="724"/>
      <c r="AB3" s="724"/>
      <c r="AC3" s="724"/>
      <c r="AD3" s="724"/>
      <c r="AE3" s="724"/>
      <c r="AF3" s="724"/>
      <c r="AG3" s="724"/>
      <c r="AH3" s="724"/>
      <c r="AI3" s="724"/>
      <c r="AJ3" s="724"/>
      <c r="AK3" s="724"/>
      <c r="AL3" s="724"/>
      <c r="AM3" s="724"/>
      <c r="AN3" s="724"/>
      <c r="AO3" s="724"/>
      <c r="AP3" s="724"/>
      <c r="AQ3" s="724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724"/>
      <c r="Y4" s="724"/>
      <c r="Z4" s="724"/>
      <c r="AA4" s="724"/>
      <c r="AB4" s="724"/>
      <c r="AC4" s="724"/>
      <c r="AD4" s="724"/>
      <c r="AE4" s="724"/>
      <c r="AF4" s="724"/>
      <c r="AG4" s="724"/>
      <c r="AH4" s="724"/>
      <c r="AI4" s="724"/>
      <c r="AJ4" s="724"/>
      <c r="AK4" s="724"/>
      <c r="AL4" s="724"/>
      <c r="AM4" s="724"/>
      <c r="AN4" s="724"/>
      <c r="AO4" s="724"/>
      <c r="AP4" s="724"/>
      <c r="AQ4" s="724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724"/>
      <c r="Y6" s="724"/>
      <c r="Z6" s="724"/>
      <c r="AA6" s="724"/>
      <c r="AB6" s="724"/>
      <c r="AC6" s="724"/>
      <c r="AD6" s="724"/>
      <c r="AE6" s="724"/>
      <c r="AF6" s="724"/>
      <c r="AG6" s="724"/>
      <c r="AH6" s="724"/>
      <c r="AI6" s="724"/>
      <c r="AJ6" s="724"/>
      <c r="AK6" s="724"/>
      <c r="AL6" s="724"/>
      <c r="AM6" s="724"/>
      <c r="AN6" s="724"/>
      <c r="AO6" s="724"/>
      <c r="AP6" s="724"/>
      <c r="AQ6" s="724"/>
      <c r="AR6" s="11"/>
    </row>
    <row r="7" spans="1:65" ht="4.5" customHeight="1" x14ac:dyDescent="0.25">
      <c r="A7" s="8"/>
      <c r="B7" s="731" t="s">
        <v>776</v>
      </c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9"/>
      <c r="W7" s="10"/>
      <c r="X7" s="724"/>
      <c r="Y7" s="724"/>
      <c r="Z7" s="724"/>
      <c r="AA7" s="724"/>
      <c r="AB7" s="724"/>
      <c r="AC7" s="724"/>
      <c r="AD7" s="724"/>
      <c r="AE7" s="724"/>
      <c r="AF7" s="724"/>
      <c r="AG7" s="724"/>
      <c r="AH7" s="724"/>
      <c r="AI7" s="724"/>
      <c r="AJ7" s="724"/>
      <c r="AK7" s="724"/>
      <c r="AL7" s="724"/>
      <c r="AM7" s="724"/>
      <c r="AN7" s="724"/>
      <c r="AO7" s="724"/>
      <c r="AP7" s="724"/>
      <c r="AQ7" s="724"/>
      <c r="AR7" s="11"/>
    </row>
    <row r="8" spans="1:65" ht="4.5" customHeight="1" x14ac:dyDescent="0.25">
      <c r="A8" s="8"/>
      <c r="B8" s="822"/>
      <c r="C8" s="822"/>
      <c r="D8" s="822"/>
      <c r="E8" s="822"/>
      <c r="F8" s="822"/>
      <c r="G8" s="822"/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9"/>
      <c r="W8" s="10"/>
      <c r="X8" s="724"/>
      <c r="Y8" s="724"/>
      <c r="Z8" s="724"/>
      <c r="AA8" s="724"/>
      <c r="AB8" s="724"/>
      <c r="AC8" s="724"/>
      <c r="AD8" s="724"/>
      <c r="AE8" s="724"/>
      <c r="AF8" s="724"/>
      <c r="AG8" s="724"/>
      <c r="AH8" s="724"/>
      <c r="AI8" s="724"/>
      <c r="AJ8" s="724"/>
      <c r="AK8" s="724"/>
      <c r="AL8" s="724"/>
      <c r="AM8" s="724"/>
      <c r="AN8" s="724"/>
      <c r="AO8" s="724"/>
      <c r="AP8" s="724"/>
      <c r="AQ8" s="724"/>
      <c r="AR8" s="11"/>
    </row>
    <row r="9" spans="1:65" ht="4.5" customHeight="1" x14ac:dyDescent="0.25">
      <c r="A9" s="8"/>
      <c r="B9" s="731" t="s">
        <v>670</v>
      </c>
      <c r="C9" s="731"/>
      <c r="D9" s="731"/>
      <c r="E9" s="731"/>
      <c r="F9" s="731"/>
      <c r="G9" s="731"/>
      <c r="H9" s="731"/>
      <c r="I9" s="731"/>
      <c r="J9" s="731"/>
      <c r="K9" s="731"/>
      <c r="L9" s="731"/>
      <c r="M9" s="731"/>
      <c r="N9" s="731"/>
      <c r="O9" s="731"/>
      <c r="P9" s="731"/>
      <c r="Q9" s="731"/>
      <c r="R9" s="731"/>
      <c r="S9" s="731"/>
      <c r="T9" s="731"/>
      <c r="U9" s="731"/>
      <c r="V9" s="9"/>
      <c r="W9" s="10"/>
      <c r="X9" s="724"/>
      <c r="Y9" s="724"/>
      <c r="Z9" s="724"/>
      <c r="AA9" s="724"/>
      <c r="AB9" s="724"/>
      <c r="AC9" s="724"/>
      <c r="AD9" s="724"/>
      <c r="AE9" s="724"/>
      <c r="AF9" s="724"/>
      <c r="AG9" s="724"/>
      <c r="AH9" s="724"/>
      <c r="AI9" s="724"/>
      <c r="AJ9" s="724"/>
      <c r="AK9" s="724"/>
      <c r="AL9" s="724"/>
      <c r="AM9" s="724"/>
      <c r="AN9" s="724"/>
      <c r="AO9" s="724"/>
      <c r="AP9" s="724"/>
      <c r="AQ9" s="724"/>
      <c r="AR9" s="11"/>
    </row>
    <row r="10" spans="1:65" ht="4.5" customHeight="1" x14ac:dyDescent="0.25">
      <c r="A10" s="8"/>
      <c r="B10" s="731"/>
      <c r="C10" s="731"/>
      <c r="D10" s="731"/>
      <c r="E10" s="731"/>
      <c r="F10" s="731"/>
      <c r="G10" s="731"/>
      <c r="H10" s="731"/>
      <c r="I10" s="731"/>
      <c r="J10" s="731"/>
      <c r="K10" s="731"/>
      <c r="L10" s="731"/>
      <c r="M10" s="731"/>
      <c r="N10" s="731"/>
      <c r="O10" s="731"/>
      <c r="P10" s="731"/>
      <c r="Q10" s="731"/>
      <c r="R10" s="731"/>
      <c r="S10" s="731"/>
      <c r="T10" s="731"/>
      <c r="U10" s="731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732" t="s">
        <v>158</v>
      </c>
      <c r="C11" s="732"/>
      <c r="D11" s="732"/>
      <c r="E11" s="732"/>
      <c r="F11" s="732"/>
      <c r="G11" s="732"/>
      <c r="H11" s="732"/>
      <c r="I11" s="732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9"/>
      <c r="W11" s="10"/>
      <c r="X11" s="704" t="s">
        <v>401</v>
      </c>
      <c r="Y11" s="704"/>
      <c r="Z11" s="704"/>
      <c r="AA11" s="704"/>
      <c r="AB11" s="704"/>
      <c r="AC11" s="704"/>
      <c r="AD11" s="704"/>
      <c r="AE11" s="704"/>
      <c r="AF11" s="704"/>
      <c r="AG11" s="704"/>
      <c r="AH11" s="729"/>
      <c r="AI11" s="870" t="str">
        <f>I23</f>
        <v>OM-P709</v>
      </c>
      <c r="AJ11" s="871"/>
      <c r="AK11" s="871"/>
      <c r="AL11" s="871"/>
      <c r="AM11" s="871"/>
      <c r="AN11" s="871"/>
      <c r="AO11" s="871"/>
      <c r="AP11" s="871"/>
      <c r="AQ11" s="872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732"/>
      <c r="C12" s="732"/>
      <c r="D12" s="732"/>
      <c r="E12" s="732"/>
      <c r="F12" s="732"/>
      <c r="G12" s="732"/>
      <c r="H12" s="732"/>
      <c r="I12" s="732"/>
      <c r="J12" s="732"/>
      <c r="K12" s="732"/>
      <c r="L12" s="732"/>
      <c r="M12" s="732"/>
      <c r="N12" s="732"/>
      <c r="O12" s="732"/>
      <c r="P12" s="732"/>
      <c r="Q12" s="732"/>
      <c r="R12" s="732"/>
      <c r="S12" s="732"/>
      <c r="T12" s="732"/>
      <c r="U12" s="732"/>
      <c r="V12" s="9"/>
      <c r="W12" s="10"/>
      <c r="X12" s="704"/>
      <c r="Y12" s="704"/>
      <c r="Z12" s="704"/>
      <c r="AA12" s="704"/>
      <c r="AB12" s="704"/>
      <c r="AC12" s="704"/>
      <c r="AD12" s="704"/>
      <c r="AE12" s="704"/>
      <c r="AF12" s="704"/>
      <c r="AG12" s="704"/>
      <c r="AH12" s="729"/>
      <c r="AI12" s="873"/>
      <c r="AJ12" s="874"/>
      <c r="AK12" s="874"/>
      <c r="AL12" s="874"/>
      <c r="AM12" s="874"/>
      <c r="AN12" s="874"/>
      <c r="AO12" s="874"/>
      <c r="AP12" s="874"/>
      <c r="AQ12" s="875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732" t="s">
        <v>231</v>
      </c>
      <c r="C13" s="732"/>
      <c r="D13" s="732"/>
      <c r="E13" s="732"/>
      <c r="F13" s="732"/>
      <c r="G13" s="732"/>
      <c r="H13" s="732"/>
      <c r="I13" s="732"/>
      <c r="J13" s="732"/>
      <c r="K13" s="732"/>
      <c r="L13" s="732"/>
      <c r="M13" s="732"/>
      <c r="N13" s="732"/>
      <c r="O13" s="732"/>
      <c r="P13" s="732"/>
      <c r="Q13" s="732"/>
      <c r="R13" s="732"/>
      <c r="S13" s="732"/>
      <c r="T13" s="732"/>
      <c r="U13" s="732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76"/>
      <c r="AJ13" s="877"/>
      <c r="AK13" s="877"/>
      <c r="AL13" s="877"/>
      <c r="AM13" s="877"/>
      <c r="AN13" s="877"/>
      <c r="AO13" s="877"/>
      <c r="AP13" s="877"/>
      <c r="AQ13" s="878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732"/>
      <c r="C14" s="732"/>
      <c r="D14" s="732"/>
      <c r="E14" s="732"/>
      <c r="F14" s="732"/>
      <c r="G14" s="732"/>
      <c r="H14" s="732"/>
      <c r="I14" s="732"/>
      <c r="J14" s="732"/>
      <c r="K14" s="732"/>
      <c r="L14" s="732"/>
      <c r="M14" s="732"/>
      <c r="N14" s="732"/>
      <c r="O14" s="732"/>
      <c r="P14" s="732"/>
      <c r="Q14" s="732"/>
      <c r="R14" s="732"/>
      <c r="S14" s="732"/>
      <c r="T14" s="732"/>
      <c r="U14" s="732"/>
      <c r="V14" s="9"/>
      <c r="W14" s="10"/>
      <c r="X14" s="740" t="s">
        <v>921</v>
      </c>
      <c r="Y14" s="708"/>
      <c r="Z14" s="946" t="str">
        <f>INDEX('LŠZ P'!A$2:AL$998,A1,14)</f>
        <v>P</v>
      </c>
      <c r="AA14" s="947"/>
      <c r="AB14" s="947"/>
      <c r="AC14" s="947"/>
      <c r="AD14" s="948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40"/>
      <c r="Y15" s="708"/>
      <c r="Z15" s="949"/>
      <c r="AA15" s="950"/>
      <c r="AB15" s="950"/>
      <c r="AC15" s="950"/>
      <c r="AD15" s="951"/>
      <c r="AE15" s="13"/>
      <c r="AF15" s="13"/>
      <c r="AG15" s="13"/>
      <c r="AH15" s="890">
        <f>INDEX('LŠZ P'!A$2:AL$998,A1,27)</f>
        <v>70</v>
      </c>
      <c r="AI15" s="891"/>
      <c r="AJ15" s="891"/>
      <c r="AK15" s="891"/>
      <c r="AL15" s="891"/>
      <c r="AM15" s="891"/>
      <c r="AN15" s="891"/>
      <c r="AO15" s="891"/>
      <c r="AP15" s="891"/>
      <c r="AQ15" s="892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751" t="s">
        <v>922</v>
      </c>
      <c r="C16" s="751"/>
      <c r="D16" s="751"/>
      <c r="E16" s="751"/>
      <c r="F16" s="733" t="s">
        <v>923</v>
      </c>
      <c r="G16" s="734"/>
      <c r="H16" s="734"/>
      <c r="I16" s="734"/>
      <c r="J16" s="734"/>
      <c r="K16" s="734"/>
      <c r="L16" s="734"/>
      <c r="M16" s="734"/>
      <c r="N16" s="734"/>
      <c r="O16" s="734"/>
      <c r="P16" s="734"/>
      <c r="Q16" s="734"/>
      <c r="R16" s="734"/>
      <c r="S16" s="734"/>
      <c r="T16" s="734"/>
      <c r="U16" s="735"/>
      <c r="V16" s="11"/>
      <c r="W16" s="10"/>
      <c r="X16" s="740"/>
      <c r="Y16" s="708"/>
      <c r="Z16" s="949"/>
      <c r="AA16" s="950"/>
      <c r="AB16" s="950"/>
      <c r="AC16" s="950"/>
      <c r="AD16" s="951"/>
      <c r="AE16" s="731" t="s">
        <v>380</v>
      </c>
      <c r="AF16" s="731"/>
      <c r="AG16" s="731"/>
      <c r="AH16" s="893"/>
      <c r="AI16" s="894"/>
      <c r="AJ16" s="894"/>
      <c r="AK16" s="894"/>
      <c r="AL16" s="894"/>
      <c r="AM16" s="894"/>
      <c r="AN16" s="894"/>
      <c r="AO16" s="894"/>
      <c r="AP16" s="894"/>
      <c r="AQ16" s="895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751"/>
      <c r="C17" s="751"/>
      <c r="D17" s="751"/>
      <c r="E17" s="751"/>
      <c r="F17" s="736"/>
      <c r="G17" s="737"/>
      <c r="H17" s="737"/>
      <c r="I17" s="737"/>
      <c r="J17" s="737"/>
      <c r="K17" s="737"/>
      <c r="L17" s="737"/>
      <c r="M17" s="737"/>
      <c r="N17" s="737"/>
      <c r="O17" s="737"/>
      <c r="P17" s="737"/>
      <c r="Q17" s="737"/>
      <c r="R17" s="737"/>
      <c r="S17" s="737"/>
      <c r="T17" s="737"/>
      <c r="U17" s="738"/>
      <c r="V17" s="11"/>
      <c r="W17" s="10"/>
      <c r="X17" s="740"/>
      <c r="Y17" s="708"/>
      <c r="Z17" s="952"/>
      <c r="AA17" s="953"/>
      <c r="AB17" s="953"/>
      <c r="AC17" s="953"/>
      <c r="AD17" s="954"/>
      <c r="AE17" s="731"/>
      <c r="AF17" s="731"/>
      <c r="AG17" s="731"/>
      <c r="AH17" s="896"/>
      <c r="AI17" s="897"/>
      <c r="AJ17" s="897"/>
      <c r="AK17" s="897"/>
      <c r="AL17" s="897"/>
      <c r="AM17" s="897"/>
      <c r="AN17" s="897"/>
      <c r="AO17" s="897"/>
      <c r="AP17" s="897"/>
      <c r="AQ17" s="898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83" t="str">
        <f>CONCATENATE(INDEX('LŠZ P'!A$2:AL$998,A1,3)," (",INDEX('LŠZ P'!A$2:AL$998,A1,9),")")</f>
        <v>FREESTYLE 2 22 (GRADIENT)</v>
      </c>
      <c r="G18" s="884"/>
      <c r="H18" s="884"/>
      <c r="I18" s="884"/>
      <c r="J18" s="884"/>
      <c r="K18" s="884"/>
      <c r="L18" s="884"/>
      <c r="M18" s="884"/>
      <c r="N18" s="884"/>
      <c r="O18" s="884"/>
      <c r="P18" s="884"/>
      <c r="Q18" s="884"/>
      <c r="R18" s="884"/>
      <c r="S18" s="884"/>
      <c r="T18" s="884"/>
      <c r="U18" s="885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704" t="s">
        <v>381</v>
      </c>
      <c r="C19" s="704"/>
      <c r="D19" s="704"/>
      <c r="E19" s="704"/>
      <c r="F19" s="886"/>
      <c r="G19" s="884"/>
      <c r="H19" s="884"/>
      <c r="I19" s="884"/>
      <c r="J19" s="884"/>
      <c r="K19" s="884"/>
      <c r="L19" s="884"/>
      <c r="M19" s="884"/>
      <c r="N19" s="884"/>
      <c r="O19" s="884"/>
      <c r="P19" s="884"/>
      <c r="Q19" s="884"/>
      <c r="R19" s="884"/>
      <c r="S19" s="884"/>
      <c r="T19" s="884"/>
      <c r="U19" s="885"/>
      <c r="V19" s="11"/>
      <c r="W19" s="10"/>
      <c r="X19" s="704" t="s">
        <v>67</v>
      </c>
      <c r="Y19" s="930"/>
      <c r="Z19" s="930"/>
      <c r="AA19" s="930"/>
      <c r="AB19" s="930"/>
      <c r="AC19" s="930"/>
      <c r="AD19" s="930"/>
      <c r="AE19" s="930"/>
      <c r="AF19" s="930"/>
      <c r="AG19" s="930"/>
      <c r="AH19" s="930"/>
      <c r="AI19" s="930"/>
      <c r="AJ19" s="930"/>
      <c r="AK19" s="930"/>
      <c r="AM19" s="834">
        <f>INDEX('LŠZ P'!A$2:AL$998,A1,28)</f>
        <v>0</v>
      </c>
      <c r="AN19" s="931"/>
      <c r="AO19" s="931"/>
      <c r="AP19" s="931"/>
      <c r="AQ19" s="932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704"/>
      <c r="C20" s="704"/>
      <c r="D20" s="704"/>
      <c r="E20" s="704"/>
      <c r="F20" s="886"/>
      <c r="G20" s="884"/>
      <c r="H20" s="884"/>
      <c r="I20" s="884"/>
      <c r="J20" s="884"/>
      <c r="K20" s="884"/>
      <c r="L20" s="884"/>
      <c r="M20" s="884"/>
      <c r="N20" s="884"/>
      <c r="O20" s="884"/>
      <c r="P20" s="884"/>
      <c r="Q20" s="884"/>
      <c r="R20" s="884"/>
      <c r="S20" s="884"/>
      <c r="T20" s="884"/>
      <c r="U20" s="885"/>
      <c r="V20" s="11"/>
      <c r="W20" s="10"/>
      <c r="X20" s="930"/>
      <c r="Y20" s="930"/>
      <c r="Z20" s="930"/>
      <c r="AA20" s="930"/>
      <c r="AB20" s="930"/>
      <c r="AC20" s="930"/>
      <c r="AD20" s="930"/>
      <c r="AE20" s="930"/>
      <c r="AF20" s="930"/>
      <c r="AG20" s="930"/>
      <c r="AH20" s="930"/>
      <c r="AI20" s="930"/>
      <c r="AJ20" s="930"/>
      <c r="AK20" s="930"/>
      <c r="AL20" s="19"/>
      <c r="AM20" s="933"/>
      <c r="AN20" s="934"/>
      <c r="AO20" s="934"/>
      <c r="AP20" s="934"/>
      <c r="AQ20" s="935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87"/>
      <c r="G21" s="888"/>
      <c r="H21" s="888"/>
      <c r="I21" s="888"/>
      <c r="J21" s="888"/>
      <c r="K21" s="888"/>
      <c r="L21" s="888"/>
      <c r="M21" s="888"/>
      <c r="N21" s="888"/>
      <c r="O21" s="888"/>
      <c r="P21" s="888"/>
      <c r="Q21" s="888"/>
      <c r="R21" s="888"/>
      <c r="S21" s="888"/>
      <c r="T21" s="888"/>
      <c r="U21" s="889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933"/>
      <c r="AN21" s="934"/>
      <c r="AO21" s="934"/>
      <c r="AP21" s="934"/>
      <c r="AQ21" s="935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704" t="s">
        <v>455</v>
      </c>
      <c r="Y22" s="704"/>
      <c r="Z22" s="704"/>
      <c r="AA22" s="704"/>
      <c r="AB22" s="704"/>
      <c r="AC22" s="704"/>
      <c r="AD22" s="704"/>
      <c r="AE22" s="704"/>
      <c r="AF22" s="964" t="str">
        <f>CONCATENATE("O-PG / ",INDEX('LŠZ P'!A$2:AL998,A1,38)," place")</f>
        <v>O-PG /  place</v>
      </c>
      <c r="AG22" s="965"/>
      <c r="AH22" s="965"/>
      <c r="AI22" s="965"/>
      <c r="AJ22" s="965"/>
      <c r="AK22" s="966"/>
      <c r="AL22" s="20"/>
      <c r="AM22" s="933"/>
      <c r="AN22" s="934"/>
      <c r="AO22" s="934"/>
      <c r="AP22" s="934"/>
      <c r="AQ22" s="935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704" t="s">
        <v>791</v>
      </c>
      <c r="C23" s="704"/>
      <c r="D23" s="704"/>
      <c r="E23" s="704"/>
      <c r="F23" s="704"/>
      <c r="G23" s="704"/>
      <c r="H23" s="704"/>
      <c r="I23" s="870" t="str">
        <f>INDEX('LŠZ P'!A$2:AL$998,A1,5)</f>
        <v>OM-P709</v>
      </c>
      <c r="J23" s="899"/>
      <c r="K23" s="899"/>
      <c r="L23" s="899"/>
      <c r="M23" s="899"/>
      <c r="N23" s="899"/>
      <c r="O23" s="899"/>
      <c r="P23" s="899"/>
      <c r="Q23" s="899"/>
      <c r="R23" s="899"/>
      <c r="S23" s="899"/>
      <c r="T23" s="899"/>
      <c r="U23" s="900"/>
      <c r="V23" s="11"/>
      <c r="W23" s="10"/>
      <c r="X23" s="704"/>
      <c r="Y23" s="704"/>
      <c r="Z23" s="704"/>
      <c r="AA23" s="704"/>
      <c r="AB23" s="704"/>
      <c r="AC23" s="704"/>
      <c r="AD23" s="704"/>
      <c r="AE23" s="704"/>
      <c r="AF23" s="967"/>
      <c r="AG23" s="968"/>
      <c r="AH23" s="968"/>
      <c r="AI23" s="968"/>
      <c r="AJ23" s="968"/>
      <c r="AK23" s="969"/>
      <c r="AL23" s="20"/>
      <c r="AM23" s="936"/>
      <c r="AN23" s="937"/>
      <c r="AO23" s="937"/>
      <c r="AP23" s="937"/>
      <c r="AQ23" s="938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704"/>
      <c r="C24" s="704"/>
      <c r="D24" s="704"/>
      <c r="E24" s="704"/>
      <c r="F24" s="704"/>
      <c r="G24" s="704"/>
      <c r="H24" s="704"/>
      <c r="I24" s="901"/>
      <c r="J24" s="902"/>
      <c r="K24" s="902"/>
      <c r="L24" s="902"/>
      <c r="M24" s="902"/>
      <c r="N24" s="902"/>
      <c r="O24" s="902"/>
      <c r="P24" s="902"/>
      <c r="Q24" s="902"/>
      <c r="R24" s="902"/>
      <c r="S24" s="902"/>
      <c r="T24" s="902"/>
      <c r="U24" s="903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704" t="s">
        <v>792</v>
      </c>
      <c r="C25" s="704"/>
      <c r="D25" s="704"/>
      <c r="E25" s="704"/>
      <c r="F25" s="704"/>
      <c r="G25" s="704"/>
      <c r="H25" s="704"/>
      <c r="I25" s="901"/>
      <c r="J25" s="902"/>
      <c r="K25" s="902"/>
      <c r="L25" s="902"/>
      <c r="M25" s="902"/>
      <c r="N25" s="902"/>
      <c r="O25" s="902"/>
      <c r="P25" s="902"/>
      <c r="Q25" s="902"/>
      <c r="R25" s="902"/>
      <c r="S25" s="902"/>
      <c r="T25" s="902"/>
      <c r="U25" s="903"/>
      <c r="V25" s="11"/>
      <c r="W25" s="10"/>
      <c r="X25" s="781" t="s">
        <v>88</v>
      </c>
      <c r="Y25" s="922"/>
      <c r="Z25" s="922"/>
      <c r="AA25" s="922"/>
      <c r="AB25" s="922"/>
      <c r="AC25" s="922"/>
      <c r="AD25" s="922"/>
      <c r="AE25" s="922"/>
      <c r="AF25" s="922"/>
      <c r="AG25" s="922"/>
      <c r="AH25" s="922"/>
      <c r="AI25" s="922"/>
      <c r="AJ25" s="922"/>
      <c r="AK25" s="922"/>
      <c r="AL25" s="922"/>
      <c r="AM25" s="922"/>
      <c r="AN25" s="922"/>
      <c r="AO25" s="922"/>
      <c r="AP25" s="922"/>
      <c r="AQ25" s="923"/>
      <c r="AR25" s="11"/>
    </row>
    <row r="26" spans="1:65" ht="4.5" customHeight="1" x14ac:dyDescent="0.25">
      <c r="A26" s="10"/>
      <c r="B26" s="704"/>
      <c r="C26" s="704"/>
      <c r="D26" s="704"/>
      <c r="E26" s="704"/>
      <c r="F26" s="704"/>
      <c r="G26" s="704"/>
      <c r="H26" s="704"/>
      <c r="I26" s="904"/>
      <c r="J26" s="905"/>
      <c r="K26" s="905"/>
      <c r="L26" s="905"/>
      <c r="M26" s="905"/>
      <c r="N26" s="905"/>
      <c r="O26" s="905"/>
      <c r="P26" s="905"/>
      <c r="Q26" s="905"/>
      <c r="R26" s="905"/>
      <c r="S26" s="905"/>
      <c r="T26" s="905"/>
      <c r="U26" s="906"/>
      <c r="V26" s="11"/>
      <c r="W26" s="10"/>
      <c r="X26" s="924"/>
      <c r="Y26" s="925"/>
      <c r="Z26" s="925"/>
      <c r="AA26" s="925"/>
      <c r="AB26" s="925"/>
      <c r="AC26" s="925"/>
      <c r="AD26" s="925"/>
      <c r="AE26" s="925"/>
      <c r="AF26" s="925"/>
      <c r="AG26" s="925"/>
      <c r="AH26" s="925"/>
      <c r="AI26" s="925"/>
      <c r="AJ26" s="925"/>
      <c r="AK26" s="925"/>
      <c r="AL26" s="925"/>
      <c r="AM26" s="925"/>
      <c r="AN26" s="925"/>
      <c r="AO26" s="925"/>
      <c r="AP26" s="925"/>
      <c r="AQ26" s="926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924"/>
      <c r="Y27" s="925"/>
      <c r="Z27" s="925"/>
      <c r="AA27" s="925"/>
      <c r="AB27" s="925"/>
      <c r="AC27" s="925"/>
      <c r="AD27" s="925"/>
      <c r="AE27" s="925"/>
      <c r="AF27" s="925"/>
      <c r="AG27" s="925"/>
      <c r="AH27" s="925"/>
      <c r="AI27" s="925"/>
      <c r="AJ27" s="925"/>
      <c r="AK27" s="925"/>
      <c r="AL27" s="925"/>
      <c r="AM27" s="925"/>
      <c r="AN27" s="925"/>
      <c r="AO27" s="925"/>
      <c r="AP27" s="925"/>
      <c r="AQ27" s="926"/>
      <c r="AR27" s="11"/>
    </row>
    <row r="28" spans="1:65" ht="4.5" customHeight="1" x14ac:dyDescent="0.25">
      <c r="A28" s="10"/>
      <c r="B28" s="704" t="s">
        <v>901</v>
      </c>
      <c r="C28" s="704"/>
      <c r="D28" s="704"/>
      <c r="E28" s="704"/>
      <c r="F28" s="704"/>
      <c r="G28" s="704"/>
      <c r="H28" s="704"/>
      <c r="I28" s="705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799"/>
      <c r="V28" s="11"/>
      <c r="W28" s="10"/>
      <c r="X28" s="924"/>
      <c r="Y28" s="925"/>
      <c r="Z28" s="925"/>
      <c r="AA28" s="925"/>
      <c r="AB28" s="925"/>
      <c r="AC28" s="925"/>
      <c r="AD28" s="925"/>
      <c r="AE28" s="925"/>
      <c r="AF28" s="925"/>
      <c r="AG28" s="925"/>
      <c r="AH28" s="925"/>
      <c r="AI28" s="925"/>
      <c r="AJ28" s="925"/>
      <c r="AK28" s="925"/>
      <c r="AL28" s="925"/>
      <c r="AM28" s="925"/>
      <c r="AN28" s="925"/>
      <c r="AO28" s="925"/>
      <c r="AP28" s="925"/>
      <c r="AQ28" s="926"/>
      <c r="AR28" s="11"/>
    </row>
    <row r="29" spans="1:65" ht="4.5" customHeight="1" x14ac:dyDescent="0.25">
      <c r="A29" s="10"/>
      <c r="B29" s="704"/>
      <c r="C29" s="704"/>
      <c r="D29" s="704"/>
      <c r="E29" s="704"/>
      <c r="F29" s="704"/>
      <c r="G29" s="704"/>
      <c r="H29" s="704"/>
      <c r="I29" s="800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52"/>
      <c r="V29" s="11"/>
      <c r="W29" s="10"/>
      <c r="X29" s="924"/>
      <c r="Y29" s="925"/>
      <c r="Z29" s="925"/>
      <c r="AA29" s="925"/>
      <c r="AB29" s="925"/>
      <c r="AC29" s="925"/>
      <c r="AD29" s="925"/>
      <c r="AE29" s="925"/>
      <c r="AF29" s="925"/>
      <c r="AG29" s="925"/>
      <c r="AH29" s="925"/>
      <c r="AI29" s="925"/>
      <c r="AJ29" s="925"/>
      <c r="AK29" s="925"/>
      <c r="AL29" s="925"/>
      <c r="AM29" s="925"/>
      <c r="AN29" s="925"/>
      <c r="AO29" s="925"/>
      <c r="AP29" s="925"/>
      <c r="AQ29" s="926"/>
      <c r="AR29" s="11"/>
    </row>
    <row r="30" spans="1:65" ht="4.5" customHeight="1" x14ac:dyDescent="0.25">
      <c r="A30" s="10"/>
      <c r="B30" s="704" t="s">
        <v>902</v>
      </c>
      <c r="C30" s="704"/>
      <c r="D30" s="704"/>
      <c r="E30" s="704"/>
      <c r="F30" s="704"/>
      <c r="G30" s="704"/>
      <c r="H30" s="704"/>
      <c r="I30" s="800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52"/>
      <c r="V30" s="11"/>
      <c r="W30" s="10"/>
      <c r="X30" s="927"/>
      <c r="Y30" s="928"/>
      <c r="Z30" s="928"/>
      <c r="AA30" s="928"/>
      <c r="AB30" s="928"/>
      <c r="AC30" s="928"/>
      <c r="AD30" s="928"/>
      <c r="AE30" s="928"/>
      <c r="AF30" s="928"/>
      <c r="AG30" s="928"/>
      <c r="AH30" s="928"/>
      <c r="AI30" s="928"/>
      <c r="AJ30" s="928"/>
      <c r="AK30" s="928"/>
      <c r="AL30" s="928"/>
      <c r="AM30" s="928"/>
      <c r="AN30" s="928"/>
      <c r="AO30" s="928"/>
      <c r="AP30" s="928"/>
      <c r="AQ30" s="929"/>
      <c r="AR30" s="11"/>
    </row>
    <row r="31" spans="1:65" ht="4.5" customHeight="1" x14ac:dyDescent="0.25">
      <c r="A31" s="10"/>
      <c r="B31" s="704"/>
      <c r="C31" s="704"/>
      <c r="D31" s="704"/>
      <c r="E31" s="704"/>
      <c r="F31" s="704"/>
      <c r="G31" s="704"/>
      <c r="H31" s="704"/>
      <c r="I31" s="800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52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800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52"/>
      <c r="V32" s="11"/>
      <c r="W32" s="10"/>
      <c r="X32" s="705" t="s">
        <v>903</v>
      </c>
      <c r="Y32" s="739"/>
      <c r="Z32" s="739"/>
      <c r="AA32" s="739"/>
      <c r="AB32" s="739"/>
      <c r="AC32" s="739"/>
      <c r="AD32" s="706"/>
      <c r="AE32" s="705" t="s">
        <v>913</v>
      </c>
      <c r="AF32" s="739"/>
      <c r="AG32" s="739"/>
      <c r="AH32" s="706"/>
      <c r="AI32" s="742" t="s">
        <v>914</v>
      </c>
      <c r="AJ32" s="743"/>
      <c r="AK32" s="743"/>
      <c r="AL32" s="743"/>
      <c r="AM32" s="744"/>
      <c r="AN32" s="742" t="s">
        <v>915</v>
      </c>
      <c r="AO32" s="743"/>
      <c r="AP32" s="743"/>
      <c r="AQ32" s="744"/>
      <c r="AR32" s="11"/>
    </row>
    <row r="33" spans="1:44" ht="4.5" customHeight="1" x14ac:dyDescent="0.25">
      <c r="A33" s="10"/>
      <c r="B33" s="704" t="s">
        <v>904</v>
      </c>
      <c r="C33" s="704"/>
      <c r="D33" s="704"/>
      <c r="E33" s="704"/>
      <c r="F33" s="704"/>
      <c r="G33" s="704"/>
      <c r="H33" s="704"/>
      <c r="I33" s="800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52"/>
      <c r="V33" s="11"/>
      <c r="W33" s="10"/>
      <c r="X33" s="707"/>
      <c r="Y33" s="740"/>
      <c r="Z33" s="740"/>
      <c r="AA33" s="740"/>
      <c r="AB33" s="740"/>
      <c r="AC33" s="740"/>
      <c r="AD33" s="708"/>
      <c r="AE33" s="707"/>
      <c r="AF33" s="740"/>
      <c r="AG33" s="740"/>
      <c r="AH33" s="708"/>
      <c r="AI33" s="745"/>
      <c r="AJ33" s="746"/>
      <c r="AK33" s="746"/>
      <c r="AL33" s="746"/>
      <c r="AM33" s="747"/>
      <c r="AN33" s="745"/>
      <c r="AO33" s="746"/>
      <c r="AP33" s="746"/>
      <c r="AQ33" s="747"/>
      <c r="AR33" s="11"/>
    </row>
    <row r="34" spans="1:44" ht="4.5" customHeight="1" x14ac:dyDescent="0.25">
      <c r="A34" s="10"/>
      <c r="B34" s="704"/>
      <c r="C34" s="704"/>
      <c r="D34" s="704"/>
      <c r="E34" s="704"/>
      <c r="F34" s="704"/>
      <c r="G34" s="704"/>
      <c r="H34" s="704"/>
      <c r="I34" s="800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52"/>
      <c r="V34" s="11"/>
      <c r="W34" s="10"/>
      <c r="X34" s="709"/>
      <c r="Y34" s="741"/>
      <c r="Z34" s="741"/>
      <c r="AA34" s="741"/>
      <c r="AB34" s="741"/>
      <c r="AC34" s="741"/>
      <c r="AD34" s="710"/>
      <c r="AE34" s="709"/>
      <c r="AF34" s="741"/>
      <c r="AG34" s="741"/>
      <c r="AH34" s="710"/>
      <c r="AI34" s="748"/>
      <c r="AJ34" s="749"/>
      <c r="AK34" s="749"/>
      <c r="AL34" s="749"/>
      <c r="AM34" s="750"/>
      <c r="AN34" s="748"/>
      <c r="AO34" s="749"/>
      <c r="AP34" s="749"/>
      <c r="AQ34" s="750"/>
      <c r="AR34" s="11"/>
    </row>
    <row r="35" spans="1:44" ht="4.5" customHeight="1" x14ac:dyDescent="0.25">
      <c r="A35" s="10"/>
      <c r="B35" s="704" t="s">
        <v>905</v>
      </c>
      <c r="C35" s="704"/>
      <c r="D35" s="704"/>
      <c r="E35" s="704"/>
      <c r="F35" s="704"/>
      <c r="G35" s="704"/>
      <c r="H35" s="704"/>
      <c r="I35" s="800"/>
      <c r="J35" s="731"/>
      <c r="K35" s="731"/>
      <c r="L35" s="731"/>
      <c r="M35" s="731"/>
      <c r="N35" s="731"/>
      <c r="O35" s="731"/>
      <c r="P35" s="731"/>
      <c r="Q35" s="731"/>
      <c r="R35" s="731"/>
      <c r="S35" s="731"/>
      <c r="T35" s="731"/>
      <c r="U35" s="752"/>
      <c r="V35" s="11"/>
      <c r="W35" s="10"/>
      <c r="X35" s="755" t="s">
        <v>272</v>
      </c>
      <c r="Y35" s="756"/>
      <c r="Z35" s="756"/>
      <c r="AA35" s="756"/>
      <c r="AB35" s="756"/>
      <c r="AC35" s="756"/>
      <c r="AD35" s="757"/>
      <c r="AE35" s="861">
        <f>INDEX('LŠZ P'!A$2:AL$998,A1,29)</f>
        <v>120</v>
      </c>
      <c r="AF35" s="862"/>
      <c r="AG35" s="862"/>
      <c r="AH35" s="863"/>
      <c r="AI35" s="730" t="str">
        <f>INDEX('LŠZ P'!A$2:AL$998,A1,31)</f>
        <v>NIL</v>
      </c>
      <c r="AJ35" s="836"/>
      <c r="AK35" s="836"/>
      <c r="AL35" s="836"/>
      <c r="AM35" s="837"/>
      <c r="AN35" s="730" t="str">
        <f>INDEX('LŠZ P'!A$2:AL$998,A1,33)</f>
        <v>NIL</v>
      </c>
      <c r="AO35" s="836"/>
      <c r="AP35" s="836"/>
      <c r="AQ35" s="837"/>
      <c r="AR35" s="11"/>
    </row>
    <row r="36" spans="1:44" ht="4.5" customHeight="1" x14ac:dyDescent="0.25">
      <c r="A36" s="10"/>
      <c r="B36" s="704"/>
      <c r="C36" s="704"/>
      <c r="D36" s="704"/>
      <c r="E36" s="704"/>
      <c r="F36" s="704"/>
      <c r="G36" s="704"/>
      <c r="H36" s="704"/>
      <c r="I36" s="800"/>
      <c r="J36" s="731"/>
      <c r="K36" s="731"/>
      <c r="L36" s="731"/>
      <c r="M36" s="731"/>
      <c r="N36" s="731"/>
      <c r="O36" s="731"/>
      <c r="P36" s="731"/>
      <c r="Q36" s="731"/>
      <c r="R36" s="731"/>
      <c r="S36" s="731"/>
      <c r="T36" s="731"/>
      <c r="U36" s="752"/>
      <c r="V36" s="11"/>
      <c r="W36" s="10"/>
      <c r="X36" s="758"/>
      <c r="Y36" s="759"/>
      <c r="Z36" s="759"/>
      <c r="AA36" s="759"/>
      <c r="AB36" s="759"/>
      <c r="AC36" s="759"/>
      <c r="AD36" s="760"/>
      <c r="AE36" s="864"/>
      <c r="AF36" s="865"/>
      <c r="AG36" s="865"/>
      <c r="AH36" s="866"/>
      <c r="AI36" s="838"/>
      <c r="AJ36" s="839"/>
      <c r="AK36" s="839"/>
      <c r="AL36" s="839"/>
      <c r="AM36" s="840"/>
      <c r="AN36" s="838"/>
      <c r="AO36" s="839"/>
      <c r="AP36" s="839"/>
      <c r="AQ36" s="840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801"/>
      <c r="J37" s="802"/>
      <c r="K37" s="802"/>
      <c r="L37" s="802"/>
      <c r="M37" s="802"/>
      <c r="N37" s="802"/>
      <c r="O37" s="802"/>
      <c r="P37" s="802"/>
      <c r="Q37" s="802"/>
      <c r="R37" s="802"/>
      <c r="S37" s="802"/>
      <c r="T37" s="802"/>
      <c r="U37" s="803"/>
      <c r="V37" s="11"/>
      <c r="W37" s="10"/>
      <c r="X37" s="761"/>
      <c r="Y37" s="762"/>
      <c r="Z37" s="762"/>
      <c r="AA37" s="762"/>
      <c r="AB37" s="762"/>
      <c r="AC37" s="762"/>
      <c r="AD37" s="763"/>
      <c r="AE37" s="867"/>
      <c r="AF37" s="868"/>
      <c r="AG37" s="868"/>
      <c r="AH37" s="869"/>
      <c r="AI37" s="841"/>
      <c r="AJ37" s="842"/>
      <c r="AK37" s="842"/>
      <c r="AL37" s="842"/>
      <c r="AM37" s="843"/>
      <c r="AN37" s="841"/>
      <c r="AO37" s="842"/>
      <c r="AP37" s="842"/>
      <c r="AQ37" s="843"/>
      <c r="AR37" s="11"/>
    </row>
    <row r="38" spans="1:44" ht="4.5" customHeight="1" x14ac:dyDescent="0.25">
      <c r="A38" s="10"/>
      <c r="B38" s="704" t="s">
        <v>273</v>
      </c>
      <c r="C38" s="704"/>
      <c r="D38" s="704"/>
      <c r="E38" s="704"/>
      <c r="F38" s="704"/>
      <c r="G38" s="704"/>
      <c r="H38" s="729"/>
      <c r="I38" s="907">
        <f>INDEX('LŠZ P'!A$2:AL$998,A1,13)</f>
        <v>46404</v>
      </c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5"/>
      <c r="V38" s="11"/>
      <c r="W38" s="10"/>
      <c r="X38" s="720" t="s">
        <v>846</v>
      </c>
      <c r="Y38" s="721"/>
      <c r="Z38" s="721"/>
      <c r="AA38" s="721"/>
      <c r="AB38" s="721"/>
      <c r="AC38" s="721"/>
      <c r="AD38" s="722"/>
      <c r="AE38" s="705" t="s">
        <v>601</v>
      </c>
      <c r="AF38" s="721"/>
      <c r="AG38" s="721"/>
      <c r="AH38" s="722"/>
      <c r="AI38" s="705" t="s">
        <v>599</v>
      </c>
      <c r="AJ38" s="721"/>
      <c r="AK38" s="721"/>
      <c r="AL38" s="721"/>
      <c r="AM38" s="722"/>
      <c r="AN38" s="705" t="s">
        <v>51</v>
      </c>
      <c r="AO38" s="721"/>
      <c r="AP38" s="721"/>
      <c r="AQ38" s="722"/>
      <c r="AR38" s="11"/>
    </row>
    <row r="39" spans="1:44" ht="4.5" customHeight="1" x14ac:dyDescent="0.25">
      <c r="A39" s="10"/>
      <c r="B39" s="704"/>
      <c r="C39" s="704"/>
      <c r="D39" s="704"/>
      <c r="E39" s="704"/>
      <c r="F39" s="704"/>
      <c r="G39" s="704"/>
      <c r="H39" s="729"/>
      <c r="I39" s="916"/>
      <c r="J39" s="917"/>
      <c r="K39" s="917"/>
      <c r="L39" s="917"/>
      <c r="M39" s="917"/>
      <c r="N39" s="917"/>
      <c r="O39" s="917"/>
      <c r="P39" s="917"/>
      <c r="Q39" s="917"/>
      <c r="R39" s="917"/>
      <c r="S39" s="917"/>
      <c r="T39" s="917"/>
      <c r="U39" s="918"/>
      <c r="V39" s="11"/>
      <c r="W39" s="10"/>
      <c r="X39" s="723"/>
      <c r="Y39" s="724"/>
      <c r="Z39" s="724"/>
      <c r="AA39" s="724"/>
      <c r="AB39" s="724"/>
      <c r="AC39" s="724"/>
      <c r="AD39" s="725"/>
      <c r="AE39" s="723"/>
      <c r="AF39" s="724"/>
      <c r="AG39" s="724"/>
      <c r="AH39" s="725"/>
      <c r="AI39" s="723"/>
      <c r="AJ39" s="724"/>
      <c r="AK39" s="724"/>
      <c r="AL39" s="724"/>
      <c r="AM39" s="725"/>
      <c r="AN39" s="723"/>
      <c r="AO39" s="724"/>
      <c r="AP39" s="724"/>
      <c r="AQ39" s="725"/>
      <c r="AR39" s="11"/>
    </row>
    <row r="40" spans="1:44" ht="4.5" customHeight="1" x14ac:dyDescent="0.25">
      <c r="A40" s="10"/>
      <c r="B40" s="704" t="s">
        <v>274</v>
      </c>
      <c r="C40" s="704"/>
      <c r="D40" s="704"/>
      <c r="E40" s="704"/>
      <c r="F40" s="704"/>
      <c r="G40" s="704"/>
      <c r="H40" s="704"/>
      <c r="I40" s="916"/>
      <c r="J40" s="917"/>
      <c r="K40" s="917"/>
      <c r="L40" s="917"/>
      <c r="M40" s="917"/>
      <c r="N40" s="917"/>
      <c r="O40" s="917"/>
      <c r="P40" s="917"/>
      <c r="Q40" s="917"/>
      <c r="R40" s="917"/>
      <c r="S40" s="917"/>
      <c r="T40" s="917"/>
      <c r="U40" s="918"/>
      <c r="V40" s="11"/>
      <c r="W40" s="10"/>
      <c r="X40" s="726"/>
      <c r="Y40" s="727"/>
      <c r="Z40" s="727"/>
      <c r="AA40" s="727"/>
      <c r="AB40" s="727"/>
      <c r="AC40" s="727"/>
      <c r="AD40" s="728"/>
      <c r="AE40" s="726"/>
      <c r="AF40" s="727"/>
      <c r="AG40" s="727"/>
      <c r="AH40" s="728"/>
      <c r="AI40" s="726"/>
      <c r="AJ40" s="727"/>
      <c r="AK40" s="727"/>
      <c r="AL40" s="727"/>
      <c r="AM40" s="728"/>
      <c r="AN40" s="726"/>
      <c r="AO40" s="727"/>
      <c r="AP40" s="727"/>
      <c r="AQ40" s="728"/>
      <c r="AR40" s="11"/>
    </row>
    <row r="41" spans="1:44" ht="4.5" customHeight="1" x14ac:dyDescent="0.25">
      <c r="A41" s="10"/>
      <c r="B41" s="704"/>
      <c r="C41" s="704"/>
      <c r="D41" s="704"/>
      <c r="E41" s="704"/>
      <c r="F41" s="704"/>
      <c r="G41" s="704"/>
      <c r="H41" s="704"/>
      <c r="I41" s="919"/>
      <c r="J41" s="920"/>
      <c r="K41" s="920"/>
      <c r="L41" s="920"/>
      <c r="M41" s="920"/>
      <c r="N41" s="920"/>
      <c r="O41" s="920"/>
      <c r="P41" s="920"/>
      <c r="Q41" s="920"/>
      <c r="R41" s="920"/>
      <c r="S41" s="920"/>
      <c r="T41" s="920"/>
      <c r="U41" s="921"/>
      <c r="V41" s="11"/>
      <c r="W41" s="10"/>
      <c r="X41" s="755" t="s">
        <v>529</v>
      </c>
      <c r="Y41" s="764"/>
      <c r="Z41" s="764"/>
      <c r="AA41" s="764"/>
      <c r="AB41" s="764"/>
      <c r="AC41" s="764"/>
      <c r="AD41" s="765"/>
      <c r="AE41" s="852">
        <f>INDEX('LŠZ P'!A$2:AL$998,A1,35)</f>
        <v>0</v>
      </c>
      <c r="AF41" s="853"/>
      <c r="AG41" s="853"/>
      <c r="AH41" s="854"/>
      <c r="AI41" s="852">
        <f>INDEX('LŠZ P'!A$2:AL$998,A1,36)</f>
        <v>0</v>
      </c>
      <c r="AJ41" s="853"/>
      <c r="AK41" s="853"/>
      <c r="AL41" s="853"/>
      <c r="AM41" s="854"/>
      <c r="AN41" s="852">
        <f>INDEX('LŠZ P'!A$2:AL$998,A1,37)</f>
        <v>0</v>
      </c>
      <c r="AO41" s="853"/>
      <c r="AP41" s="853"/>
      <c r="AQ41" s="854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66"/>
      <c r="Y42" s="767"/>
      <c r="Z42" s="767"/>
      <c r="AA42" s="767"/>
      <c r="AB42" s="767"/>
      <c r="AC42" s="767"/>
      <c r="AD42" s="768"/>
      <c r="AE42" s="855"/>
      <c r="AF42" s="856"/>
      <c r="AG42" s="856"/>
      <c r="AH42" s="857"/>
      <c r="AI42" s="855"/>
      <c r="AJ42" s="856"/>
      <c r="AK42" s="856"/>
      <c r="AL42" s="856"/>
      <c r="AM42" s="857"/>
      <c r="AN42" s="855"/>
      <c r="AO42" s="856"/>
      <c r="AP42" s="856"/>
      <c r="AQ42" s="857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907">
        <f ca="1">IF(DAYS360(I91,NOW())&gt;60,NOW(),I91)</f>
        <v>45869.590078356479</v>
      </c>
      <c r="M43" s="908"/>
      <c r="N43" s="908"/>
      <c r="O43" s="908"/>
      <c r="P43" s="908"/>
      <c r="Q43" s="908"/>
      <c r="R43" s="908"/>
      <c r="S43" s="908"/>
      <c r="T43" s="908"/>
      <c r="U43" s="909"/>
      <c r="V43" s="11"/>
      <c r="W43" s="10"/>
      <c r="X43" s="769"/>
      <c r="Y43" s="770"/>
      <c r="Z43" s="770"/>
      <c r="AA43" s="770"/>
      <c r="AB43" s="770"/>
      <c r="AC43" s="770"/>
      <c r="AD43" s="771"/>
      <c r="AE43" s="858"/>
      <c r="AF43" s="859"/>
      <c r="AG43" s="859"/>
      <c r="AH43" s="860"/>
      <c r="AI43" s="858"/>
      <c r="AJ43" s="859"/>
      <c r="AK43" s="859"/>
      <c r="AL43" s="859"/>
      <c r="AM43" s="860"/>
      <c r="AN43" s="858"/>
      <c r="AO43" s="859"/>
      <c r="AP43" s="859"/>
      <c r="AQ43" s="860"/>
      <c r="AR43" s="11"/>
    </row>
    <row r="44" spans="1:44" ht="4.5" customHeight="1" x14ac:dyDescent="0.25">
      <c r="A44" s="10"/>
      <c r="B44" s="704" t="s">
        <v>275</v>
      </c>
      <c r="C44" s="704"/>
      <c r="D44" s="704"/>
      <c r="E44" s="704"/>
      <c r="F44" s="704"/>
      <c r="G44" s="704"/>
      <c r="H44" s="704"/>
      <c r="I44" s="704"/>
      <c r="J44" s="704"/>
      <c r="K44" s="704"/>
      <c r="L44" s="910"/>
      <c r="M44" s="704"/>
      <c r="N44" s="704"/>
      <c r="O44" s="704"/>
      <c r="P44" s="704"/>
      <c r="Q44" s="704"/>
      <c r="R44" s="704"/>
      <c r="S44" s="704"/>
      <c r="T44" s="704"/>
      <c r="U44" s="729"/>
      <c r="V44" s="11"/>
      <c r="W44" s="10"/>
      <c r="X44" s="781" t="s">
        <v>276</v>
      </c>
      <c r="Y44" s="782"/>
      <c r="Z44" s="782"/>
      <c r="AA44" s="783"/>
      <c r="AB44" s="705">
        <f>INDEX('LŠZ P'!A$2:AL$998,A1,18)</f>
        <v>46404</v>
      </c>
      <c r="AC44" s="706"/>
      <c r="AD44" s="705" t="s">
        <v>277</v>
      </c>
      <c r="AE44" s="706"/>
      <c r="AF44" s="711" t="str">
        <f>INDEX('LŠZ P'!A$2:AL$998,A1,7)</f>
        <v>G33221203028</v>
      </c>
      <c r="AG44" s="712"/>
      <c r="AH44" s="712"/>
      <c r="AI44" s="712"/>
      <c r="AJ44" s="712"/>
      <c r="AK44" s="712"/>
      <c r="AL44" s="712"/>
      <c r="AM44" s="713"/>
      <c r="AN44" s="703">
        <f>INDEX('LŠZ P'!A$2:AL$998,A1,15)</f>
        <v>46404</v>
      </c>
      <c r="AO44" s="739"/>
      <c r="AP44" s="739"/>
      <c r="AQ44" s="706"/>
      <c r="AR44" s="11"/>
    </row>
    <row r="45" spans="1:44" ht="4.5" customHeight="1" x14ac:dyDescent="0.25">
      <c r="A45" s="10"/>
      <c r="B45" s="704"/>
      <c r="C45" s="704"/>
      <c r="D45" s="704"/>
      <c r="E45" s="704"/>
      <c r="F45" s="704"/>
      <c r="G45" s="704"/>
      <c r="H45" s="704"/>
      <c r="I45" s="704"/>
      <c r="J45" s="704"/>
      <c r="K45" s="704"/>
      <c r="L45" s="910"/>
      <c r="M45" s="704"/>
      <c r="N45" s="704"/>
      <c r="O45" s="704"/>
      <c r="P45" s="704"/>
      <c r="Q45" s="704"/>
      <c r="R45" s="704"/>
      <c r="S45" s="704"/>
      <c r="T45" s="704"/>
      <c r="U45" s="729"/>
      <c r="V45" s="11"/>
      <c r="W45" s="10"/>
      <c r="X45" s="784"/>
      <c r="Y45" s="785"/>
      <c r="Z45" s="785"/>
      <c r="AA45" s="786"/>
      <c r="AB45" s="707"/>
      <c r="AC45" s="708"/>
      <c r="AD45" s="707"/>
      <c r="AE45" s="708"/>
      <c r="AF45" s="714"/>
      <c r="AG45" s="715"/>
      <c r="AH45" s="715"/>
      <c r="AI45" s="715"/>
      <c r="AJ45" s="715"/>
      <c r="AK45" s="715"/>
      <c r="AL45" s="715"/>
      <c r="AM45" s="716"/>
      <c r="AN45" s="707"/>
      <c r="AO45" s="740"/>
      <c r="AP45" s="740"/>
      <c r="AQ45" s="708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911"/>
      <c r="M46" s="912"/>
      <c r="N46" s="912"/>
      <c r="O46" s="912"/>
      <c r="P46" s="912"/>
      <c r="Q46" s="912"/>
      <c r="R46" s="912"/>
      <c r="S46" s="912"/>
      <c r="T46" s="912"/>
      <c r="U46" s="913"/>
      <c r="V46" s="11"/>
      <c r="W46" s="10"/>
      <c r="X46" s="787"/>
      <c r="Y46" s="788"/>
      <c r="Z46" s="788"/>
      <c r="AA46" s="789"/>
      <c r="AB46" s="709"/>
      <c r="AC46" s="710"/>
      <c r="AD46" s="709"/>
      <c r="AE46" s="710"/>
      <c r="AF46" s="717"/>
      <c r="AG46" s="718"/>
      <c r="AH46" s="718"/>
      <c r="AI46" s="718"/>
      <c r="AJ46" s="718"/>
      <c r="AK46" s="718"/>
      <c r="AL46" s="718"/>
      <c r="AM46" s="719"/>
      <c r="AN46" s="709"/>
      <c r="AO46" s="741"/>
      <c r="AP46" s="741"/>
      <c r="AQ46" s="710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79" t="str">
        <f>CONCATENATE("*",INDEX('LŠZ P'!A$2:AL$998,A48,17))</f>
        <v>*2012</v>
      </c>
      <c r="U48" s="879"/>
      <c r="V48" s="880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81"/>
      <c r="U49" s="881"/>
      <c r="V49" s="882"/>
      <c r="W49" s="10"/>
      <c r="X49" s="724" t="s">
        <v>333</v>
      </c>
      <c r="Y49" s="724"/>
      <c r="Z49" s="724"/>
      <c r="AA49" s="724"/>
      <c r="AB49" s="724"/>
      <c r="AC49" s="724"/>
      <c r="AD49" s="724"/>
      <c r="AE49" s="724"/>
      <c r="AF49" s="724"/>
      <c r="AG49" s="724"/>
      <c r="AH49" s="724"/>
      <c r="AI49" s="724"/>
      <c r="AJ49" s="724"/>
      <c r="AK49" s="724"/>
      <c r="AL49" s="724"/>
      <c r="AM49" s="724"/>
      <c r="AN49" s="724"/>
      <c r="AO49" s="724"/>
      <c r="AP49" s="724"/>
      <c r="AQ49" s="724"/>
      <c r="AR49" s="11"/>
    </row>
    <row r="50" spans="1:44" ht="4.5" customHeight="1" x14ac:dyDescent="0.25">
      <c r="A50" s="8"/>
      <c r="T50" s="881"/>
      <c r="U50" s="881"/>
      <c r="V50" s="882"/>
      <c r="W50" s="10"/>
      <c r="X50" s="724"/>
      <c r="Y50" s="724"/>
      <c r="Z50" s="724"/>
      <c r="AA50" s="724"/>
      <c r="AB50" s="724"/>
      <c r="AC50" s="724"/>
      <c r="AD50" s="724"/>
      <c r="AE50" s="724"/>
      <c r="AF50" s="724"/>
      <c r="AG50" s="724"/>
      <c r="AH50" s="724"/>
      <c r="AI50" s="724"/>
      <c r="AJ50" s="724"/>
      <c r="AK50" s="724"/>
      <c r="AL50" s="724"/>
      <c r="AM50" s="724"/>
      <c r="AN50" s="724"/>
      <c r="AO50" s="724"/>
      <c r="AP50" s="724"/>
      <c r="AQ50" s="724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724"/>
      <c r="Y51" s="724"/>
      <c r="Z51" s="724"/>
      <c r="AA51" s="724"/>
      <c r="AB51" s="724"/>
      <c r="AC51" s="724"/>
      <c r="AD51" s="724"/>
      <c r="AE51" s="724"/>
      <c r="AF51" s="724"/>
      <c r="AG51" s="724"/>
      <c r="AH51" s="724"/>
      <c r="AI51" s="724"/>
      <c r="AJ51" s="724"/>
      <c r="AK51" s="724"/>
      <c r="AL51" s="724"/>
      <c r="AM51" s="724"/>
      <c r="AN51" s="724"/>
      <c r="AO51" s="724"/>
      <c r="AP51" s="724"/>
      <c r="AQ51" s="724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724"/>
      <c r="Y52" s="724"/>
      <c r="Z52" s="724"/>
      <c r="AA52" s="724"/>
      <c r="AB52" s="724"/>
      <c r="AC52" s="724"/>
      <c r="AD52" s="724"/>
      <c r="AE52" s="724"/>
      <c r="AF52" s="724"/>
      <c r="AG52" s="724"/>
      <c r="AH52" s="724"/>
      <c r="AI52" s="724"/>
      <c r="AJ52" s="724"/>
      <c r="AK52" s="724"/>
      <c r="AL52" s="724"/>
      <c r="AM52" s="724"/>
      <c r="AN52" s="724"/>
      <c r="AO52" s="724"/>
      <c r="AP52" s="724"/>
      <c r="AQ52" s="724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724"/>
      <c r="Y53" s="724"/>
      <c r="Z53" s="724"/>
      <c r="AA53" s="724"/>
      <c r="AB53" s="724"/>
      <c r="AC53" s="724"/>
      <c r="AD53" s="724"/>
      <c r="AE53" s="724"/>
      <c r="AF53" s="724"/>
      <c r="AG53" s="724"/>
      <c r="AH53" s="724"/>
      <c r="AI53" s="724"/>
      <c r="AJ53" s="724"/>
      <c r="AK53" s="724"/>
      <c r="AL53" s="724"/>
      <c r="AM53" s="724"/>
      <c r="AN53" s="724"/>
      <c r="AO53" s="724"/>
      <c r="AP53" s="724"/>
      <c r="AQ53" s="724"/>
      <c r="AR53" s="11"/>
    </row>
    <row r="54" spans="1:44" ht="4.5" customHeight="1" x14ac:dyDescent="0.25">
      <c r="A54" s="8"/>
      <c r="B54" s="731" t="s">
        <v>776</v>
      </c>
      <c r="C54" s="822"/>
      <c r="D54" s="822"/>
      <c r="E54" s="822"/>
      <c r="F54" s="822"/>
      <c r="G54" s="822"/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9"/>
      <c r="W54" s="10"/>
      <c r="X54" s="724"/>
      <c r="Y54" s="724"/>
      <c r="Z54" s="724"/>
      <c r="AA54" s="724"/>
      <c r="AB54" s="724"/>
      <c r="AC54" s="724"/>
      <c r="AD54" s="724"/>
      <c r="AE54" s="724"/>
      <c r="AF54" s="724"/>
      <c r="AG54" s="724"/>
      <c r="AH54" s="724"/>
      <c r="AI54" s="724"/>
      <c r="AJ54" s="724"/>
      <c r="AK54" s="724"/>
      <c r="AL54" s="724"/>
      <c r="AM54" s="724"/>
      <c r="AN54" s="724"/>
      <c r="AO54" s="724"/>
      <c r="AP54" s="724"/>
      <c r="AQ54" s="724"/>
      <c r="AR54" s="11"/>
    </row>
    <row r="55" spans="1:44" ht="4.5" customHeight="1" x14ac:dyDescent="0.25">
      <c r="A55" s="8"/>
      <c r="B55" s="822"/>
      <c r="C55" s="822"/>
      <c r="D55" s="822"/>
      <c r="E55" s="822"/>
      <c r="F55" s="822"/>
      <c r="G55" s="822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  <c r="S55" s="822"/>
      <c r="T55" s="822"/>
      <c r="U55" s="822"/>
      <c r="V55" s="9"/>
      <c r="W55" s="10"/>
      <c r="X55" s="724"/>
      <c r="Y55" s="724"/>
      <c r="Z55" s="724"/>
      <c r="AA55" s="724"/>
      <c r="AB55" s="724"/>
      <c r="AC55" s="724"/>
      <c r="AD55" s="724"/>
      <c r="AE55" s="724"/>
      <c r="AF55" s="724"/>
      <c r="AG55" s="724"/>
      <c r="AH55" s="724"/>
      <c r="AI55" s="724"/>
      <c r="AJ55" s="724"/>
      <c r="AK55" s="724"/>
      <c r="AL55" s="724"/>
      <c r="AM55" s="724"/>
      <c r="AN55" s="724"/>
      <c r="AO55" s="724"/>
      <c r="AP55" s="724"/>
      <c r="AQ55" s="724"/>
      <c r="AR55" s="11"/>
    </row>
    <row r="56" spans="1:44" ht="4.5" customHeight="1" x14ac:dyDescent="0.25">
      <c r="A56" s="8"/>
      <c r="B56" s="731" t="s">
        <v>670</v>
      </c>
      <c r="C56" s="731"/>
      <c r="D56" s="731"/>
      <c r="E56" s="731"/>
      <c r="F56" s="731"/>
      <c r="G56" s="731"/>
      <c r="H56" s="731"/>
      <c r="I56" s="731"/>
      <c r="J56" s="731"/>
      <c r="K56" s="731"/>
      <c r="L56" s="731"/>
      <c r="M56" s="731"/>
      <c r="N56" s="731"/>
      <c r="O56" s="731"/>
      <c r="P56" s="731"/>
      <c r="Q56" s="731"/>
      <c r="R56" s="731"/>
      <c r="S56" s="731"/>
      <c r="T56" s="731"/>
      <c r="U56" s="731"/>
      <c r="V56" s="9"/>
      <c r="W56" s="10"/>
      <c r="X56" s="724"/>
      <c r="Y56" s="724"/>
      <c r="Z56" s="724"/>
      <c r="AA56" s="724"/>
      <c r="AB56" s="724"/>
      <c r="AC56" s="724"/>
      <c r="AD56" s="724"/>
      <c r="AE56" s="724"/>
      <c r="AF56" s="724"/>
      <c r="AG56" s="724"/>
      <c r="AH56" s="724"/>
      <c r="AI56" s="724"/>
      <c r="AJ56" s="724"/>
      <c r="AK56" s="724"/>
      <c r="AL56" s="724"/>
      <c r="AM56" s="724"/>
      <c r="AN56" s="724"/>
      <c r="AO56" s="724"/>
      <c r="AP56" s="724"/>
      <c r="AQ56" s="724"/>
      <c r="AR56" s="11"/>
    </row>
    <row r="57" spans="1:44" ht="4.5" customHeight="1" x14ac:dyDescent="0.25">
      <c r="A57" s="8"/>
      <c r="B57" s="731"/>
      <c r="C57" s="731"/>
      <c r="D57" s="731"/>
      <c r="E57" s="731"/>
      <c r="F57" s="731"/>
      <c r="G57" s="731"/>
      <c r="H57" s="731"/>
      <c r="I57" s="731"/>
      <c r="J57" s="731"/>
      <c r="K57" s="731"/>
      <c r="L57" s="731"/>
      <c r="M57" s="731"/>
      <c r="N57" s="731"/>
      <c r="O57" s="731"/>
      <c r="P57" s="731"/>
      <c r="Q57" s="731"/>
      <c r="R57" s="731"/>
      <c r="S57" s="731"/>
      <c r="T57" s="731"/>
      <c r="U57" s="731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732" t="s">
        <v>158</v>
      </c>
      <c r="C58" s="732"/>
      <c r="D58" s="732"/>
      <c r="E58" s="732"/>
      <c r="F58" s="732"/>
      <c r="G58" s="732"/>
      <c r="H58" s="732"/>
      <c r="I58" s="732"/>
      <c r="J58" s="732"/>
      <c r="K58" s="732"/>
      <c r="L58" s="732"/>
      <c r="M58" s="732"/>
      <c r="N58" s="732"/>
      <c r="O58" s="732"/>
      <c r="P58" s="732"/>
      <c r="Q58" s="732"/>
      <c r="R58" s="732"/>
      <c r="S58" s="732"/>
      <c r="T58" s="732"/>
      <c r="U58" s="732"/>
      <c r="V58" s="9"/>
      <c r="W58" s="10"/>
      <c r="X58" s="704" t="s">
        <v>401</v>
      </c>
      <c r="Y58" s="704"/>
      <c r="Z58" s="704"/>
      <c r="AA58" s="704"/>
      <c r="AB58" s="704"/>
      <c r="AC58" s="704"/>
      <c r="AD58" s="704"/>
      <c r="AE58" s="704"/>
      <c r="AF58" s="704"/>
      <c r="AG58" s="704"/>
      <c r="AH58" s="729"/>
      <c r="AI58" s="870" t="str">
        <f>I70</f>
        <v>OM-P075</v>
      </c>
      <c r="AJ58" s="871"/>
      <c r="AK58" s="871"/>
      <c r="AL58" s="871"/>
      <c r="AM58" s="871"/>
      <c r="AN58" s="871"/>
      <c r="AO58" s="871"/>
      <c r="AP58" s="871"/>
      <c r="AQ58" s="872"/>
      <c r="AR58" s="11"/>
    </row>
    <row r="59" spans="1:44" ht="4.5" customHeight="1" x14ac:dyDescent="0.25">
      <c r="A59" s="8"/>
      <c r="B59" s="732"/>
      <c r="C59" s="732"/>
      <c r="D59" s="732"/>
      <c r="E59" s="732"/>
      <c r="F59" s="732"/>
      <c r="G59" s="732"/>
      <c r="H59" s="732"/>
      <c r="I59" s="732"/>
      <c r="J59" s="732"/>
      <c r="K59" s="732"/>
      <c r="L59" s="732"/>
      <c r="M59" s="732"/>
      <c r="N59" s="732"/>
      <c r="O59" s="732"/>
      <c r="P59" s="732"/>
      <c r="Q59" s="732"/>
      <c r="R59" s="732"/>
      <c r="S59" s="732"/>
      <c r="T59" s="732"/>
      <c r="U59" s="732"/>
      <c r="V59" s="9"/>
      <c r="W59" s="10"/>
      <c r="X59" s="704"/>
      <c r="Y59" s="704"/>
      <c r="Z59" s="704"/>
      <c r="AA59" s="704"/>
      <c r="AB59" s="704"/>
      <c r="AC59" s="704"/>
      <c r="AD59" s="704"/>
      <c r="AE59" s="704"/>
      <c r="AF59" s="704"/>
      <c r="AG59" s="704"/>
      <c r="AH59" s="729"/>
      <c r="AI59" s="873"/>
      <c r="AJ59" s="874"/>
      <c r="AK59" s="874"/>
      <c r="AL59" s="874"/>
      <c r="AM59" s="874"/>
      <c r="AN59" s="874"/>
      <c r="AO59" s="874"/>
      <c r="AP59" s="874"/>
      <c r="AQ59" s="875"/>
      <c r="AR59" s="11"/>
    </row>
    <row r="60" spans="1:44" ht="4.5" customHeight="1" x14ac:dyDescent="0.25">
      <c r="A60" s="8"/>
      <c r="B60" s="732" t="s">
        <v>231</v>
      </c>
      <c r="C60" s="732"/>
      <c r="D60" s="732"/>
      <c r="E60" s="732"/>
      <c r="F60" s="732"/>
      <c r="G60" s="732"/>
      <c r="H60" s="732"/>
      <c r="I60" s="732"/>
      <c r="J60" s="732"/>
      <c r="K60" s="732"/>
      <c r="L60" s="732"/>
      <c r="M60" s="732"/>
      <c r="N60" s="732"/>
      <c r="O60" s="732"/>
      <c r="P60" s="732"/>
      <c r="Q60" s="732"/>
      <c r="R60" s="732"/>
      <c r="S60" s="732"/>
      <c r="T60" s="732"/>
      <c r="U60" s="732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76"/>
      <c r="AJ60" s="877"/>
      <c r="AK60" s="877"/>
      <c r="AL60" s="877"/>
      <c r="AM60" s="877"/>
      <c r="AN60" s="877"/>
      <c r="AO60" s="877"/>
      <c r="AP60" s="877"/>
      <c r="AQ60" s="878"/>
      <c r="AR60" s="11"/>
    </row>
    <row r="61" spans="1:44" ht="4.5" customHeight="1" x14ac:dyDescent="0.25">
      <c r="A61" s="8"/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9"/>
      <c r="W61" s="10"/>
      <c r="X61" s="740" t="s">
        <v>921</v>
      </c>
      <c r="Y61" s="708"/>
      <c r="Z61" s="946" t="str">
        <f>INDEX('LŠZ P'!A$2:AL$998,A48,14)</f>
        <v>P</v>
      </c>
      <c r="AA61" s="947"/>
      <c r="AB61" s="947"/>
      <c r="AC61" s="947"/>
      <c r="AD61" s="948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40"/>
      <c r="Y62" s="708"/>
      <c r="Z62" s="949"/>
      <c r="AA62" s="950"/>
      <c r="AB62" s="950"/>
      <c r="AC62" s="950"/>
      <c r="AD62" s="951"/>
      <c r="AE62" s="13"/>
      <c r="AF62" s="13"/>
      <c r="AG62" s="13"/>
      <c r="AH62" s="890">
        <f>INDEX('LŠZ P'!A$2:AL$998,A48,27)</f>
        <v>80</v>
      </c>
      <c r="AI62" s="891"/>
      <c r="AJ62" s="891"/>
      <c r="AK62" s="891"/>
      <c r="AL62" s="891"/>
      <c r="AM62" s="891"/>
      <c r="AN62" s="891"/>
      <c r="AO62" s="891"/>
      <c r="AP62" s="891"/>
      <c r="AQ62" s="892"/>
      <c r="AR62" s="11"/>
    </row>
    <row r="63" spans="1:44" ht="4.5" customHeight="1" x14ac:dyDescent="0.25">
      <c r="A63" s="10"/>
      <c r="B63" s="751" t="s">
        <v>922</v>
      </c>
      <c r="C63" s="751"/>
      <c r="D63" s="751"/>
      <c r="E63" s="751"/>
      <c r="F63" s="733" t="s">
        <v>923</v>
      </c>
      <c r="G63" s="734"/>
      <c r="H63" s="734"/>
      <c r="I63" s="734"/>
      <c r="J63" s="734"/>
      <c r="K63" s="734"/>
      <c r="L63" s="734"/>
      <c r="M63" s="734"/>
      <c r="N63" s="734"/>
      <c r="O63" s="734"/>
      <c r="P63" s="734"/>
      <c r="Q63" s="734"/>
      <c r="R63" s="734"/>
      <c r="S63" s="734"/>
      <c r="T63" s="734"/>
      <c r="U63" s="735"/>
      <c r="V63" s="11"/>
      <c r="W63" s="10"/>
      <c r="X63" s="740"/>
      <c r="Y63" s="708"/>
      <c r="Z63" s="949"/>
      <c r="AA63" s="950"/>
      <c r="AB63" s="950"/>
      <c r="AC63" s="950"/>
      <c r="AD63" s="951"/>
      <c r="AE63" s="731" t="s">
        <v>380</v>
      </c>
      <c r="AF63" s="731"/>
      <c r="AG63" s="731"/>
      <c r="AH63" s="893"/>
      <c r="AI63" s="894"/>
      <c r="AJ63" s="894"/>
      <c r="AK63" s="894"/>
      <c r="AL63" s="894"/>
      <c r="AM63" s="894"/>
      <c r="AN63" s="894"/>
      <c r="AO63" s="894"/>
      <c r="AP63" s="894"/>
      <c r="AQ63" s="895"/>
      <c r="AR63" s="11"/>
    </row>
    <row r="64" spans="1:44" ht="4.5" customHeight="1" x14ac:dyDescent="0.25">
      <c r="A64" s="10"/>
      <c r="B64" s="751"/>
      <c r="C64" s="751"/>
      <c r="D64" s="751"/>
      <c r="E64" s="751"/>
      <c r="F64" s="736"/>
      <c r="G64" s="737"/>
      <c r="H64" s="737"/>
      <c r="I64" s="737"/>
      <c r="J64" s="737"/>
      <c r="K64" s="737"/>
      <c r="L64" s="737"/>
      <c r="M64" s="737"/>
      <c r="N64" s="737"/>
      <c r="O64" s="737"/>
      <c r="P64" s="737"/>
      <c r="Q64" s="737"/>
      <c r="R64" s="737"/>
      <c r="S64" s="737"/>
      <c r="T64" s="737"/>
      <c r="U64" s="738"/>
      <c r="V64" s="11"/>
      <c r="W64" s="10"/>
      <c r="X64" s="740"/>
      <c r="Y64" s="708"/>
      <c r="Z64" s="952"/>
      <c r="AA64" s="953"/>
      <c r="AB64" s="953"/>
      <c r="AC64" s="953"/>
      <c r="AD64" s="954"/>
      <c r="AE64" s="731"/>
      <c r="AF64" s="731"/>
      <c r="AG64" s="731"/>
      <c r="AH64" s="896"/>
      <c r="AI64" s="897"/>
      <c r="AJ64" s="897"/>
      <c r="AK64" s="897"/>
      <c r="AL64" s="897"/>
      <c r="AM64" s="897"/>
      <c r="AN64" s="897"/>
      <c r="AO64" s="897"/>
      <c r="AP64" s="897"/>
      <c r="AQ64" s="898"/>
      <c r="AR64" s="11"/>
    </row>
    <row r="65" spans="1:44" ht="4.5" customHeight="1" x14ac:dyDescent="0.25">
      <c r="A65" s="10"/>
      <c r="B65" s="13"/>
      <c r="C65" s="13"/>
      <c r="D65" s="13"/>
      <c r="E65" s="13"/>
      <c r="F65" s="883" t="str">
        <f>CONCATENATE(INDEX('LŠZ P'!A$2:AL$998,A48,3)," (",INDEX('LŠZ P'!A$2:AL$998,A48,9),")")</f>
        <v>PLUTO 2 M (AXIS PARAGL.)</v>
      </c>
      <c r="G65" s="884"/>
      <c r="H65" s="884"/>
      <c r="I65" s="884"/>
      <c r="J65" s="884"/>
      <c r="K65" s="884"/>
      <c r="L65" s="884"/>
      <c r="M65" s="884"/>
      <c r="N65" s="884"/>
      <c r="O65" s="884"/>
      <c r="P65" s="884"/>
      <c r="Q65" s="884"/>
      <c r="R65" s="884"/>
      <c r="S65" s="884"/>
      <c r="T65" s="884"/>
      <c r="U65" s="885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704" t="s">
        <v>381</v>
      </c>
      <c r="C66" s="704"/>
      <c r="D66" s="704"/>
      <c r="E66" s="704"/>
      <c r="F66" s="886"/>
      <c r="G66" s="884"/>
      <c r="H66" s="884"/>
      <c r="I66" s="884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4"/>
      <c r="U66" s="885"/>
      <c r="V66" s="11"/>
      <c r="W66" s="10"/>
      <c r="X66" s="704" t="s">
        <v>67</v>
      </c>
      <c r="Y66" s="930"/>
      <c r="Z66" s="930"/>
      <c r="AA66" s="930"/>
      <c r="AB66" s="930"/>
      <c r="AC66" s="930"/>
      <c r="AD66" s="930"/>
      <c r="AE66" s="930"/>
      <c r="AF66" s="930"/>
      <c r="AG66" s="930"/>
      <c r="AH66" s="930"/>
      <c r="AI66" s="930"/>
      <c r="AJ66" s="930"/>
      <c r="AK66" s="930"/>
      <c r="AM66" s="834">
        <f>INDEX('LŠZ P'!A$2:AL$998,A48,28)</f>
        <v>0</v>
      </c>
      <c r="AN66" s="931"/>
      <c r="AO66" s="931"/>
      <c r="AP66" s="931"/>
      <c r="AQ66" s="932"/>
      <c r="AR66" s="11"/>
    </row>
    <row r="67" spans="1:44" ht="4.5" customHeight="1" x14ac:dyDescent="0.25">
      <c r="A67" s="10"/>
      <c r="B67" s="704"/>
      <c r="C67" s="704"/>
      <c r="D67" s="704"/>
      <c r="E67" s="704"/>
      <c r="F67" s="886"/>
      <c r="G67" s="884"/>
      <c r="H67" s="884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4"/>
      <c r="U67" s="885"/>
      <c r="V67" s="11"/>
      <c r="W67" s="10"/>
      <c r="X67" s="930"/>
      <c r="Y67" s="930"/>
      <c r="Z67" s="930"/>
      <c r="AA67" s="930"/>
      <c r="AB67" s="930"/>
      <c r="AC67" s="930"/>
      <c r="AD67" s="930"/>
      <c r="AE67" s="930"/>
      <c r="AF67" s="930"/>
      <c r="AG67" s="930"/>
      <c r="AH67" s="930"/>
      <c r="AI67" s="930"/>
      <c r="AJ67" s="930"/>
      <c r="AK67" s="930"/>
      <c r="AL67" s="19"/>
      <c r="AM67" s="933"/>
      <c r="AN67" s="934"/>
      <c r="AO67" s="934"/>
      <c r="AP67" s="934"/>
      <c r="AQ67" s="935"/>
      <c r="AR67" s="11"/>
    </row>
    <row r="68" spans="1:44" ht="4.5" customHeight="1" x14ac:dyDescent="0.25">
      <c r="A68" s="10"/>
      <c r="B68" s="13"/>
      <c r="C68" s="13"/>
      <c r="D68" s="13"/>
      <c r="E68" s="13"/>
      <c r="F68" s="887"/>
      <c r="G68" s="888"/>
      <c r="H68" s="888"/>
      <c r="I68" s="888"/>
      <c r="J68" s="888"/>
      <c r="K68" s="888"/>
      <c r="L68" s="888"/>
      <c r="M68" s="888"/>
      <c r="N68" s="888"/>
      <c r="O68" s="888"/>
      <c r="P68" s="888"/>
      <c r="Q68" s="888"/>
      <c r="R68" s="888"/>
      <c r="S68" s="888"/>
      <c r="T68" s="888"/>
      <c r="U68" s="889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933"/>
      <c r="AN68" s="934"/>
      <c r="AO68" s="934"/>
      <c r="AP68" s="934"/>
      <c r="AQ68" s="935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704" t="s">
        <v>455</v>
      </c>
      <c r="Y69" s="704"/>
      <c r="Z69" s="704"/>
      <c r="AA69" s="704"/>
      <c r="AB69" s="704"/>
      <c r="AC69" s="704"/>
      <c r="AD69" s="704"/>
      <c r="AE69" s="704"/>
      <c r="AF69" s="964" t="str">
        <f>CONCATENATE("O-PG / ",INDEX('LŠZ P'!A$2:AL1045,A48,38)," place")</f>
        <v>O-PG /  place</v>
      </c>
      <c r="AG69" s="965"/>
      <c r="AH69" s="965"/>
      <c r="AI69" s="965"/>
      <c r="AJ69" s="965"/>
      <c r="AK69" s="966"/>
      <c r="AL69" s="20"/>
      <c r="AM69" s="933"/>
      <c r="AN69" s="934"/>
      <c r="AO69" s="934"/>
      <c r="AP69" s="934"/>
      <c r="AQ69" s="935"/>
      <c r="AR69" s="11"/>
    </row>
    <row r="70" spans="1:44" ht="4.5" customHeight="1" x14ac:dyDescent="0.25">
      <c r="A70" s="10"/>
      <c r="B70" s="704" t="s">
        <v>791</v>
      </c>
      <c r="C70" s="704"/>
      <c r="D70" s="704"/>
      <c r="E70" s="704"/>
      <c r="F70" s="704"/>
      <c r="G70" s="704"/>
      <c r="H70" s="704"/>
      <c r="I70" s="870" t="str">
        <f>INDEX('LŠZ P'!A$2:AL$998,A48,5)</f>
        <v>OM-P075</v>
      </c>
      <c r="J70" s="899"/>
      <c r="K70" s="899"/>
      <c r="L70" s="899"/>
      <c r="M70" s="899"/>
      <c r="N70" s="899"/>
      <c r="O70" s="899"/>
      <c r="P70" s="899"/>
      <c r="Q70" s="899"/>
      <c r="R70" s="899"/>
      <c r="S70" s="899"/>
      <c r="T70" s="899"/>
      <c r="U70" s="900"/>
      <c r="V70" s="11"/>
      <c r="W70" s="10"/>
      <c r="X70" s="704"/>
      <c r="Y70" s="704"/>
      <c r="Z70" s="704"/>
      <c r="AA70" s="704"/>
      <c r="AB70" s="704"/>
      <c r="AC70" s="704"/>
      <c r="AD70" s="704"/>
      <c r="AE70" s="704"/>
      <c r="AF70" s="967"/>
      <c r="AG70" s="968"/>
      <c r="AH70" s="968"/>
      <c r="AI70" s="968"/>
      <c r="AJ70" s="968"/>
      <c r="AK70" s="969"/>
      <c r="AL70" s="20"/>
      <c r="AM70" s="936"/>
      <c r="AN70" s="937"/>
      <c r="AO70" s="937"/>
      <c r="AP70" s="937"/>
      <c r="AQ70" s="938"/>
      <c r="AR70" s="11"/>
    </row>
    <row r="71" spans="1:44" ht="4.5" customHeight="1" x14ac:dyDescent="0.25">
      <c r="A71" s="10"/>
      <c r="B71" s="704"/>
      <c r="C71" s="704"/>
      <c r="D71" s="704"/>
      <c r="E71" s="704"/>
      <c r="F71" s="704"/>
      <c r="G71" s="704"/>
      <c r="H71" s="704"/>
      <c r="I71" s="901"/>
      <c r="J71" s="902"/>
      <c r="K71" s="902"/>
      <c r="L71" s="902"/>
      <c r="M71" s="902"/>
      <c r="N71" s="902"/>
      <c r="O71" s="902"/>
      <c r="P71" s="902"/>
      <c r="Q71" s="902"/>
      <c r="R71" s="902"/>
      <c r="S71" s="902"/>
      <c r="T71" s="902"/>
      <c r="U71" s="903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704" t="s">
        <v>792</v>
      </c>
      <c r="C72" s="704"/>
      <c r="D72" s="704"/>
      <c r="E72" s="704"/>
      <c r="F72" s="704"/>
      <c r="G72" s="704"/>
      <c r="H72" s="704"/>
      <c r="I72" s="901"/>
      <c r="J72" s="902"/>
      <c r="K72" s="902"/>
      <c r="L72" s="902"/>
      <c r="M72" s="902"/>
      <c r="N72" s="902"/>
      <c r="O72" s="902"/>
      <c r="P72" s="902"/>
      <c r="Q72" s="902"/>
      <c r="R72" s="902"/>
      <c r="S72" s="902"/>
      <c r="T72" s="902"/>
      <c r="U72" s="903"/>
      <c r="V72" s="11"/>
      <c r="W72" s="10"/>
      <c r="X72" s="781" t="s">
        <v>88</v>
      </c>
      <c r="Y72" s="922"/>
      <c r="Z72" s="922"/>
      <c r="AA72" s="922"/>
      <c r="AB72" s="922"/>
      <c r="AC72" s="922"/>
      <c r="AD72" s="922"/>
      <c r="AE72" s="922"/>
      <c r="AF72" s="922"/>
      <c r="AG72" s="922"/>
      <c r="AH72" s="922"/>
      <c r="AI72" s="922"/>
      <c r="AJ72" s="922"/>
      <c r="AK72" s="922"/>
      <c r="AL72" s="922"/>
      <c r="AM72" s="922"/>
      <c r="AN72" s="922"/>
      <c r="AO72" s="922"/>
      <c r="AP72" s="922"/>
      <c r="AQ72" s="923"/>
      <c r="AR72" s="11"/>
    </row>
    <row r="73" spans="1:44" ht="4.5" customHeight="1" x14ac:dyDescent="0.25">
      <c r="A73" s="10"/>
      <c r="B73" s="704"/>
      <c r="C73" s="704"/>
      <c r="D73" s="704"/>
      <c r="E73" s="704"/>
      <c r="F73" s="704"/>
      <c r="G73" s="704"/>
      <c r="H73" s="704"/>
      <c r="I73" s="904"/>
      <c r="J73" s="905"/>
      <c r="K73" s="905"/>
      <c r="L73" s="905"/>
      <c r="M73" s="905"/>
      <c r="N73" s="905"/>
      <c r="O73" s="905"/>
      <c r="P73" s="905"/>
      <c r="Q73" s="905"/>
      <c r="R73" s="905"/>
      <c r="S73" s="905"/>
      <c r="T73" s="905"/>
      <c r="U73" s="906"/>
      <c r="V73" s="11"/>
      <c r="W73" s="10"/>
      <c r="X73" s="924"/>
      <c r="Y73" s="925"/>
      <c r="Z73" s="925"/>
      <c r="AA73" s="925"/>
      <c r="AB73" s="925"/>
      <c r="AC73" s="925"/>
      <c r="AD73" s="925"/>
      <c r="AE73" s="925"/>
      <c r="AF73" s="925"/>
      <c r="AG73" s="925"/>
      <c r="AH73" s="925"/>
      <c r="AI73" s="925"/>
      <c r="AJ73" s="925"/>
      <c r="AK73" s="925"/>
      <c r="AL73" s="925"/>
      <c r="AM73" s="925"/>
      <c r="AN73" s="925"/>
      <c r="AO73" s="925"/>
      <c r="AP73" s="925"/>
      <c r="AQ73" s="926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924"/>
      <c r="Y74" s="925"/>
      <c r="Z74" s="925"/>
      <c r="AA74" s="925"/>
      <c r="AB74" s="925"/>
      <c r="AC74" s="925"/>
      <c r="AD74" s="925"/>
      <c r="AE74" s="925"/>
      <c r="AF74" s="925"/>
      <c r="AG74" s="925"/>
      <c r="AH74" s="925"/>
      <c r="AI74" s="925"/>
      <c r="AJ74" s="925"/>
      <c r="AK74" s="925"/>
      <c r="AL74" s="925"/>
      <c r="AM74" s="925"/>
      <c r="AN74" s="925"/>
      <c r="AO74" s="925"/>
      <c r="AP74" s="925"/>
      <c r="AQ74" s="926"/>
      <c r="AR74" s="11"/>
    </row>
    <row r="75" spans="1:44" ht="4.5" customHeight="1" x14ac:dyDescent="0.25">
      <c r="A75" s="10"/>
      <c r="B75" s="704" t="s">
        <v>901</v>
      </c>
      <c r="C75" s="704"/>
      <c r="D75" s="704"/>
      <c r="E75" s="704"/>
      <c r="F75" s="704"/>
      <c r="G75" s="704"/>
      <c r="H75" s="704"/>
      <c r="I75" s="705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98"/>
      <c r="K75" s="798"/>
      <c r="L75" s="798"/>
      <c r="M75" s="798"/>
      <c r="N75" s="798"/>
      <c r="O75" s="798"/>
      <c r="P75" s="798"/>
      <c r="Q75" s="798"/>
      <c r="R75" s="798"/>
      <c r="S75" s="798"/>
      <c r="T75" s="798"/>
      <c r="U75" s="799"/>
      <c r="V75" s="11"/>
      <c r="W75" s="10"/>
      <c r="X75" s="924"/>
      <c r="Y75" s="925"/>
      <c r="Z75" s="925"/>
      <c r="AA75" s="925"/>
      <c r="AB75" s="925"/>
      <c r="AC75" s="925"/>
      <c r="AD75" s="925"/>
      <c r="AE75" s="925"/>
      <c r="AF75" s="925"/>
      <c r="AG75" s="925"/>
      <c r="AH75" s="925"/>
      <c r="AI75" s="925"/>
      <c r="AJ75" s="925"/>
      <c r="AK75" s="925"/>
      <c r="AL75" s="925"/>
      <c r="AM75" s="925"/>
      <c r="AN75" s="925"/>
      <c r="AO75" s="925"/>
      <c r="AP75" s="925"/>
      <c r="AQ75" s="926"/>
      <c r="AR75" s="11"/>
    </row>
    <row r="76" spans="1:44" ht="4.5" customHeight="1" x14ac:dyDescent="0.25">
      <c r="A76" s="10"/>
      <c r="B76" s="704"/>
      <c r="C76" s="704"/>
      <c r="D76" s="704"/>
      <c r="E76" s="704"/>
      <c r="F76" s="704"/>
      <c r="G76" s="704"/>
      <c r="H76" s="704"/>
      <c r="I76" s="800"/>
      <c r="J76" s="731"/>
      <c r="K76" s="731"/>
      <c r="L76" s="731"/>
      <c r="M76" s="731"/>
      <c r="N76" s="731"/>
      <c r="O76" s="731"/>
      <c r="P76" s="731"/>
      <c r="Q76" s="731"/>
      <c r="R76" s="731"/>
      <c r="S76" s="731"/>
      <c r="T76" s="731"/>
      <c r="U76" s="752"/>
      <c r="V76" s="11"/>
      <c r="W76" s="10"/>
      <c r="X76" s="924"/>
      <c r="Y76" s="925"/>
      <c r="Z76" s="925"/>
      <c r="AA76" s="925"/>
      <c r="AB76" s="925"/>
      <c r="AC76" s="925"/>
      <c r="AD76" s="925"/>
      <c r="AE76" s="925"/>
      <c r="AF76" s="925"/>
      <c r="AG76" s="925"/>
      <c r="AH76" s="925"/>
      <c r="AI76" s="925"/>
      <c r="AJ76" s="925"/>
      <c r="AK76" s="925"/>
      <c r="AL76" s="925"/>
      <c r="AM76" s="925"/>
      <c r="AN76" s="925"/>
      <c r="AO76" s="925"/>
      <c r="AP76" s="925"/>
      <c r="AQ76" s="926"/>
      <c r="AR76" s="11"/>
    </row>
    <row r="77" spans="1:44" ht="4.5" customHeight="1" x14ac:dyDescent="0.25">
      <c r="A77" s="10"/>
      <c r="B77" s="704" t="s">
        <v>902</v>
      </c>
      <c r="C77" s="704"/>
      <c r="D77" s="704"/>
      <c r="E77" s="704"/>
      <c r="F77" s="704"/>
      <c r="G77" s="704"/>
      <c r="H77" s="704"/>
      <c r="I77" s="800"/>
      <c r="J77" s="731"/>
      <c r="K77" s="731"/>
      <c r="L77" s="731"/>
      <c r="M77" s="731"/>
      <c r="N77" s="731"/>
      <c r="O77" s="731"/>
      <c r="P77" s="731"/>
      <c r="Q77" s="731"/>
      <c r="R77" s="731"/>
      <c r="S77" s="731"/>
      <c r="T77" s="731"/>
      <c r="U77" s="752"/>
      <c r="V77" s="11"/>
      <c r="W77" s="10"/>
      <c r="X77" s="927"/>
      <c r="Y77" s="928"/>
      <c r="Z77" s="928"/>
      <c r="AA77" s="928"/>
      <c r="AB77" s="928"/>
      <c r="AC77" s="928"/>
      <c r="AD77" s="928"/>
      <c r="AE77" s="928"/>
      <c r="AF77" s="928"/>
      <c r="AG77" s="928"/>
      <c r="AH77" s="928"/>
      <c r="AI77" s="928"/>
      <c r="AJ77" s="928"/>
      <c r="AK77" s="928"/>
      <c r="AL77" s="928"/>
      <c r="AM77" s="928"/>
      <c r="AN77" s="928"/>
      <c r="AO77" s="928"/>
      <c r="AP77" s="928"/>
      <c r="AQ77" s="929"/>
      <c r="AR77" s="11"/>
    </row>
    <row r="78" spans="1:44" ht="4.5" customHeight="1" x14ac:dyDescent="0.25">
      <c r="A78" s="10"/>
      <c r="B78" s="704"/>
      <c r="C78" s="704"/>
      <c r="D78" s="704"/>
      <c r="E78" s="704"/>
      <c r="F78" s="704"/>
      <c r="G78" s="704"/>
      <c r="H78" s="704"/>
      <c r="I78" s="800"/>
      <c r="J78" s="731"/>
      <c r="K78" s="731"/>
      <c r="L78" s="731"/>
      <c r="M78" s="731"/>
      <c r="N78" s="731"/>
      <c r="O78" s="731"/>
      <c r="P78" s="731"/>
      <c r="Q78" s="731"/>
      <c r="R78" s="731"/>
      <c r="S78" s="731"/>
      <c r="T78" s="731"/>
      <c r="U78" s="752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800"/>
      <c r="J79" s="731"/>
      <c r="K79" s="731"/>
      <c r="L79" s="731"/>
      <c r="M79" s="731"/>
      <c r="N79" s="731"/>
      <c r="O79" s="731"/>
      <c r="P79" s="731"/>
      <c r="Q79" s="731"/>
      <c r="R79" s="731"/>
      <c r="S79" s="731"/>
      <c r="T79" s="731"/>
      <c r="U79" s="752"/>
      <c r="V79" s="11"/>
      <c r="W79" s="10"/>
      <c r="X79" s="705" t="s">
        <v>903</v>
      </c>
      <c r="Y79" s="739"/>
      <c r="Z79" s="739"/>
      <c r="AA79" s="739"/>
      <c r="AB79" s="739"/>
      <c r="AC79" s="739"/>
      <c r="AD79" s="706"/>
      <c r="AE79" s="705" t="s">
        <v>913</v>
      </c>
      <c r="AF79" s="739"/>
      <c r="AG79" s="739"/>
      <c r="AH79" s="706"/>
      <c r="AI79" s="742" t="s">
        <v>914</v>
      </c>
      <c r="AJ79" s="743"/>
      <c r="AK79" s="743"/>
      <c r="AL79" s="743"/>
      <c r="AM79" s="744"/>
      <c r="AN79" s="742" t="s">
        <v>915</v>
      </c>
      <c r="AO79" s="743"/>
      <c r="AP79" s="743"/>
      <c r="AQ79" s="744"/>
      <c r="AR79" s="11"/>
    </row>
    <row r="80" spans="1:44" ht="4.5" customHeight="1" x14ac:dyDescent="0.25">
      <c r="A80" s="10"/>
      <c r="B80" s="704" t="s">
        <v>904</v>
      </c>
      <c r="C80" s="704"/>
      <c r="D80" s="704"/>
      <c r="E80" s="704"/>
      <c r="F80" s="704"/>
      <c r="G80" s="704"/>
      <c r="H80" s="704"/>
      <c r="I80" s="800"/>
      <c r="J80" s="731"/>
      <c r="K80" s="731"/>
      <c r="L80" s="731"/>
      <c r="M80" s="731"/>
      <c r="N80" s="731"/>
      <c r="O80" s="731"/>
      <c r="P80" s="731"/>
      <c r="Q80" s="731"/>
      <c r="R80" s="731"/>
      <c r="S80" s="731"/>
      <c r="T80" s="731"/>
      <c r="U80" s="752"/>
      <c r="V80" s="11"/>
      <c r="W80" s="10"/>
      <c r="X80" s="707"/>
      <c r="Y80" s="740"/>
      <c r="Z80" s="740"/>
      <c r="AA80" s="740"/>
      <c r="AB80" s="740"/>
      <c r="AC80" s="740"/>
      <c r="AD80" s="708"/>
      <c r="AE80" s="707"/>
      <c r="AF80" s="740"/>
      <c r="AG80" s="740"/>
      <c r="AH80" s="708"/>
      <c r="AI80" s="745"/>
      <c r="AJ80" s="746"/>
      <c r="AK80" s="746"/>
      <c r="AL80" s="746"/>
      <c r="AM80" s="747"/>
      <c r="AN80" s="745"/>
      <c r="AO80" s="746"/>
      <c r="AP80" s="746"/>
      <c r="AQ80" s="747"/>
      <c r="AR80" s="11"/>
    </row>
    <row r="81" spans="1:44" ht="4.5" customHeight="1" x14ac:dyDescent="0.25">
      <c r="A81" s="10"/>
      <c r="B81" s="704"/>
      <c r="C81" s="704"/>
      <c r="D81" s="704"/>
      <c r="E81" s="704"/>
      <c r="F81" s="704"/>
      <c r="G81" s="704"/>
      <c r="H81" s="704"/>
      <c r="I81" s="800"/>
      <c r="J81" s="731"/>
      <c r="K81" s="731"/>
      <c r="L81" s="731"/>
      <c r="M81" s="731"/>
      <c r="N81" s="731"/>
      <c r="O81" s="731"/>
      <c r="P81" s="731"/>
      <c r="Q81" s="731"/>
      <c r="R81" s="731"/>
      <c r="S81" s="731"/>
      <c r="T81" s="731"/>
      <c r="U81" s="752"/>
      <c r="V81" s="11"/>
      <c r="W81" s="10"/>
      <c r="X81" s="709"/>
      <c r="Y81" s="741"/>
      <c r="Z81" s="741"/>
      <c r="AA81" s="741"/>
      <c r="AB81" s="741"/>
      <c r="AC81" s="741"/>
      <c r="AD81" s="710"/>
      <c r="AE81" s="709"/>
      <c r="AF81" s="741"/>
      <c r="AG81" s="741"/>
      <c r="AH81" s="710"/>
      <c r="AI81" s="748"/>
      <c r="AJ81" s="749"/>
      <c r="AK81" s="749"/>
      <c r="AL81" s="749"/>
      <c r="AM81" s="750"/>
      <c r="AN81" s="748"/>
      <c r="AO81" s="749"/>
      <c r="AP81" s="749"/>
      <c r="AQ81" s="750"/>
      <c r="AR81" s="11"/>
    </row>
    <row r="82" spans="1:44" ht="4.5" customHeight="1" x14ac:dyDescent="0.25">
      <c r="A82" s="10"/>
      <c r="B82" s="704" t="s">
        <v>905</v>
      </c>
      <c r="C82" s="704"/>
      <c r="D82" s="704"/>
      <c r="E82" s="704"/>
      <c r="F82" s="704"/>
      <c r="G82" s="704"/>
      <c r="H82" s="704"/>
      <c r="I82" s="800"/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731"/>
      <c r="U82" s="752"/>
      <c r="V82" s="11"/>
      <c r="W82" s="10"/>
      <c r="X82" s="755" t="s">
        <v>272</v>
      </c>
      <c r="Y82" s="756"/>
      <c r="Z82" s="756"/>
      <c r="AA82" s="756"/>
      <c r="AB82" s="756"/>
      <c r="AC82" s="756"/>
      <c r="AD82" s="757"/>
      <c r="AE82" s="861">
        <f>INDEX('LŠZ P'!A$2:AL$998,A48,29)</f>
        <v>105</v>
      </c>
      <c r="AF82" s="862"/>
      <c r="AG82" s="862"/>
      <c r="AH82" s="863"/>
      <c r="AI82" s="730">
        <f>INDEX('LŠZ P'!A$2:AL$998,A48,31)</f>
        <v>22</v>
      </c>
      <c r="AJ82" s="836"/>
      <c r="AK82" s="836"/>
      <c r="AL82" s="836"/>
      <c r="AM82" s="837"/>
      <c r="AN82" s="730">
        <f>INDEX('LŠZ P'!A$2:AL$998,A48,33)</f>
        <v>52</v>
      </c>
      <c r="AO82" s="836"/>
      <c r="AP82" s="836"/>
      <c r="AQ82" s="837"/>
      <c r="AR82" s="11"/>
    </row>
    <row r="83" spans="1:44" ht="4.5" customHeight="1" x14ac:dyDescent="0.25">
      <c r="A83" s="10"/>
      <c r="B83" s="704"/>
      <c r="C83" s="704"/>
      <c r="D83" s="704"/>
      <c r="E83" s="704"/>
      <c r="F83" s="704"/>
      <c r="G83" s="704"/>
      <c r="H83" s="704"/>
      <c r="I83" s="800"/>
      <c r="J83" s="731"/>
      <c r="K83" s="731"/>
      <c r="L83" s="731"/>
      <c r="M83" s="731"/>
      <c r="N83" s="731"/>
      <c r="O83" s="731"/>
      <c r="P83" s="731"/>
      <c r="Q83" s="731"/>
      <c r="R83" s="731"/>
      <c r="S83" s="731"/>
      <c r="T83" s="731"/>
      <c r="U83" s="752"/>
      <c r="V83" s="11"/>
      <c r="W83" s="10"/>
      <c r="X83" s="758"/>
      <c r="Y83" s="759"/>
      <c r="Z83" s="759"/>
      <c r="AA83" s="759"/>
      <c r="AB83" s="759"/>
      <c r="AC83" s="759"/>
      <c r="AD83" s="760"/>
      <c r="AE83" s="864"/>
      <c r="AF83" s="865"/>
      <c r="AG83" s="865"/>
      <c r="AH83" s="866"/>
      <c r="AI83" s="838"/>
      <c r="AJ83" s="839"/>
      <c r="AK83" s="839"/>
      <c r="AL83" s="839"/>
      <c r="AM83" s="840"/>
      <c r="AN83" s="838"/>
      <c r="AO83" s="839"/>
      <c r="AP83" s="839"/>
      <c r="AQ83" s="840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801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3"/>
      <c r="V84" s="11"/>
      <c r="W84" s="10"/>
      <c r="X84" s="761"/>
      <c r="Y84" s="762"/>
      <c r="Z84" s="762"/>
      <c r="AA84" s="762"/>
      <c r="AB84" s="762"/>
      <c r="AC84" s="762"/>
      <c r="AD84" s="763"/>
      <c r="AE84" s="867"/>
      <c r="AF84" s="868"/>
      <c r="AG84" s="868"/>
      <c r="AH84" s="869"/>
      <c r="AI84" s="841"/>
      <c r="AJ84" s="842"/>
      <c r="AK84" s="842"/>
      <c r="AL84" s="842"/>
      <c r="AM84" s="843"/>
      <c r="AN84" s="841"/>
      <c r="AO84" s="842"/>
      <c r="AP84" s="842"/>
      <c r="AQ84" s="843"/>
      <c r="AR84" s="11"/>
    </row>
    <row r="85" spans="1:44" ht="4.5" customHeight="1" x14ac:dyDescent="0.25">
      <c r="A85" s="10"/>
      <c r="B85" s="704" t="s">
        <v>273</v>
      </c>
      <c r="C85" s="704"/>
      <c r="D85" s="704"/>
      <c r="E85" s="704"/>
      <c r="F85" s="704"/>
      <c r="G85" s="704"/>
      <c r="H85" s="729"/>
      <c r="I85" s="907">
        <f>INDEX('LŠZ P'!A$2:AL$998,A48,13)</f>
        <v>46223</v>
      </c>
      <c r="J85" s="914"/>
      <c r="K85" s="914"/>
      <c r="L85" s="914"/>
      <c r="M85" s="914"/>
      <c r="N85" s="914"/>
      <c r="O85" s="914"/>
      <c r="P85" s="914"/>
      <c r="Q85" s="914"/>
      <c r="R85" s="914"/>
      <c r="S85" s="914"/>
      <c r="T85" s="914"/>
      <c r="U85" s="915"/>
      <c r="V85" s="11"/>
      <c r="W85" s="10"/>
      <c r="X85" s="720" t="s">
        <v>846</v>
      </c>
      <c r="Y85" s="721"/>
      <c r="Z85" s="721"/>
      <c r="AA85" s="721"/>
      <c r="AB85" s="721"/>
      <c r="AC85" s="721"/>
      <c r="AD85" s="722"/>
      <c r="AE85" s="705" t="s">
        <v>601</v>
      </c>
      <c r="AF85" s="721"/>
      <c r="AG85" s="721"/>
      <c r="AH85" s="722"/>
      <c r="AI85" s="705" t="s">
        <v>599</v>
      </c>
      <c r="AJ85" s="721"/>
      <c r="AK85" s="721"/>
      <c r="AL85" s="721"/>
      <c r="AM85" s="722"/>
      <c r="AN85" s="705" t="s">
        <v>51</v>
      </c>
      <c r="AO85" s="721"/>
      <c r="AP85" s="721"/>
      <c r="AQ85" s="722"/>
      <c r="AR85" s="11"/>
    </row>
    <row r="86" spans="1:44" ht="4.5" customHeight="1" x14ac:dyDescent="0.25">
      <c r="A86" s="10"/>
      <c r="B86" s="704"/>
      <c r="C86" s="704"/>
      <c r="D86" s="704"/>
      <c r="E86" s="704"/>
      <c r="F86" s="704"/>
      <c r="G86" s="704"/>
      <c r="H86" s="729"/>
      <c r="I86" s="916"/>
      <c r="J86" s="917"/>
      <c r="K86" s="917"/>
      <c r="L86" s="917"/>
      <c r="M86" s="917"/>
      <c r="N86" s="917"/>
      <c r="O86" s="917"/>
      <c r="P86" s="917"/>
      <c r="Q86" s="917"/>
      <c r="R86" s="917"/>
      <c r="S86" s="917"/>
      <c r="T86" s="917"/>
      <c r="U86" s="918"/>
      <c r="V86" s="11"/>
      <c r="W86" s="10"/>
      <c r="X86" s="723"/>
      <c r="Y86" s="724"/>
      <c r="Z86" s="724"/>
      <c r="AA86" s="724"/>
      <c r="AB86" s="724"/>
      <c r="AC86" s="724"/>
      <c r="AD86" s="725"/>
      <c r="AE86" s="723"/>
      <c r="AF86" s="724"/>
      <c r="AG86" s="724"/>
      <c r="AH86" s="725"/>
      <c r="AI86" s="723"/>
      <c r="AJ86" s="724"/>
      <c r="AK86" s="724"/>
      <c r="AL86" s="724"/>
      <c r="AM86" s="725"/>
      <c r="AN86" s="723"/>
      <c r="AO86" s="724"/>
      <c r="AP86" s="724"/>
      <c r="AQ86" s="725"/>
      <c r="AR86" s="11"/>
    </row>
    <row r="87" spans="1:44" ht="4.5" customHeight="1" x14ac:dyDescent="0.25">
      <c r="A87" s="10"/>
      <c r="B87" s="704" t="s">
        <v>274</v>
      </c>
      <c r="C87" s="704"/>
      <c r="D87" s="704"/>
      <c r="E87" s="704"/>
      <c r="F87" s="704"/>
      <c r="G87" s="704"/>
      <c r="H87" s="704"/>
      <c r="I87" s="916"/>
      <c r="J87" s="917"/>
      <c r="K87" s="917"/>
      <c r="L87" s="917"/>
      <c r="M87" s="917"/>
      <c r="N87" s="917"/>
      <c r="O87" s="917"/>
      <c r="P87" s="917"/>
      <c r="Q87" s="917"/>
      <c r="R87" s="917"/>
      <c r="S87" s="917"/>
      <c r="T87" s="917"/>
      <c r="U87" s="918"/>
      <c r="V87" s="11"/>
      <c r="W87" s="10"/>
      <c r="X87" s="726"/>
      <c r="Y87" s="727"/>
      <c r="Z87" s="727"/>
      <c r="AA87" s="727"/>
      <c r="AB87" s="727"/>
      <c r="AC87" s="727"/>
      <c r="AD87" s="728"/>
      <c r="AE87" s="726"/>
      <c r="AF87" s="727"/>
      <c r="AG87" s="727"/>
      <c r="AH87" s="728"/>
      <c r="AI87" s="726"/>
      <c r="AJ87" s="727"/>
      <c r="AK87" s="727"/>
      <c r="AL87" s="727"/>
      <c r="AM87" s="728"/>
      <c r="AN87" s="726"/>
      <c r="AO87" s="727"/>
      <c r="AP87" s="727"/>
      <c r="AQ87" s="728"/>
      <c r="AR87" s="11"/>
    </row>
    <row r="88" spans="1:44" ht="4.5" customHeight="1" x14ac:dyDescent="0.25">
      <c r="A88" s="10"/>
      <c r="B88" s="704"/>
      <c r="C88" s="704"/>
      <c r="D88" s="704"/>
      <c r="E88" s="704"/>
      <c r="F88" s="704"/>
      <c r="G88" s="704"/>
      <c r="H88" s="704"/>
      <c r="I88" s="919"/>
      <c r="J88" s="920"/>
      <c r="K88" s="920"/>
      <c r="L88" s="920"/>
      <c r="M88" s="920"/>
      <c r="N88" s="920"/>
      <c r="O88" s="920"/>
      <c r="P88" s="920"/>
      <c r="Q88" s="920"/>
      <c r="R88" s="920"/>
      <c r="S88" s="920"/>
      <c r="T88" s="920"/>
      <c r="U88" s="921"/>
      <c r="V88" s="11"/>
      <c r="W88" s="10"/>
      <c r="X88" s="755" t="s">
        <v>529</v>
      </c>
      <c r="Y88" s="764"/>
      <c r="Z88" s="764"/>
      <c r="AA88" s="764"/>
      <c r="AB88" s="764"/>
      <c r="AC88" s="764"/>
      <c r="AD88" s="765"/>
      <c r="AE88" s="955">
        <f>INDEX('LŠZ P'!A$2:AL$998,A48,35)</f>
        <v>0</v>
      </c>
      <c r="AF88" s="956"/>
      <c r="AG88" s="956"/>
      <c r="AH88" s="957"/>
      <c r="AI88" s="852">
        <f>INDEX('LŠZ P'!A$2:AL$998,A48,36)</f>
        <v>0</v>
      </c>
      <c r="AJ88" s="853"/>
      <c r="AK88" s="853"/>
      <c r="AL88" s="853"/>
      <c r="AM88" s="854"/>
      <c r="AN88" s="852">
        <f>INDEX('LŠZ P'!A$2:AL$998,A48,37)</f>
        <v>0</v>
      </c>
      <c r="AO88" s="853"/>
      <c r="AP88" s="853"/>
      <c r="AQ88" s="854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66"/>
      <c r="Y89" s="767"/>
      <c r="Z89" s="767"/>
      <c r="AA89" s="767"/>
      <c r="AB89" s="767"/>
      <c r="AC89" s="767"/>
      <c r="AD89" s="768"/>
      <c r="AE89" s="958"/>
      <c r="AF89" s="959"/>
      <c r="AG89" s="959"/>
      <c r="AH89" s="960"/>
      <c r="AI89" s="855"/>
      <c r="AJ89" s="856"/>
      <c r="AK89" s="856"/>
      <c r="AL89" s="856"/>
      <c r="AM89" s="857"/>
      <c r="AN89" s="855"/>
      <c r="AO89" s="856"/>
      <c r="AP89" s="856"/>
      <c r="AQ89" s="857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907">
        <f ca="1">IF(DAYS360(I138,NOW())&gt;60,NOW(),I138)</f>
        <v>45869.590078356479</v>
      </c>
      <c r="M90" s="908"/>
      <c r="N90" s="908"/>
      <c r="O90" s="908"/>
      <c r="P90" s="908"/>
      <c r="Q90" s="908"/>
      <c r="R90" s="908"/>
      <c r="S90" s="908"/>
      <c r="T90" s="908"/>
      <c r="U90" s="909"/>
      <c r="V90" s="11"/>
      <c r="W90" s="10"/>
      <c r="X90" s="769"/>
      <c r="Y90" s="770"/>
      <c r="Z90" s="770"/>
      <c r="AA90" s="770"/>
      <c r="AB90" s="770"/>
      <c r="AC90" s="770"/>
      <c r="AD90" s="771"/>
      <c r="AE90" s="961"/>
      <c r="AF90" s="962"/>
      <c r="AG90" s="962"/>
      <c r="AH90" s="963"/>
      <c r="AI90" s="858"/>
      <c r="AJ90" s="859"/>
      <c r="AK90" s="859"/>
      <c r="AL90" s="859"/>
      <c r="AM90" s="860"/>
      <c r="AN90" s="858"/>
      <c r="AO90" s="859"/>
      <c r="AP90" s="859"/>
      <c r="AQ90" s="860"/>
      <c r="AR90" s="11"/>
    </row>
    <row r="91" spans="1:44" ht="4.5" customHeight="1" x14ac:dyDescent="0.25">
      <c r="A91" s="10"/>
      <c r="B91" s="704" t="s">
        <v>275</v>
      </c>
      <c r="C91" s="704"/>
      <c r="D91" s="704"/>
      <c r="E91" s="704"/>
      <c r="F91" s="704"/>
      <c r="G91" s="704"/>
      <c r="H91" s="704"/>
      <c r="I91" s="704"/>
      <c r="J91" s="704"/>
      <c r="K91" s="704"/>
      <c r="L91" s="910"/>
      <c r="M91" s="704"/>
      <c r="N91" s="704"/>
      <c r="O91" s="704"/>
      <c r="P91" s="704"/>
      <c r="Q91" s="704"/>
      <c r="R91" s="704"/>
      <c r="S91" s="704"/>
      <c r="T91" s="704"/>
      <c r="U91" s="729"/>
      <c r="V91" s="11"/>
      <c r="W91" s="10"/>
      <c r="X91" s="781" t="s">
        <v>276</v>
      </c>
      <c r="Y91" s="782"/>
      <c r="Z91" s="782"/>
      <c r="AA91" s="783"/>
      <c r="AB91" s="705">
        <f>INDEX('LŠZ P'!A$2:AL$998,A48,18)</f>
        <v>45493</v>
      </c>
      <c r="AC91" s="706"/>
      <c r="AD91" s="705" t="s">
        <v>277</v>
      </c>
      <c r="AE91" s="706"/>
      <c r="AF91" s="711" t="str">
        <f>INDEX('LŠZ P'!A$2:AL$998,A48,7)</f>
        <v>132 532 07 M</v>
      </c>
      <c r="AG91" s="712"/>
      <c r="AH91" s="712"/>
      <c r="AI91" s="712"/>
      <c r="AJ91" s="712"/>
      <c r="AK91" s="712"/>
      <c r="AL91" s="712"/>
      <c r="AM91" s="713"/>
      <c r="AN91" s="703">
        <f>INDEX('LŠZ P'!A$2:AL$998,A48,15)</f>
        <v>46223</v>
      </c>
      <c r="AO91" s="739"/>
      <c r="AP91" s="739"/>
      <c r="AQ91" s="706"/>
      <c r="AR91" s="11"/>
    </row>
    <row r="92" spans="1:44" ht="4.5" customHeight="1" x14ac:dyDescent="0.25">
      <c r="A92" s="10"/>
      <c r="B92" s="704"/>
      <c r="C92" s="704"/>
      <c r="D92" s="704"/>
      <c r="E92" s="704"/>
      <c r="F92" s="704"/>
      <c r="G92" s="704"/>
      <c r="H92" s="704"/>
      <c r="I92" s="704"/>
      <c r="J92" s="704"/>
      <c r="K92" s="704"/>
      <c r="L92" s="910"/>
      <c r="M92" s="704"/>
      <c r="N92" s="704"/>
      <c r="O92" s="704"/>
      <c r="P92" s="704"/>
      <c r="Q92" s="704"/>
      <c r="R92" s="704"/>
      <c r="S92" s="704"/>
      <c r="T92" s="704"/>
      <c r="U92" s="729"/>
      <c r="V92" s="11"/>
      <c r="W92" s="10"/>
      <c r="X92" s="784"/>
      <c r="Y92" s="785"/>
      <c r="Z92" s="785"/>
      <c r="AA92" s="786"/>
      <c r="AB92" s="707"/>
      <c r="AC92" s="708"/>
      <c r="AD92" s="707"/>
      <c r="AE92" s="708"/>
      <c r="AF92" s="714"/>
      <c r="AG92" s="715"/>
      <c r="AH92" s="715"/>
      <c r="AI92" s="715"/>
      <c r="AJ92" s="715"/>
      <c r="AK92" s="715"/>
      <c r="AL92" s="715"/>
      <c r="AM92" s="716"/>
      <c r="AN92" s="707"/>
      <c r="AO92" s="740"/>
      <c r="AP92" s="740"/>
      <c r="AQ92" s="708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911"/>
      <c r="M93" s="912"/>
      <c r="N93" s="912"/>
      <c r="O93" s="912"/>
      <c r="P93" s="912"/>
      <c r="Q93" s="912"/>
      <c r="R93" s="912"/>
      <c r="S93" s="912"/>
      <c r="T93" s="912"/>
      <c r="U93" s="913"/>
      <c r="V93" s="11"/>
      <c r="W93" s="10"/>
      <c r="X93" s="787"/>
      <c r="Y93" s="788"/>
      <c r="Z93" s="788"/>
      <c r="AA93" s="789"/>
      <c r="AB93" s="709"/>
      <c r="AC93" s="710"/>
      <c r="AD93" s="709"/>
      <c r="AE93" s="710"/>
      <c r="AF93" s="717"/>
      <c r="AG93" s="718"/>
      <c r="AH93" s="718"/>
      <c r="AI93" s="718"/>
      <c r="AJ93" s="718"/>
      <c r="AK93" s="718"/>
      <c r="AL93" s="718"/>
      <c r="AM93" s="719"/>
      <c r="AN93" s="709"/>
      <c r="AO93" s="741"/>
      <c r="AP93" s="741"/>
      <c r="AQ93" s="710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79" t="str">
        <f>CONCATENATE("*",INDEX('LŠZ P'!A$2:AL$998,A95,17))</f>
        <v>*2018</v>
      </c>
      <c r="U95" s="879"/>
      <c r="V95" s="880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81"/>
      <c r="U96" s="881"/>
      <c r="V96" s="882"/>
      <c r="W96" s="10"/>
      <c r="X96" s="724" t="s">
        <v>333</v>
      </c>
      <c r="Y96" s="724"/>
      <c r="Z96" s="724"/>
      <c r="AA96" s="724"/>
      <c r="AB96" s="724"/>
      <c r="AC96" s="724"/>
      <c r="AD96" s="724"/>
      <c r="AE96" s="724"/>
      <c r="AF96" s="724"/>
      <c r="AG96" s="724"/>
      <c r="AH96" s="724"/>
      <c r="AI96" s="724"/>
      <c r="AJ96" s="724"/>
      <c r="AK96" s="724"/>
      <c r="AL96" s="724"/>
      <c r="AM96" s="724"/>
      <c r="AN96" s="724"/>
      <c r="AO96" s="724"/>
      <c r="AP96" s="724"/>
      <c r="AQ96" s="724"/>
      <c r="AR96" s="11"/>
    </row>
    <row r="97" spans="1:44" ht="4.5" customHeight="1" x14ac:dyDescent="0.25">
      <c r="A97" s="8"/>
      <c r="T97" s="881"/>
      <c r="U97" s="881"/>
      <c r="V97" s="882"/>
      <c r="W97" s="10"/>
      <c r="X97" s="724"/>
      <c r="Y97" s="724"/>
      <c r="Z97" s="724"/>
      <c r="AA97" s="724"/>
      <c r="AB97" s="724"/>
      <c r="AC97" s="724"/>
      <c r="AD97" s="724"/>
      <c r="AE97" s="724"/>
      <c r="AF97" s="724"/>
      <c r="AG97" s="724"/>
      <c r="AH97" s="724"/>
      <c r="AI97" s="724"/>
      <c r="AJ97" s="724"/>
      <c r="AK97" s="724"/>
      <c r="AL97" s="724"/>
      <c r="AM97" s="724"/>
      <c r="AN97" s="724"/>
      <c r="AO97" s="724"/>
      <c r="AP97" s="724"/>
      <c r="AQ97" s="724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724"/>
      <c r="Y98" s="724"/>
      <c r="Z98" s="724"/>
      <c r="AA98" s="724"/>
      <c r="AB98" s="724"/>
      <c r="AC98" s="724"/>
      <c r="AD98" s="724"/>
      <c r="AE98" s="724"/>
      <c r="AF98" s="724"/>
      <c r="AG98" s="724"/>
      <c r="AH98" s="724"/>
      <c r="AI98" s="724"/>
      <c r="AJ98" s="724"/>
      <c r="AK98" s="724"/>
      <c r="AL98" s="724"/>
      <c r="AM98" s="724"/>
      <c r="AN98" s="724"/>
      <c r="AO98" s="724"/>
      <c r="AP98" s="724"/>
      <c r="AQ98" s="724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724"/>
      <c r="Y99" s="724"/>
      <c r="Z99" s="724"/>
      <c r="AA99" s="724"/>
      <c r="AB99" s="724"/>
      <c r="AC99" s="724"/>
      <c r="AD99" s="724"/>
      <c r="AE99" s="724"/>
      <c r="AF99" s="724"/>
      <c r="AG99" s="724"/>
      <c r="AH99" s="724"/>
      <c r="AI99" s="724"/>
      <c r="AJ99" s="724"/>
      <c r="AK99" s="724"/>
      <c r="AL99" s="724"/>
      <c r="AM99" s="724"/>
      <c r="AN99" s="724"/>
      <c r="AO99" s="724"/>
      <c r="AP99" s="724"/>
      <c r="AQ99" s="724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724"/>
      <c r="Y100" s="724"/>
      <c r="Z100" s="724"/>
      <c r="AA100" s="724"/>
      <c r="AB100" s="724"/>
      <c r="AC100" s="724"/>
      <c r="AD100" s="724"/>
      <c r="AE100" s="724"/>
      <c r="AF100" s="724"/>
      <c r="AG100" s="724"/>
      <c r="AH100" s="724"/>
      <c r="AI100" s="724"/>
      <c r="AJ100" s="724"/>
      <c r="AK100" s="724"/>
      <c r="AL100" s="724"/>
      <c r="AM100" s="724"/>
      <c r="AN100" s="724"/>
      <c r="AO100" s="724"/>
      <c r="AP100" s="724"/>
      <c r="AQ100" s="724"/>
      <c r="AR100" s="11"/>
    </row>
    <row r="101" spans="1:44" ht="4.5" customHeight="1" x14ac:dyDescent="0.25">
      <c r="A101" s="8"/>
      <c r="B101" s="731" t="s">
        <v>776</v>
      </c>
      <c r="C101" s="822"/>
      <c r="D101" s="822"/>
      <c r="E101" s="822"/>
      <c r="F101" s="822"/>
      <c r="G101" s="822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U101" s="822"/>
      <c r="V101" s="9"/>
      <c r="W101" s="10"/>
      <c r="X101" s="724"/>
      <c r="Y101" s="724"/>
      <c r="Z101" s="724"/>
      <c r="AA101" s="724"/>
      <c r="AB101" s="724"/>
      <c r="AC101" s="724"/>
      <c r="AD101" s="724"/>
      <c r="AE101" s="724"/>
      <c r="AF101" s="724"/>
      <c r="AG101" s="724"/>
      <c r="AH101" s="724"/>
      <c r="AI101" s="724"/>
      <c r="AJ101" s="724"/>
      <c r="AK101" s="724"/>
      <c r="AL101" s="724"/>
      <c r="AM101" s="724"/>
      <c r="AN101" s="724"/>
      <c r="AO101" s="724"/>
      <c r="AP101" s="724"/>
      <c r="AQ101" s="724"/>
      <c r="AR101" s="11"/>
    </row>
    <row r="102" spans="1:44" ht="4.5" customHeight="1" x14ac:dyDescent="0.25">
      <c r="A102" s="8"/>
      <c r="B102" s="822"/>
      <c r="C102" s="822"/>
      <c r="D102" s="822"/>
      <c r="E102" s="822"/>
      <c r="F102" s="822"/>
      <c r="G102" s="822"/>
      <c r="H102" s="822"/>
      <c r="I102" s="822"/>
      <c r="J102" s="822"/>
      <c r="K102" s="822"/>
      <c r="L102" s="822"/>
      <c r="M102" s="822"/>
      <c r="N102" s="822"/>
      <c r="O102" s="822"/>
      <c r="P102" s="822"/>
      <c r="Q102" s="822"/>
      <c r="R102" s="822"/>
      <c r="S102" s="822"/>
      <c r="T102" s="822"/>
      <c r="U102" s="822"/>
      <c r="V102" s="9"/>
      <c r="W102" s="10"/>
      <c r="X102" s="724"/>
      <c r="Y102" s="724"/>
      <c r="Z102" s="724"/>
      <c r="AA102" s="724"/>
      <c r="AB102" s="724"/>
      <c r="AC102" s="724"/>
      <c r="AD102" s="724"/>
      <c r="AE102" s="724"/>
      <c r="AF102" s="724"/>
      <c r="AG102" s="724"/>
      <c r="AH102" s="724"/>
      <c r="AI102" s="724"/>
      <c r="AJ102" s="724"/>
      <c r="AK102" s="724"/>
      <c r="AL102" s="724"/>
      <c r="AM102" s="724"/>
      <c r="AN102" s="724"/>
      <c r="AO102" s="724"/>
      <c r="AP102" s="724"/>
      <c r="AQ102" s="724"/>
      <c r="AR102" s="11"/>
    </row>
    <row r="103" spans="1:44" ht="4.5" customHeight="1" x14ac:dyDescent="0.25">
      <c r="A103" s="8"/>
      <c r="B103" s="731" t="s">
        <v>670</v>
      </c>
      <c r="C103" s="731"/>
      <c r="D103" s="731"/>
      <c r="E103" s="731"/>
      <c r="F103" s="731"/>
      <c r="G103" s="731"/>
      <c r="H103" s="731"/>
      <c r="I103" s="731"/>
      <c r="J103" s="731"/>
      <c r="K103" s="731"/>
      <c r="L103" s="731"/>
      <c r="M103" s="731"/>
      <c r="N103" s="731"/>
      <c r="O103" s="731"/>
      <c r="P103" s="731"/>
      <c r="Q103" s="731"/>
      <c r="R103" s="731"/>
      <c r="S103" s="731"/>
      <c r="T103" s="731"/>
      <c r="U103" s="731"/>
      <c r="V103" s="9"/>
      <c r="W103" s="10"/>
      <c r="X103" s="724"/>
      <c r="Y103" s="724"/>
      <c r="Z103" s="724"/>
      <c r="AA103" s="724"/>
      <c r="AB103" s="724"/>
      <c r="AC103" s="724"/>
      <c r="AD103" s="724"/>
      <c r="AE103" s="724"/>
      <c r="AF103" s="724"/>
      <c r="AG103" s="724"/>
      <c r="AH103" s="724"/>
      <c r="AI103" s="724"/>
      <c r="AJ103" s="724"/>
      <c r="AK103" s="724"/>
      <c r="AL103" s="724"/>
      <c r="AM103" s="724"/>
      <c r="AN103" s="724"/>
      <c r="AO103" s="724"/>
      <c r="AP103" s="724"/>
      <c r="AQ103" s="724"/>
      <c r="AR103" s="11"/>
    </row>
    <row r="104" spans="1:44" ht="4.5" customHeight="1" x14ac:dyDescent="0.25">
      <c r="A104" s="8"/>
      <c r="B104" s="731"/>
      <c r="C104" s="731"/>
      <c r="D104" s="731"/>
      <c r="E104" s="731"/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/>
      <c r="Q104" s="731"/>
      <c r="R104" s="731"/>
      <c r="S104" s="731"/>
      <c r="T104" s="731"/>
      <c r="U104" s="731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732" t="s">
        <v>158</v>
      </c>
      <c r="C105" s="732"/>
      <c r="D105" s="732"/>
      <c r="E105" s="732"/>
      <c r="F105" s="732"/>
      <c r="G105" s="732"/>
      <c r="H105" s="732"/>
      <c r="I105" s="732"/>
      <c r="J105" s="732"/>
      <c r="K105" s="732"/>
      <c r="L105" s="732"/>
      <c r="M105" s="732"/>
      <c r="N105" s="732"/>
      <c r="O105" s="732"/>
      <c r="P105" s="732"/>
      <c r="Q105" s="732"/>
      <c r="R105" s="732"/>
      <c r="S105" s="732"/>
      <c r="T105" s="732"/>
      <c r="U105" s="732"/>
      <c r="V105" s="9"/>
      <c r="W105" s="10"/>
      <c r="X105" s="704" t="s">
        <v>401</v>
      </c>
      <c r="Y105" s="704"/>
      <c r="Z105" s="704"/>
      <c r="AA105" s="704"/>
      <c r="AB105" s="704"/>
      <c r="AC105" s="704"/>
      <c r="AD105" s="704"/>
      <c r="AE105" s="704"/>
      <c r="AF105" s="704"/>
      <c r="AG105" s="704"/>
      <c r="AH105" s="729"/>
      <c r="AI105" s="870" t="str">
        <f>I117</f>
        <v>OM-P208</v>
      </c>
      <c r="AJ105" s="871"/>
      <c r="AK105" s="871"/>
      <c r="AL105" s="871"/>
      <c r="AM105" s="871"/>
      <c r="AN105" s="871"/>
      <c r="AO105" s="871"/>
      <c r="AP105" s="871"/>
      <c r="AQ105" s="872"/>
      <c r="AR105" s="11"/>
    </row>
    <row r="106" spans="1:44" ht="4.5" customHeight="1" x14ac:dyDescent="0.25">
      <c r="A106" s="8"/>
      <c r="B106" s="732"/>
      <c r="C106" s="732"/>
      <c r="D106" s="732"/>
      <c r="E106" s="732"/>
      <c r="F106" s="732"/>
      <c r="G106" s="732"/>
      <c r="H106" s="732"/>
      <c r="I106" s="732"/>
      <c r="J106" s="732"/>
      <c r="K106" s="732"/>
      <c r="L106" s="732"/>
      <c r="M106" s="732"/>
      <c r="N106" s="732"/>
      <c r="O106" s="732"/>
      <c r="P106" s="732"/>
      <c r="Q106" s="732"/>
      <c r="R106" s="732"/>
      <c r="S106" s="732"/>
      <c r="T106" s="732"/>
      <c r="U106" s="732"/>
      <c r="V106" s="9"/>
      <c r="W106" s="10"/>
      <c r="X106" s="704"/>
      <c r="Y106" s="704"/>
      <c r="Z106" s="704"/>
      <c r="AA106" s="704"/>
      <c r="AB106" s="704"/>
      <c r="AC106" s="704"/>
      <c r="AD106" s="704"/>
      <c r="AE106" s="704"/>
      <c r="AF106" s="704"/>
      <c r="AG106" s="704"/>
      <c r="AH106" s="729"/>
      <c r="AI106" s="873"/>
      <c r="AJ106" s="874"/>
      <c r="AK106" s="874"/>
      <c r="AL106" s="874"/>
      <c r="AM106" s="874"/>
      <c r="AN106" s="874"/>
      <c r="AO106" s="874"/>
      <c r="AP106" s="874"/>
      <c r="AQ106" s="875"/>
      <c r="AR106" s="11"/>
    </row>
    <row r="107" spans="1:44" ht="4.5" customHeight="1" x14ac:dyDescent="0.25">
      <c r="A107" s="8"/>
      <c r="B107" s="732" t="s">
        <v>231</v>
      </c>
      <c r="C107" s="732"/>
      <c r="D107" s="732"/>
      <c r="E107" s="732"/>
      <c r="F107" s="732"/>
      <c r="G107" s="732"/>
      <c r="H107" s="732"/>
      <c r="I107" s="732"/>
      <c r="J107" s="732"/>
      <c r="K107" s="732"/>
      <c r="L107" s="732"/>
      <c r="M107" s="732"/>
      <c r="N107" s="732"/>
      <c r="O107" s="732"/>
      <c r="P107" s="732"/>
      <c r="Q107" s="732"/>
      <c r="R107" s="732"/>
      <c r="S107" s="732"/>
      <c r="T107" s="732"/>
      <c r="U107" s="732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76"/>
      <c r="AJ107" s="877"/>
      <c r="AK107" s="877"/>
      <c r="AL107" s="877"/>
      <c r="AM107" s="877"/>
      <c r="AN107" s="877"/>
      <c r="AO107" s="877"/>
      <c r="AP107" s="877"/>
      <c r="AQ107" s="878"/>
      <c r="AR107" s="11"/>
    </row>
    <row r="108" spans="1:44" ht="4.5" customHeight="1" x14ac:dyDescent="0.25">
      <c r="A108" s="8"/>
      <c r="B108" s="732"/>
      <c r="C108" s="732"/>
      <c r="D108" s="732"/>
      <c r="E108" s="732"/>
      <c r="F108" s="732"/>
      <c r="G108" s="732"/>
      <c r="H108" s="732"/>
      <c r="I108" s="732"/>
      <c r="J108" s="732"/>
      <c r="K108" s="732"/>
      <c r="L108" s="732"/>
      <c r="M108" s="732"/>
      <c r="N108" s="732"/>
      <c r="O108" s="732"/>
      <c r="P108" s="732"/>
      <c r="Q108" s="732"/>
      <c r="R108" s="732"/>
      <c r="S108" s="732"/>
      <c r="T108" s="732"/>
      <c r="U108" s="732"/>
      <c r="V108" s="9"/>
      <c r="W108" s="10"/>
      <c r="X108" s="740" t="s">
        <v>921</v>
      </c>
      <c r="Y108" s="708"/>
      <c r="Z108" s="946" t="str">
        <f>INDEX('LŠZ P'!A$2:AL$998,A95,14)</f>
        <v>P</v>
      </c>
      <c r="AA108" s="947"/>
      <c r="AB108" s="947"/>
      <c r="AC108" s="947"/>
      <c r="AD108" s="948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40"/>
      <c r="Y109" s="708"/>
      <c r="Z109" s="949"/>
      <c r="AA109" s="950"/>
      <c r="AB109" s="950"/>
      <c r="AC109" s="950"/>
      <c r="AD109" s="951"/>
      <c r="AE109" s="13"/>
      <c r="AF109" s="13"/>
      <c r="AG109" s="13"/>
      <c r="AH109" s="890">
        <f>INDEX('LŠZ P'!A$2:AL$998,A95,27)</f>
        <v>92</v>
      </c>
      <c r="AI109" s="891"/>
      <c r="AJ109" s="891"/>
      <c r="AK109" s="891"/>
      <c r="AL109" s="891"/>
      <c r="AM109" s="891"/>
      <c r="AN109" s="891"/>
      <c r="AO109" s="891"/>
      <c r="AP109" s="891"/>
      <c r="AQ109" s="892"/>
      <c r="AR109" s="11"/>
    </row>
    <row r="110" spans="1:44" ht="4.5" customHeight="1" x14ac:dyDescent="0.25">
      <c r="A110" s="10"/>
      <c r="B110" s="751" t="s">
        <v>922</v>
      </c>
      <c r="C110" s="751"/>
      <c r="D110" s="751"/>
      <c r="E110" s="751"/>
      <c r="F110" s="733" t="s">
        <v>923</v>
      </c>
      <c r="G110" s="734"/>
      <c r="H110" s="734"/>
      <c r="I110" s="734"/>
      <c r="J110" s="734"/>
      <c r="K110" s="734"/>
      <c r="L110" s="734"/>
      <c r="M110" s="734"/>
      <c r="N110" s="734"/>
      <c r="O110" s="734"/>
      <c r="P110" s="734"/>
      <c r="Q110" s="734"/>
      <c r="R110" s="734"/>
      <c r="S110" s="734"/>
      <c r="T110" s="734"/>
      <c r="U110" s="735"/>
      <c r="V110" s="11"/>
      <c r="W110" s="10"/>
      <c r="X110" s="740"/>
      <c r="Y110" s="708"/>
      <c r="Z110" s="949"/>
      <c r="AA110" s="950"/>
      <c r="AB110" s="950"/>
      <c r="AC110" s="950"/>
      <c r="AD110" s="951"/>
      <c r="AE110" s="731" t="s">
        <v>380</v>
      </c>
      <c r="AF110" s="731"/>
      <c r="AG110" s="731"/>
      <c r="AH110" s="893"/>
      <c r="AI110" s="894"/>
      <c r="AJ110" s="894"/>
      <c r="AK110" s="894"/>
      <c r="AL110" s="894"/>
      <c r="AM110" s="894"/>
      <c r="AN110" s="894"/>
      <c r="AO110" s="894"/>
      <c r="AP110" s="894"/>
      <c r="AQ110" s="895"/>
      <c r="AR110" s="11"/>
    </row>
    <row r="111" spans="1:44" ht="4.5" customHeight="1" x14ac:dyDescent="0.25">
      <c r="A111" s="10"/>
      <c r="B111" s="751"/>
      <c r="C111" s="751"/>
      <c r="D111" s="751"/>
      <c r="E111" s="751"/>
      <c r="F111" s="736"/>
      <c r="G111" s="737"/>
      <c r="H111" s="737"/>
      <c r="I111" s="737"/>
      <c r="J111" s="737"/>
      <c r="K111" s="737"/>
      <c r="L111" s="737"/>
      <c r="M111" s="737"/>
      <c r="N111" s="737"/>
      <c r="O111" s="737"/>
      <c r="P111" s="737"/>
      <c r="Q111" s="737"/>
      <c r="R111" s="737"/>
      <c r="S111" s="737"/>
      <c r="T111" s="737"/>
      <c r="U111" s="738"/>
      <c r="V111" s="11"/>
      <c r="W111" s="10"/>
      <c r="X111" s="740"/>
      <c r="Y111" s="708"/>
      <c r="Z111" s="952"/>
      <c r="AA111" s="953"/>
      <c r="AB111" s="953"/>
      <c r="AC111" s="953"/>
      <c r="AD111" s="954"/>
      <c r="AE111" s="731"/>
      <c r="AF111" s="731"/>
      <c r="AG111" s="731"/>
      <c r="AH111" s="896"/>
      <c r="AI111" s="897"/>
      <c r="AJ111" s="897"/>
      <c r="AK111" s="897"/>
      <c r="AL111" s="897"/>
      <c r="AM111" s="897"/>
      <c r="AN111" s="897"/>
      <c r="AO111" s="897"/>
      <c r="AP111" s="897"/>
      <c r="AQ111" s="898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39" t="str">
        <f>CONCATENATE(INDEX('LŠZ P'!A$2:AL$998,A95,3)," (",INDEX('LŠZ P'!A$2:AL$998,A95,9),")")</f>
        <v>TRANGO X-RACE M (UP)</v>
      </c>
      <c r="G112" s="940"/>
      <c r="H112" s="940"/>
      <c r="I112" s="940"/>
      <c r="J112" s="940"/>
      <c r="K112" s="940"/>
      <c r="L112" s="940"/>
      <c r="M112" s="940"/>
      <c r="N112" s="940"/>
      <c r="O112" s="940"/>
      <c r="P112" s="940"/>
      <c r="Q112" s="940"/>
      <c r="R112" s="940"/>
      <c r="S112" s="940"/>
      <c r="T112" s="940"/>
      <c r="U112" s="941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704" t="s">
        <v>381</v>
      </c>
      <c r="C113" s="704"/>
      <c r="D113" s="704"/>
      <c r="E113" s="704"/>
      <c r="F113" s="942"/>
      <c r="G113" s="940"/>
      <c r="H113" s="940"/>
      <c r="I113" s="940"/>
      <c r="J113" s="940"/>
      <c r="K113" s="940"/>
      <c r="L113" s="940"/>
      <c r="M113" s="940"/>
      <c r="N113" s="940"/>
      <c r="O113" s="940"/>
      <c r="P113" s="940"/>
      <c r="Q113" s="940"/>
      <c r="R113" s="940"/>
      <c r="S113" s="940"/>
      <c r="T113" s="940"/>
      <c r="U113" s="941"/>
      <c r="V113" s="11"/>
      <c r="W113" s="10"/>
      <c r="X113" s="704" t="s">
        <v>67</v>
      </c>
      <c r="Y113" s="930"/>
      <c r="Z113" s="930"/>
      <c r="AA113" s="930"/>
      <c r="AB113" s="930"/>
      <c r="AC113" s="930"/>
      <c r="AD113" s="930"/>
      <c r="AE113" s="930"/>
      <c r="AF113" s="930"/>
      <c r="AG113" s="930"/>
      <c r="AH113" s="930"/>
      <c r="AI113" s="930"/>
      <c r="AJ113" s="930"/>
      <c r="AK113" s="930"/>
      <c r="AM113" s="834">
        <f>INDEX('LŠZ P'!A$2:AL$998,A95,28)</f>
        <v>0</v>
      </c>
      <c r="AN113" s="931"/>
      <c r="AO113" s="931"/>
      <c r="AP113" s="931"/>
      <c r="AQ113" s="932"/>
      <c r="AR113" s="11"/>
    </row>
    <row r="114" spans="1:44" ht="4.5" customHeight="1" x14ac:dyDescent="0.25">
      <c r="A114" s="10"/>
      <c r="B114" s="704"/>
      <c r="C114" s="704"/>
      <c r="D114" s="704"/>
      <c r="E114" s="704"/>
      <c r="F114" s="942"/>
      <c r="G114" s="940"/>
      <c r="H114" s="940"/>
      <c r="I114" s="940"/>
      <c r="J114" s="940"/>
      <c r="K114" s="940"/>
      <c r="L114" s="940"/>
      <c r="M114" s="940"/>
      <c r="N114" s="940"/>
      <c r="O114" s="940"/>
      <c r="P114" s="940"/>
      <c r="Q114" s="940"/>
      <c r="R114" s="940"/>
      <c r="S114" s="940"/>
      <c r="T114" s="940"/>
      <c r="U114" s="941"/>
      <c r="V114" s="11"/>
      <c r="W114" s="10"/>
      <c r="X114" s="930"/>
      <c r="Y114" s="930"/>
      <c r="Z114" s="930"/>
      <c r="AA114" s="930"/>
      <c r="AB114" s="930"/>
      <c r="AC114" s="930"/>
      <c r="AD114" s="930"/>
      <c r="AE114" s="930"/>
      <c r="AF114" s="930"/>
      <c r="AG114" s="930"/>
      <c r="AH114" s="930"/>
      <c r="AI114" s="930"/>
      <c r="AJ114" s="930"/>
      <c r="AK114" s="930"/>
      <c r="AL114" s="19"/>
      <c r="AM114" s="933"/>
      <c r="AN114" s="934"/>
      <c r="AO114" s="934"/>
      <c r="AP114" s="934"/>
      <c r="AQ114" s="935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43"/>
      <c r="G115" s="944"/>
      <c r="H115" s="944"/>
      <c r="I115" s="944"/>
      <c r="J115" s="944"/>
      <c r="K115" s="944"/>
      <c r="L115" s="944"/>
      <c r="M115" s="944"/>
      <c r="N115" s="944"/>
      <c r="O115" s="944"/>
      <c r="P115" s="944"/>
      <c r="Q115" s="944"/>
      <c r="R115" s="944"/>
      <c r="S115" s="944"/>
      <c r="T115" s="944"/>
      <c r="U115" s="945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933"/>
      <c r="AN115" s="934"/>
      <c r="AO115" s="934"/>
      <c r="AP115" s="934"/>
      <c r="AQ115" s="935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704" t="s">
        <v>455</v>
      </c>
      <c r="Y116" s="704"/>
      <c r="Z116" s="704"/>
      <c r="AA116" s="704"/>
      <c r="AB116" s="704"/>
      <c r="AC116" s="704"/>
      <c r="AD116" s="704"/>
      <c r="AE116" s="704"/>
      <c r="AF116" s="964" t="str">
        <f>CONCATENATE("O-PG / ",INDEX('LŠZ P'!A$2:AL1092,A95,38)," place")</f>
        <v>O-PG /  place</v>
      </c>
      <c r="AG116" s="965"/>
      <c r="AH116" s="965"/>
      <c r="AI116" s="965"/>
      <c r="AJ116" s="965"/>
      <c r="AK116" s="966"/>
      <c r="AL116" s="20"/>
      <c r="AM116" s="933"/>
      <c r="AN116" s="934"/>
      <c r="AO116" s="934"/>
      <c r="AP116" s="934"/>
      <c r="AQ116" s="935"/>
      <c r="AR116" s="11"/>
    </row>
    <row r="117" spans="1:44" ht="4.5" customHeight="1" x14ac:dyDescent="0.25">
      <c r="A117" s="10"/>
      <c r="B117" s="704" t="s">
        <v>791</v>
      </c>
      <c r="C117" s="704"/>
      <c r="D117" s="704"/>
      <c r="E117" s="704"/>
      <c r="F117" s="704"/>
      <c r="G117" s="704"/>
      <c r="H117" s="704"/>
      <c r="I117" s="870" t="str">
        <f>INDEX('LŠZ P'!A$2:AL$998,A95,5)</f>
        <v>OM-P208</v>
      </c>
      <c r="J117" s="899"/>
      <c r="K117" s="899"/>
      <c r="L117" s="899"/>
      <c r="M117" s="899"/>
      <c r="N117" s="899"/>
      <c r="O117" s="899"/>
      <c r="P117" s="899"/>
      <c r="Q117" s="899"/>
      <c r="R117" s="899"/>
      <c r="S117" s="899"/>
      <c r="T117" s="899"/>
      <c r="U117" s="900"/>
      <c r="V117" s="11"/>
      <c r="W117" s="10"/>
      <c r="X117" s="704"/>
      <c r="Y117" s="704"/>
      <c r="Z117" s="704"/>
      <c r="AA117" s="704"/>
      <c r="AB117" s="704"/>
      <c r="AC117" s="704"/>
      <c r="AD117" s="704"/>
      <c r="AE117" s="704"/>
      <c r="AF117" s="967"/>
      <c r="AG117" s="968"/>
      <c r="AH117" s="968"/>
      <c r="AI117" s="968"/>
      <c r="AJ117" s="968"/>
      <c r="AK117" s="969"/>
      <c r="AL117" s="20"/>
      <c r="AM117" s="936"/>
      <c r="AN117" s="937"/>
      <c r="AO117" s="937"/>
      <c r="AP117" s="937"/>
      <c r="AQ117" s="938"/>
      <c r="AR117" s="11"/>
    </row>
    <row r="118" spans="1:44" ht="4.5" customHeight="1" x14ac:dyDescent="0.25">
      <c r="A118" s="10"/>
      <c r="B118" s="704"/>
      <c r="C118" s="704"/>
      <c r="D118" s="704"/>
      <c r="E118" s="704"/>
      <c r="F118" s="704"/>
      <c r="G118" s="704"/>
      <c r="H118" s="704"/>
      <c r="I118" s="901"/>
      <c r="J118" s="902"/>
      <c r="K118" s="902"/>
      <c r="L118" s="902"/>
      <c r="M118" s="902"/>
      <c r="N118" s="902"/>
      <c r="O118" s="902"/>
      <c r="P118" s="902"/>
      <c r="Q118" s="902"/>
      <c r="R118" s="902"/>
      <c r="S118" s="902"/>
      <c r="T118" s="902"/>
      <c r="U118" s="903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704" t="s">
        <v>792</v>
      </c>
      <c r="C119" s="704"/>
      <c r="D119" s="704"/>
      <c r="E119" s="704"/>
      <c r="F119" s="704"/>
      <c r="G119" s="704"/>
      <c r="H119" s="704"/>
      <c r="I119" s="901"/>
      <c r="J119" s="902"/>
      <c r="K119" s="902"/>
      <c r="L119" s="902"/>
      <c r="M119" s="902"/>
      <c r="N119" s="902"/>
      <c r="O119" s="902"/>
      <c r="P119" s="902"/>
      <c r="Q119" s="902"/>
      <c r="R119" s="902"/>
      <c r="S119" s="902"/>
      <c r="T119" s="902"/>
      <c r="U119" s="903"/>
      <c r="V119" s="11"/>
      <c r="W119" s="10"/>
      <c r="X119" s="781" t="s">
        <v>88</v>
      </c>
      <c r="Y119" s="922"/>
      <c r="Z119" s="922"/>
      <c r="AA119" s="922"/>
      <c r="AB119" s="922"/>
      <c r="AC119" s="922"/>
      <c r="AD119" s="922"/>
      <c r="AE119" s="922"/>
      <c r="AF119" s="922"/>
      <c r="AG119" s="922"/>
      <c r="AH119" s="922"/>
      <c r="AI119" s="922"/>
      <c r="AJ119" s="922"/>
      <c r="AK119" s="922"/>
      <c r="AL119" s="922"/>
      <c r="AM119" s="922"/>
      <c r="AN119" s="922"/>
      <c r="AO119" s="922"/>
      <c r="AP119" s="922"/>
      <c r="AQ119" s="923"/>
      <c r="AR119" s="11"/>
    </row>
    <row r="120" spans="1:44" ht="4.5" customHeight="1" x14ac:dyDescent="0.25">
      <c r="A120" s="10"/>
      <c r="B120" s="704"/>
      <c r="C120" s="704"/>
      <c r="D120" s="704"/>
      <c r="E120" s="704"/>
      <c r="F120" s="704"/>
      <c r="G120" s="704"/>
      <c r="H120" s="704"/>
      <c r="I120" s="904"/>
      <c r="J120" s="905"/>
      <c r="K120" s="905"/>
      <c r="L120" s="905"/>
      <c r="M120" s="905"/>
      <c r="N120" s="905"/>
      <c r="O120" s="905"/>
      <c r="P120" s="905"/>
      <c r="Q120" s="905"/>
      <c r="R120" s="905"/>
      <c r="S120" s="905"/>
      <c r="T120" s="905"/>
      <c r="U120" s="906"/>
      <c r="V120" s="11"/>
      <c r="W120" s="10"/>
      <c r="X120" s="924"/>
      <c r="Y120" s="925"/>
      <c r="Z120" s="925"/>
      <c r="AA120" s="925"/>
      <c r="AB120" s="925"/>
      <c r="AC120" s="925"/>
      <c r="AD120" s="925"/>
      <c r="AE120" s="925"/>
      <c r="AF120" s="925"/>
      <c r="AG120" s="925"/>
      <c r="AH120" s="925"/>
      <c r="AI120" s="925"/>
      <c r="AJ120" s="925"/>
      <c r="AK120" s="925"/>
      <c r="AL120" s="925"/>
      <c r="AM120" s="925"/>
      <c r="AN120" s="925"/>
      <c r="AO120" s="925"/>
      <c r="AP120" s="925"/>
      <c r="AQ120" s="926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924"/>
      <c r="Y121" s="925"/>
      <c r="Z121" s="925"/>
      <c r="AA121" s="925"/>
      <c r="AB121" s="925"/>
      <c r="AC121" s="925"/>
      <c r="AD121" s="925"/>
      <c r="AE121" s="925"/>
      <c r="AF121" s="925"/>
      <c r="AG121" s="925"/>
      <c r="AH121" s="925"/>
      <c r="AI121" s="925"/>
      <c r="AJ121" s="925"/>
      <c r="AK121" s="925"/>
      <c r="AL121" s="925"/>
      <c r="AM121" s="925"/>
      <c r="AN121" s="925"/>
      <c r="AO121" s="925"/>
      <c r="AP121" s="925"/>
      <c r="AQ121" s="926"/>
      <c r="AR121" s="11"/>
    </row>
    <row r="122" spans="1:44" ht="4.5" customHeight="1" x14ac:dyDescent="0.25">
      <c r="A122" s="10"/>
      <c r="B122" s="704" t="s">
        <v>901</v>
      </c>
      <c r="C122" s="704"/>
      <c r="D122" s="704"/>
      <c r="E122" s="704"/>
      <c r="F122" s="704"/>
      <c r="G122" s="704"/>
      <c r="H122" s="704"/>
      <c r="I122" s="705" t="str">
        <f>CONCATENATE(INDEX('LŠZ P'!A$2:AL$998,A95,11),"",INDEX('LŠZ P'!A$2:AL$998,A95,24),", ",INDEX('LŠZ P'!A$2:AL$998,A95,25),"",INDEX('LŠZ P'!A$2:AL$998,A95,12))</f>
        <v>GOW s.r.o.EN-C, 4,543160</v>
      </c>
      <c r="J122" s="798"/>
      <c r="K122" s="798"/>
      <c r="L122" s="798"/>
      <c r="M122" s="798"/>
      <c r="N122" s="798"/>
      <c r="O122" s="798"/>
      <c r="P122" s="798"/>
      <c r="Q122" s="798"/>
      <c r="R122" s="798"/>
      <c r="S122" s="798"/>
      <c r="T122" s="798"/>
      <c r="U122" s="799"/>
      <c r="V122" s="11"/>
      <c r="W122" s="10"/>
      <c r="X122" s="924"/>
      <c r="Y122" s="925"/>
      <c r="Z122" s="925"/>
      <c r="AA122" s="925"/>
      <c r="AB122" s="925"/>
      <c r="AC122" s="925"/>
      <c r="AD122" s="925"/>
      <c r="AE122" s="925"/>
      <c r="AF122" s="925"/>
      <c r="AG122" s="925"/>
      <c r="AH122" s="925"/>
      <c r="AI122" s="925"/>
      <c r="AJ122" s="925"/>
      <c r="AK122" s="925"/>
      <c r="AL122" s="925"/>
      <c r="AM122" s="925"/>
      <c r="AN122" s="925"/>
      <c r="AO122" s="925"/>
      <c r="AP122" s="925"/>
      <c r="AQ122" s="926"/>
      <c r="AR122" s="11"/>
    </row>
    <row r="123" spans="1:44" ht="4.5" customHeight="1" x14ac:dyDescent="0.25">
      <c r="A123" s="10"/>
      <c r="B123" s="704"/>
      <c r="C123" s="704"/>
      <c r="D123" s="704"/>
      <c r="E123" s="704"/>
      <c r="F123" s="704"/>
      <c r="G123" s="704"/>
      <c r="H123" s="704"/>
      <c r="I123" s="800"/>
      <c r="J123" s="731"/>
      <c r="K123" s="731"/>
      <c r="L123" s="731"/>
      <c r="M123" s="731"/>
      <c r="N123" s="731"/>
      <c r="O123" s="731"/>
      <c r="P123" s="731"/>
      <c r="Q123" s="731"/>
      <c r="R123" s="731"/>
      <c r="S123" s="731"/>
      <c r="T123" s="731"/>
      <c r="U123" s="752"/>
      <c r="V123" s="11"/>
      <c r="W123" s="10"/>
      <c r="X123" s="924"/>
      <c r="Y123" s="925"/>
      <c r="Z123" s="925"/>
      <c r="AA123" s="925"/>
      <c r="AB123" s="925"/>
      <c r="AC123" s="925"/>
      <c r="AD123" s="925"/>
      <c r="AE123" s="925"/>
      <c r="AF123" s="925"/>
      <c r="AG123" s="925"/>
      <c r="AH123" s="925"/>
      <c r="AI123" s="925"/>
      <c r="AJ123" s="925"/>
      <c r="AK123" s="925"/>
      <c r="AL123" s="925"/>
      <c r="AM123" s="925"/>
      <c r="AN123" s="925"/>
      <c r="AO123" s="925"/>
      <c r="AP123" s="925"/>
      <c r="AQ123" s="926"/>
      <c r="AR123" s="11"/>
    </row>
    <row r="124" spans="1:44" ht="4.5" customHeight="1" x14ac:dyDescent="0.25">
      <c r="A124" s="10"/>
      <c r="B124" s="704" t="s">
        <v>902</v>
      </c>
      <c r="C124" s="704"/>
      <c r="D124" s="704"/>
      <c r="E124" s="704"/>
      <c r="F124" s="704"/>
      <c r="G124" s="704"/>
      <c r="H124" s="704"/>
      <c r="I124" s="800"/>
      <c r="J124" s="731"/>
      <c r="K124" s="731"/>
      <c r="L124" s="731"/>
      <c r="M124" s="731"/>
      <c r="N124" s="731"/>
      <c r="O124" s="731"/>
      <c r="P124" s="731"/>
      <c r="Q124" s="731"/>
      <c r="R124" s="731"/>
      <c r="S124" s="731"/>
      <c r="T124" s="731"/>
      <c r="U124" s="752"/>
      <c r="V124" s="11"/>
      <c r="W124" s="10"/>
      <c r="X124" s="927"/>
      <c r="Y124" s="928"/>
      <c r="Z124" s="928"/>
      <c r="AA124" s="928"/>
      <c r="AB124" s="928"/>
      <c r="AC124" s="928"/>
      <c r="AD124" s="928"/>
      <c r="AE124" s="928"/>
      <c r="AF124" s="928"/>
      <c r="AG124" s="928"/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9"/>
      <c r="AR124" s="11"/>
    </row>
    <row r="125" spans="1:44" ht="4.5" customHeight="1" x14ac:dyDescent="0.25">
      <c r="A125" s="10"/>
      <c r="B125" s="704"/>
      <c r="C125" s="704"/>
      <c r="D125" s="704"/>
      <c r="E125" s="704"/>
      <c r="F125" s="704"/>
      <c r="G125" s="704"/>
      <c r="H125" s="704"/>
      <c r="I125" s="800"/>
      <c r="J125" s="731"/>
      <c r="K125" s="731"/>
      <c r="L125" s="731"/>
      <c r="M125" s="731"/>
      <c r="N125" s="731"/>
      <c r="O125" s="731"/>
      <c r="P125" s="731"/>
      <c r="Q125" s="731"/>
      <c r="R125" s="731"/>
      <c r="S125" s="731"/>
      <c r="T125" s="731"/>
      <c r="U125" s="752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800"/>
      <c r="J126" s="731"/>
      <c r="K126" s="731"/>
      <c r="L126" s="731"/>
      <c r="M126" s="731"/>
      <c r="N126" s="731"/>
      <c r="O126" s="731"/>
      <c r="P126" s="731"/>
      <c r="Q126" s="731"/>
      <c r="R126" s="731"/>
      <c r="S126" s="731"/>
      <c r="T126" s="731"/>
      <c r="U126" s="752"/>
      <c r="V126" s="11"/>
      <c r="W126" s="10"/>
      <c r="X126" s="705" t="s">
        <v>903</v>
      </c>
      <c r="Y126" s="739"/>
      <c r="Z126" s="739"/>
      <c r="AA126" s="739"/>
      <c r="AB126" s="739"/>
      <c r="AC126" s="739"/>
      <c r="AD126" s="706"/>
      <c r="AE126" s="705" t="s">
        <v>913</v>
      </c>
      <c r="AF126" s="739"/>
      <c r="AG126" s="739"/>
      <c r="AH126" s="706"/>
      <c r="AI126" s="742" t="s">
        <v>914</v>
      </c>
      <c r="AJ126" s="743"/>
      <c r="AK126" s="743"/>
      <c r="AL126" s="743"/>
      <c r="AM126" s="744"/>
      <c r="AN126" s="742" t="s">
        <v>915</v>
      </c>
      <c r="AO126" s="743"/>
      <c r="AP126" s="743"/>
      <c r="AQ126" s="744"/>
      <c r="AR126" s="11"/>
    </row>
    <row r="127" spans="1:44" ht="4.5" customHeight="1" x14ac:dyDescent="0.25">
      <c r="A127" s="10"/>
      <c r="B127" s="704" t="s">
        <v>904</v>
      </c>
      <c r="C127" s="704"/>
      <c r="D127" s="704"/>
      <c r="E127" s="704"/>
      <c r="F127" s="704"/>
      <c r="G127" s="704"/>
      <c r="H127" s="704"/>
      <c r="I127" s="800"/>
      <c r="J127" s="731"/>
      <c r="K127" s="731"/>
      <c r="L127" s="731"/>
      <c r="M127" s="731"/>
      <c r="N127" s="731"/>
      <c r="O127" s="731"/>
      <c r="P127" s="731"/>
      <c r="Q127" s="731"/>
      <c r="R127" s="731"/>
      <c r="S127" s="731"/>
      <c r="T127" s="731"/>
      <c r="U127" s="752"/>
      <c r="V127" s="11"/>
      <c r="W127" s="10"/>
      <c r="X127" s="707"/>
      <c r="Y127" s="740"/>
      <c r="Z127" s="740"/>
      <c r="AA127" s="740"/>
      <c r="AB127" s="740"/>
      <c r="AC127" s="740"/>
      <c r="AD127" s="708"/>
      <c r="AE127" s="707"/>
      <c r="AF127" s="740"/>
      <c r="AG127" s="740"/>
      <c r="AH127" s="708"/>
      <c r="AI127" s="745"/>
      <c r="AJ127" s="746"/>
      <c r="AK127" s="746"/>
      <c r="AL127" s="746"/>
      <c r="AM127" s="747"/>
      <c r="AN127" s="745"/>
      <c r="AO127" s="746"/>
      <c r="AP127" s="746"/>
      <c r="AQ127" s="747"/>
      <c r="AR127" s="11"/>
    </row>
    <row r="128" spans="1:44" ht="4.5" customHeight="1" x14ac:dyDescent="0.25">
      <c r="A128" s="10"/>
      <c r="B128" s="704"/>
      <c r="C128" s="704"/>
      <c r="D128" s="704"/>
      <c r="E128" s="704"/>
      <c r="F128" s="704"/>
      <c r="G128" s="704"/>
      <c r="H128" s="704"/>
      <c r="I128" s="800"/>
      <c r="J128" s="731"/>
      <c r="K128" s="731"/>
      <c r="L128" s="731"/>
      <c r="M128" s="731"/>
      <c r="N128" s="731"/>
      <c r="O128" s="731"/>
      <c r="P128" s="731"/>
      <c r="Q128" s="731"/>
      <c r="R128" s="731"/>
      <c r="S128" s="731"/>
      <c r="T128" s="731"/>
      <c r="U128" s="752"/>
      <c r="V128" s="11"/>
      <c r="W128" s="10"/>
      <c r="X128" s="709"/>
      <c r="Y128" s="741"/>
      <c r="Z128" s="741"/>
      <c r="AA128" s="741"/>
      <c r="AB128" s="741"/>
      <c r="AC128" s="741"/>
      <c r="AD128" s="710"/>
      <c r="AE128" s="709"/>
      <c r="AF128" s="741"/>
      <c r="AG128" s="741"/>
      <c r="AH128" s="710"/>
      <c r="AI128" s="748"/>
      <c r="AJ128" s="749"/>
      <c r="AK128" s="749"/>
      <c r="AL128" s="749"/>
      <c r="AM128" s="750"/>
      <c r="AN128" s="748"/>
      <c r="AO128" s="749"/>
      <c r="AP128" s="749"/>
      <c r="AQ128" s="750"/>
      <c r="AR128" s="11"/>
    </row>
    <row r="129" spans="1:44" ht="4.5" customHeight="1" x14ac:dyDescent="0.25">
      <c r="A129" s="10"/>
      <c r="B129" s="704" t="s">
        <v>905</v>
      </c>
      <c r="C129" s="704"/>
      <c r="D129" s="704"/>
      <c r="E129" s="704"/>
      <c r="F129" s="704"/>
      <c r="G129" s="704"/>
      <c r="H129" s="704"/>
      <c r="I129" s="800"/>
      <c r="J129" s="731"/>
      <c r="K129" s="731"/>
      <c r="L129" s="731"/>
      <c r="M129" s="731"/>
      <c r="N129" s="731"/>
      <c r="O129" s="731"/>
      <c r="P129" s="731"/>
      <c r="Q129" s="731"/>
      <c r="R129" s="731"/>
      <c r="S129" s="731"/>
      <c r="T129" s="731"/>
      <c r="U129" s="752"/>
      <c r="V129" s="11"/>
      <c r="W129" s="10"/>
      <c r="X129" s="755" t="s">
        <v>272</v>
      </c>
      <c r="Y129" s="756"/>
      <c r="Z129" s="756"/>
      <c r="AA129" s="756"/>
      <c r="AB129" s="756"/>
      <c r="AC129" s="756"/>
      <c r="AD129" s="757"/>
      <c r="AE129" s="861">
        <f>INDEX('LŠZ P'!A$2:AL$998,A95,29)</f>
        <v>115</v>
      </c>
      <c r="AF129" s="862"/>
      <c r="AG129" s="862"/>
      <c r="AH129" s="863"/>
      <c r="AI129" s="730" t="str">
        <f>INDEX('LŠZ P'!A$2:AL$998,A95,31)</f>
        <v>NIL</v>
      </c>
      <c r="AJ129" s="836"/>
      <c r="AK129" s="836"/>
      <c r="AL129" s="836"/>
      <c r="AM129" s="837"/>
      <c r="AN129" s="730" t="str">
        <f>INDEX('LŠZ P'!A$2:AL$998,A95,33)</f>
        <v>NIL</v>
      </c>
      <c r="AO129" s="836"/>
      <c r="AP129" s="836"/>
      <c r="AQ129" s="837"/>
      <c r="AR129" s="11"/>
    </row>
    <row r="130" spans="1:44" ht="4.5" customHeight="1" x14ac:dyDescent="0.25">
      <c r="A130" s="10"/>
      <c r="B130" s="704"/>
      <c r="C130" s="704"/>
      <c r="D130" s="704"/>
      <c r="E130" s="704"/>
      <c r="F130" s="704"/>
      <c r="G130" s="704"/>
      <c r="H130" s="704"/>
      <c r="I130" s="800"/>
      <c r="J130" s="731"/>
      <c r="K130" s="731"/>
      <c r="L130" s="731"/>
      <c r="M130" s="731"/>
      <c r="N130" s="731"/>
      <c r="O130" s="731"/>
      <c r="P130" s="731"/>
      <c r="Q130" s="731"/>
      <c r="R130" s="731"/>
      <c r="S130" s="731"/>
      <c r="T130" s="731"/>
      <c r="U130" s="752"/>
      <c r="V130" s="11"/>
      <c r="W130" s="10"/>
      <c r="X130" s="758"/>
      <c r="Y130" s="759"/>
      <c r="Z130" s="759"/>
      <c r="AA130" s="759"/>
      <c r="AB130" s="759"/>
      <c r="AC130" s="759"/>
      <c r="AD130" s="760"/>
      <c r="AE130" s="864"/>
      <c r="AF130" s="865"/>
      <c r="AG130" s="865"/>
      <c r="AH130" s="866"/>
      <c r="AI130" s="838"/>
      <c r="AJ130" s="839"/>
      <c r="AK130" s="839"/>
      <c r="AL130" s="839"/>
      <c r="AM130" s="840"/>
      <c r="AN130" s="838"/>
      <c r="AO130" s="839"/>
      <c r="AP130" s="839"/>
      <c r="AQ130" s="840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801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3"/>
      <c r="V131" s="11"/>
      <c r="W131" s="10"/>
      <c r="X131" s="761"/>
      <c r="Y131" s="762"/>
      <c r="Z131" s="762"/>
      <c r="AA131" s="762"/>
      <c r="AB131" s="762"/>
      <c r="AC131" s="762"/>
      <c r="AD131" s="763"/>
      <c r="AE131" s="867"/>
      <c r="AF131" s="868"/>
      <c r="AG131" s="868"/>
      <c r="AH131" s="869"/>
      <c r="AI131" s="841"/>
      <c r="AJ131" s="842"/>
      <c r="AK131" s="842"/>
      <c r="AL131" s="842"/>
      <c r="AM131" s="843"/>
      <c r="AN131" s="841"/>
      <c r="AO131" s="842"/>
      <c r="AP131" s="842"/>
      <c r="AQ131" s="843"/>
      <c r="AR131" s="11"/>
    </row>
    <row r="132" spans="1:44" ht="4.5" customHeight="1" x14ac:dyDescent="0.25">
      <c r="A132" s="10"/>
      <c r="B132" s="704" t="s">
        <v>273</v>
      </c>
      <c r="C132" s="704"/>
      <c r="D132" s="704"/>
      <c r="E132" s="704"/>
      <c r="F132" s="704"/>
      <c r="G132" s="704"/>
      <c r="H132" s="729"/>
      <c r="I132" s="907">
        <f>INDEX('LŠZ P'!A$2:AL$998,A95,13)</f>
        <v>46404</v>
      </c>
      <c r="J132" s="914"/>
      <c r="K132" s="914"/>
      <c r="L132" s="914"/>
      <c r="M132" s="914"/>
      <c r="N132" s="914"/>
      <c r="O132" s="914"/>
      <c r="P132" s="914"/>
      <c r="Q132" s="914"/>
      <c r="R132" s="914"/>
      <c r="S132" s="914"/>
      <c r="T132" s="914"/>
      <c r="U132" s="915"/>
      <c r="V132" s="11"/>
      <c r="W132" s="10"/>
      <c r="X132" s="720" t="s">
        <v>846</v>
      </c>
      <c r="Y132" s="721"/>
      <c r="Z132" s="721"/>
      <c r="AA132" s="721"/>
      <c r="AB132" s="721"/>
      <c r="AC132" s="721"/>
      <c r="AD132" s="722"/>
      <c r="AE132" s="705" t="s">
        <v>601</v>
      </c>
      <c r="AF132" s="721"/>
      <c r="AG132" s="721"/>
      <c r="AH132" s="722"/>
      <c r="AI132" s="705" t="s">
        <v>599</v>
      </c>
      <c r="AJ132" s="721"/>
      <c r="AK132" s="721"/>
      <c r="AL132" s="721"/>
      <c r="AM132" s="722"/>
      <c r="AN132" s="705" t="s">
        <v>51</v>
      </c>
      <c r="AO132" s="721"/>
      <c r="AP132" s="721"/>
      <c r="AQ132" s="722"/>
      <c r="AR132" s="11"/>
    </row>
    <row r="133" spans="1:44" ht="4.5" customHeight="1" x14ac:dyDescent="0.25">
      <c r="A133" s="10"/>
      <c r="B133" s="704"/>
      <c r="C133" s="704"/>
      <c r="D133" s="704"/>
      <c r="E133" s="704"/>
      <c r="F133" s="704"/>
      <c r="G133" s="704"/>
      <c r="H133" s="729"/>
      <c r="I133" s="916"/>
      <c r="J133" s="917"/>
      <c r="K133" s="917"/>
      <c r="L133" s="917"/>
      <c r="M133" s="917"/>
      <c r="N133" s="917"/>
      <c r="O133" s="917"/>
      <c r="P133" s="917"/>
      <c r="Q133" s="917"/>
      <c r="R133" s="917"/>
      <c r="S133" s="917"/>
      <c r="T133" s="917"/>
      <c r="U133" s="918"/>
      <c r="V133" s="11"/>
      <c r="W133" s="10"/>
      <c r="X133" s="723"/>
      <c r="Y133" s="724"/>
      <c r="Z133" s="724"/>
      <c r="AA133" s="724"/>
      <c r="AB133" s="724"/>
      <c r="AC133" s="724"/>
      <c r="AD133" s="725"/>
      <c r="AE133" s="723"/>
      <c r="AF133" s="724"/>
      <c r="AG133" s="724"/>
      <c r="AH133" s="725"/>
      <c r="AI133" s="723"/>
      <c r="AJ133" s="724"/>
      <c r="AK133" s="724"/>
      <c r="AL133" s="724"/>
      <c r="AM133" s="725"/>
      <c r="AN133" s="723"/>
      <c r="AO133" s="724"/>
      <c r="AP133" s="724"/>
      <c r="AQ133" s="725"/>
      <c r="AR133" s="11"/>
    </row>
    <row r="134" spans="1:44" ht="4.5" customHeight="1" x14ac:dyDescent="0.25">
      <c r="A134" s="10"/>
      <c r="B134" s="704" t="s">
        <v>274</v>
      </c>
      <c r="C134" s="704"/>
      <c r="D134" s="704"/>
      <c r="E134" s="704"/>
      <c r="F134" s="704"/>
      <c r="G134" s="704"/>
      <c r="H134" s="704"/>
      <c r="I134" s="916"/>
      <c r="J134" s="917"/>
      <c r="K134" s="917"/>
      <c r="L134" s="917"/>
      <c r="M134" s="917"/>
      <c r="N134" s="917"/>
      <c r="O134" s="917"/>
      <c r="P134" s="917"/>
      <c r="Q134" s="917"/>
      <c r="R134" s="917"/>
      <c r="S134" s="917"/>
      <c r="T134" s="917"/>
      <c r="U134" s="918"/>
      <c r="V134" s="11"/>
      <c r="W134" s="10"/>
      <c r="X134" s="726"/>
      <c r="Y134" s="727"/>
      <c r="Z134" s="727"/>
      <c r="AA134" s="727"/>
      <c r="AB134" s="727"/>
      <c r="AC134" s="727"/>
      <c r="AD134" s="728"/>
      <c r="AE134" s="726"/>
      <c r="AF134" s="727"/>
      <c r="AG134" s="727"/>
      <c r="AH134" s="728"/>
      <c r="AI134" s="726"/>
      <c r="AJ134" s="727"/>
      <c r="AK134" s="727"/>
      <c r="AL134" s="727"/>
      <c r="AM134" s="728"/>
      <c r="AN134" s="726"/>
      <c r="AO134" s="727"/>
      <c r="AP134" s="727"/>
      <c r="AQ134" s="728"/>
      <c r="AR134" s="11"/>
    </row>
    <row r="135" spans="1:44" ht="4.5" customHeight="1" x14ac:dyDescent="0.25">
      <c r="A135" s="10"/>
      <c r="B135" s="704"/>
      <c r="C135" s="704"/>
      <c r="D135" s="704"/>
      <c r="E135" s="704"/>
      <c r="F135" s="704"/>
      <c r="G135" s="704"/>
      <c r="H135" s="704"/>
      <c r="I135" s="919"/>
      <c r="J135" s="920"/>
      <c r="K135" s="920"/>
      <c r="L135" s="920"/>
      <c r="M135" s="920"/>
      <c r="N135" s="920"/>
      <c r="O135" s="920"/>
      <c r="P135" s="920"/>
      <c r="Q135" s="920"/>
      <c r="R135" s="920"/>
      <c r="S135" s="920"/>
      <c r="T135" s="920"/>
      <c r="U135" s="921"/>
      <c r="V135" s="11"/>
      <c r="W135" s="10"/>
      <c r="X135" s="755" t="s">
        <v>529</v>
      </c>
      <c r="Y135" s="764"/>
      <c r="Z135" s="764"/>
      <c r="AA135" s="764"/>
      <c r="AB135" s="764"/>
      <c r="AC135" s="764"/>
      <c r="AD135" s="765"/>
      <c r="AE135" s="852">
        <f>INDEX('LŠZ P'!A$2:AL$998,A95,35)</f>
        <v>0</v>
      </c>
      <c r="AF135" s="853"/>
      <c r="AG135" s="853"/>
      <c r="AH135" s="854"/>
      <c r="AI135" s="852">
        <f>INDEX('LŠZ P'!A$2:AL$998,A95,36)</f>
        <v>0</v>
      </c>
      <c r="AJ135" s="853"/>
      <c r="AK135" s="853"/>
      <c r="AL135" s="853"/>
      <c r="AM135" s="854"/>
      <c r="AN135" s="852">
        <f>INDEX('LŠZ P'!A$2:AL$998,A95,37)</f>
        <v>0</v>
      </c>
      <c r="AO135" s="853"/>
      <c r="AP135" s="853"/>
      <c r="AQ135" s="854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66"/>
      <c r="Y136" s="767"/>
      <c r="Z136" s="767"/>
      <c r="AA136" s="767"/>
      <c r="AB136" s="767"/>
      <c r="AC136" s="767"/>
      <c r="AD136" s="768"/>
      <c r="AE136" s="855"/>
      <c r="AF136" s="856"/>
      <c r="AG136" s="856"/>
      <c r="AH136" s="857"/>
      <c r="AI136" s="855"/>
      <c r="AJ136" s="856"/>
      <c r="AK136" s="856"/>
      <c r="AL136" s="856"/>
      <c r="AM136" s="857"/>
      <c r="AN136" s="855"/>
      <c r="AO136" s="856"/>
      <c r="AP136" s="856"/>
      <c r="AQ136" s="857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907">
        <f ca="1">IF(DAYS360(I185,NOW())&gt;60,NOW(),I185)</f>
        <v>45869.590078356479</v>
      </c>
      <c r="M137" s="908"/>
      <c r="N137" s="908"/>
      <c r="O137" s="908"/>
      <c r="P137" s="908"/>
      <c r="Q137" s="908"/>
      <c r="R137" s="908"/>
      <c r="S137" s="908"/>
      <c r="T137" s="908"/>
      <c r="U137" s="909"/>
      <c r="V137" s="11"/>
      <c r="W137" s="10"/>
      <c r="X137" s="769"/>
      <c r="Y137" s="770"/>
      <c r="Z137" s="770"/>
      <c r="AA137" s="770"/>
      <c r="AB137" s="770"/>
      <c r="AC137" s="770"/>
      <c r="AD137" s="771"/>
      <c r="AE137" s="858"/>
      <c r="AF137" s="859"/>
      <c r="AG137" s="859"/>
      <c r="AH137" s="860"/>
      <c r="AI137" s="858"/>
      <c r="AJ137" s="859"/>
      <c r="AK137" s="859"/>
      <c r="AL137" s="859"/>
      <c r="AM137" s="860"/>
      <c r="AN137" s="858"/>
      <c r="AO137" s="859"/>
      <c r="AP137" s="859"/>
      <c r="AQ137" s="860"/>
      <c r="AR137" s="11"/>
    </row>
    <row r="138" spans="1:44" ht="4.5" customHeight="1" x14ac:dyDescent="0.25">
      <c r="A138" s="10"/>
      <c r="B138" s="704" t="s">
        <v>275</v>
      </c>
      <c r="C138" s="704"/>
      <c r="D138" s="704"/>
      <c r="E138" s="704"/>
      <c r="F138" s="704"/>
      <c r="G138" s="704"/>
      <c r="H138" s="704"/>
      <c r="I138" s="704"/>
      <c r="J138" s="704"/>
      <c r="K138" s="704"/>
      <c r="L138" s="910"/>
      <c r="M138" s="704"/>
      <c r="N138" s="704"/>
      <c r="O138" s="704"/>
      <c r="P138" s="704"/>
      <c r="Q138" s="704"/>
      <c r="R138" s="704"/>
      <c r="S138" s="704"/>
      <c r="T138" s="704"/>
      <c r="U138" s="729"/>
      <c r="V138" s="11"/>
      <c r="W138" s="10"/>
      <c r="X138" s="781" t="s">
        <v>276</v>
      </c>
      <c r="Y138" s="782"/>
      <c r="Z138" s="782"/>
      <c r="AA138" s="783"/>
      <c r="AB138" s="705">
        <f>INDEX('LŠZ P'!A$2:AL$998,A95,18)</f>
        <v>45674</v>
      </c>
      <c r="AC138" s="706"/>
      <c r="AD138" s="705" t="s">
        <v>277</v>
      </c>
      <c r="AE138" s="706"/>
      <c r="AF138" s="711" t="str">
        <f>INDEX('LŠZ P'!A$2:AL$998,A95,7)</f>
        <v>XG58M0511736831</v>
      </c>
      <c r="AG138" s="712"/>
      <c r="AH138" s="712"/>
      <c r="AI138" s="712"/>
      <c r="AJ138" s="712"/>
      <c r="AK138" s="712"/>
      <c r="AL138" s="712"/>
      <c r="AM138" s="713"/>
      <c r="AN138" s="703">
        <f>INDEX('LŠZ P'!A$2:AL$998,A95,15)</f>
        <v>46404</v>
      </c>
      <c r="AO138" s="739"/>
      <c r="AP138" s="739"/>
      <c r="AQ138" s="706"/>
      <c r="AR138" s="11"/>
    </row>
    <row r="139" spans="1:44" ht="4.5" customHeight="1" x14ac:dyDescent="0.25">
      <c r="A139" s="10"/>
      <c r="B139" s="704"/>
      <c r="C139" s="704"/>
      <c r="D139" s="704"/>
      <c r="E139" s="704"/>
      <c r="F139" s="704"/>
      <c r="G139" s="704"/>
      <c r="H139" s="704"/>
      <c r="I139" s="704"/>
      <c r="J139" s="704"/>
      <c r="K139" s="704"/>
      <c r="L139" s="910"/>
      <c r="M139" s="704"/>
      <c r="N139" s="704"/>
      <c r="O139" s="704"/>
      <c r="P139" s="704"/>
      <c r="Q139" s="704"/>
      <c r="R139" s="704"/>
      <c r="S139" s="704"/>
      <c r="T139" s="704"/>
      <c r="U139" s="729"/>
      <c r="V139" s="11"/>
      <c r="W139" s="10"/>
      <c r="X139" s="784"/>
      <c r="Y139" s="785"/>
      <c r="Z139" s="785"/>
      <c r="AA139" s="786"/>
      <c r="AB139" s="707"/>
      <c r="AC139" s="708"/>
      <c r="AD139" s="707"/>
      <c r="AE139" s="708"/>
      <c r="AF139" s="714"/>
      <c r="AG139" s="715"/>
      <c r="AH139" s="715"/>
      <c r="AI139" s="715"/>
      <c r="AJ139" s="715"/>
      <c r="AK139" s="715"/>
      <c r="AL139" s="715"/>
      <c r="AM139" s="716"/>
      <c r="AN139" s="707"/>
      <c r="AO139" s="740"/>
      <c r="AP139" s="740"/>
      <c r="AQ139" s="708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911"/>
      <c r="M140" s="912"/>
      <c r="N140" s="912"/>
      <c r="O140" s="912"/>
      <c r="P140" s="912"/>
      <c r="Q140" s="912"/>
      <c r="R140" s="912"/>
      <c r="S140" s="912"/>
      <c r="T140" s="912"/>
      <c r="U140" s="913"/>
      <c r="V140" s="11"/>
      <c r="W140" s="10"/>
      <c r="X140" s="787"/>
      <c r="Y140" s="788"/>
      <c r="Z140" s="788"/>
      <c r="AA140" s="789"/>
      <c r="AB140" s="709"/>
      <c r="AC140" s="710"/>
      <c r="AD140" s="709"/>
      <c r="AE140" s="710"/>
      <c r="AF140" s="717"/>
      <c r="AG140" s="718"/>
      <c r="AH140" s="718"/>
      <c r="AI140" s="718"/>
      <c r="AJ140" s="718"/>
      <c r="AK140" s="718"/>
      <c r="AL140" s="718"/>
      <c r="AM140" s="719"/>
      <c r="AN140" s="709"/>
      <c r="AO140" s="741"/>
      <c r="AP140" s="741"/>
      <c r="AQ140" s="710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970" t="str">
        <f>F18</f>
        <v>FREESTYLE 2 22 (GRADIENT)</v>
      </c>
      <c r="C143" s="970"/>
      <c r="D143" s="970"/>
      <c r="E143" s="970"/>
      <c r="F143" s="970"/>
      <c r="G143" s="970"/>
      <c r="H143" s="970"/>
      <c r="I143" s="970"/>
      <c r="J143" s="970"/>
      <c r="K143" s="970"/>
      <c r="L143" s="970"/>
      <c r="M143" s="970"/>
      <c r="N143" s="970"/>
      <c r="O143" s="970"/>
      <c r="P143" s="970"/>
      <c r="Q143" s="970"/>
      <c r="R143" s="970"/>
      <c r="S143" s="970"/>
      <c r="T143" s="970"/>
      <c r="U143" s="970"/>
      <c r="V143" s="9"/>
      <c r="W143" s="8"/>
      <c r="X143" s="972" t="str">
        <f>Z14</f>
        <v>P</v>
      </c>
      <c r="Y143" s="972"/>
      <c r="Z143" s="972"/>
      <c r="AA143" s="972"/>
      <c r="AB143" s="972"/>
      <c r="AC143" s="972"/>
      <c r="AD143" s="972"/>
      <c r="AE143" s="982">
        <f>AH15</f>
        <v>70</v>
      </c>
      <c r="AF143" s="982"/>
      <c r="AG143" s="982"/>
      <c r="AH143" s="982"/>
      <c r="AI143" s="982"/>
      <c r="AJ143" s="982"/>
      <c r="AK143" s="982"/>
      <c r="AL143" s="982"/>
      <c r="AM143" s="982"/>
      <c r="AN143" s="982"/>
      <c r="AO143" s="970">
        <f>AM19</f>
        <v>0</v>
      </c>
      <c r="AP143" s="970"/>
      <c r="AQ143" s="970"/>
      <c r="AR143" s="970"/>
    </row>
    <row r="144" spans="1:44" ht="4.5" customHeight="1" x14ac:dyDescent="0.25">
      <c r="A144" s="8"/>
      <c r="B144" s="970"/>
      <c r="C144" s="970"/>
      <c r="D144" s="970"/>
      <c r="E144" s="970"/>
      <c r="F144" s="970"/>
      <c r="G144" s="970"/>
      <c r="H144" s="970"/>
      <c r="I144" s="970"/>
      <c r="J144" s="970"/>
      <c r="K144" s="970"/>
      <c r="L144" s="970"/>
      <c r="M144" s="970"/>
      <c r="N144" s="970"/>
      <c r="O144" s="970"/>
      <c r="P144" s="970"/>
      <c r="Q144" s="970"/>
      <c r="R144" s="970"/>
      <c r="S144" s="970"/>
      <c r="T144" s="970"/>
      <c r="U144" s="970"/>
      <c r="V144" s="9"/>
      <c r="W144" s="8"/>
      <c r="X144" s="972"/>
      <c r="Y144" s="972"/>
      <c r="Z144" s="972"/>
      <c r="AA144" s="972"/>
      <c r="AB144" s="972"/>
      <c r="AC144" s="972"/>
      <c r="AD144" s="972"/>
      <c r="AE144" s="982"/>
      <c r="AF144" s="982"/>
      <c r="AG144" s="982"/>
      <c r="AH144" s="982"/>
      <c r="AI144" s="982"/>
      <c r="AJ144" s="982"/>
      <c r="AK144" s="982"/>
      <c r="AL144" s="982"/>
      <c r="AM144" s="982"/>
      <c r="AN144" s="982"/>
      <c r="AO144" s="970"/>
      <c r="AP144" s="970"/>
      <c r="AQ144" s="970"/>
      <c r="AR144" s="970"/>
    </row>
    <row r="145" spans="1:44" ht="4.5" customHeight="1" x14ac:dyDescent="0.25">
      <c r="A145" s="8"/>
      <c r="B145" s="970"/>
      <c r="C145" s="970"/>
      <c r="D145" s="970"/>
      <c r="E145" s="970"/>
      <c r="F145" s="970"/>
      <c r="G145" s="970"/>
      <c r="H145" s="970"/>
      <c r="I145" s="970"/>
      <c r="J145" s="970"/>
      <c r="K145" s="970"/>
      <c r="L145" s="970"/>
      <c r="M145" s="970"/>
      <c r="N145" s="970"/>
      <c r="O145" s="970"/>
      <c r="P145" s="970"/>
      <c r="Q145" s="970"/>
      <c r="R145" s="970"/>
      <c r="S145" s="970"/>
      <c r="T145" s="970"/>
      <c r="U145" s="970"/>
      <c r="V145" s="9"/>
      <c r="W145" s="8"/>
      <c r="X145" s="972"/>
      <c r="Y145" s="972"/>
      <c r="Z145" s="972"/>
      <c r="AA145" s="972"/>
      <c r="AB145" s="972"/>
      <c r="AC145" s="972"/>
      <c r="AD145" s="972"/>
      <c r="AE145" s="982"/>
      <c r="AF145" s="982"/>
      <c r="AG145" s="982"/>
      <c r="AH145" s="982"/>
      <c r="AI145" s="982"/>
      <c r="AJ145" s="982"/>
      <c r="AK145" s="982"/>
      <c r="AL145" s="982"/>
      <c r="AM145" s="982"/>
      <c r="AN145" s="982"/>
      <c r="AO145" s="970"/>
      <c r="AP145" s="970"/>
      <c r="AQ145" s="970"/>
      <c r="AR145" s="970"/>
    </row>
    <row r="146" spans="1:44" ht="4.5" customHeight="1" x14ac:dyDescent="0.25">
      <c r="A146" s="8"/>
      <c r="B146" s="970" t="str">
        <f>I23</f>
        <v>OM-P709</v>
      </c>
      <c r="C146" s="970"/>
      <c r="D146" s="970"/>
      <c r="E146" s="970"/>
      <c r="F146" s="970"/>
      <c r="G146" s="970"/>
      <c r="H146" s="970"/>
      <c r="I146" s="970"/>
      <c r="J146" s="970"/>
      <c r="K146" s="970"/>
      <c r="L146" s="970"/>
      <c r="M146" s="970"/>
      <c r="N146" s="970"/>
      <c r="O146" s="970"/>
      <c r="P146" s="970"/>
      <c r="Q146" s="970"/>
      <c r="R146" s="970"/>
      <c r="S146" s="970"/>
      <c r="T146" s="970"/>
      <c r="U146" s="970"/>
      <c r="V146" s="9"/>
      <c r="W146" s="8"/>
      <c r="X146" s="973">
        <f>AE35</f>
        <v>120</v>
      </c>
      <c r="Y146" s="974"/>
      <c r="Z146" s="974"/>
      <c r="AA146" s="974"/>
      <c r="AB146" s="974"/>
      <c r="AC146" s="974"/>
      <c r="AD146" s="975"/>
      <c r="AE146" s="973" t="str">
        <f>AI35</f>
        <v>NIL</v>
      </c>
      <c r="AF146" s="974"/>
      <c r="AG146" s="974"/>
      <c r="AH146" s="974"/>
      <c r="AI146" s="974"/>
      <c r="AJ146" s="974"/>
      <c r="AK146" s="975"/>
      <c r="AL146" s="973" t="str">
        <f>AN35</f>
        <v>NIL</v>
      </c>
      <c r="AM146" s="974"/>
      <c r="AN146" s="974"/>
      <c r="AO146" s="974"/>
      <c r="AP146" s="974"/>
      <c r="AQ146" s="974"/>
      <c r="AR146" s="975"/>
    </row>
    <row r="147" spans="1:44" ht="4.5" customHeight="1" x14ac:dyDescent="0.25">
      <c r="A147" s="8"/>
      <c r="B147" s="970"/>
      <c r="C147" s="970"/>
      <c r="D147" s="970"/>
      <c r="E147" s="970"/>
      <c r="F147" s="970"/>
      <c r="G147" s="970"/>
      <c r="H147" s="970"/>
      <c r="I147" s="970"/>
      <c r="J147" s="970"/>
      <c r="K147" s="970"/>
      <c r="L147" s="970"/>
      <c r="M147" s="970"/>
      <c r="N147" s="970"/>
      <c r="O147" s="970"/>
      <c r="P147" s="970"/>
      <c r="Q147" s="970"/>
      <c r="R147" s="970"/>
      <c r="S147" s="970"/>
      <c r="T147" s="970"/>
      <c r="U147" s="970"/>
      <c r="V147" s="9"/>
      <c r="W147" s="8"/>
      <c r="X147" s="976"/>
      <c r="Y147" s="977"/>
      <c r="Z147" s="977"/>
      <c r="AA147" s="977"/>
      <c r="AB147" s="977"/>
      <c r="AC147" s="977"/>
      <c r="AD147" s="978"/>
      <c r="AE147" s="976"/>
      <c r="AF147" s="977"/>
      <c r="AG147" s="977"/>
      <c r="AH147" s="977"/>
      <c r="AI147" s="977"/>
      <c r="AJ147" s="977"/>
      <c r="AK147" s="978"/>
      <c r="AL147" s="976"/>
      <c r="AM147" s="977"/>
      <c r="AN147" s="977"/>
      <c r="AO147" s="977"/>
      <c r="AP147" s="977"/>
      <c r="AQ147" s="977"/>
      <c r="AR147" s="978"/>
    </row>
    <row r="148" spans="1:44" ht="4.5" customHeight="1" x14ac:dyDescent="0.25">
      <c r="A148" s="8"/>
      <c r="B148" s="970"/>
      <c r="C148" s="970"/>
      <c r="D148" s="970"/>
      <c r="E148" s="970"/>
      <c r="F148" s="970"/>
      <c r="G148" s="970"/>
      <c r="H148" s="970"/>
      <c r="I148" s="970"/>
      <c r="J148" s="970"/>
      <c r="K148" s="970"/>
      <c r="L148" s="970"/>
      <c r="M148" s="970"/>
      <c r="N148" s="970"/>
      <c r="O148" s="970"/>
      <c r="P148" s="970"/>
      <c r="Q148" s="970"/>
      <c r="R148" s="970"/>
      <c r="S148" s="970"/>
      <c r="T148" s="970"/>
      <c r="U148" s="970"/>
      <c r="V148" s="9"/>
      <c r="W148" s="8"/>
      <c r="X148" s="979"/>
      <c r="Y148" s="980"/>
      <c r="Z148" s="980"/>
      <c r="AA148" s="980"/>
      <c r="AB148" s="980"/>
      <c r="AC148" s="980"/>
      <c r="AD148" s="981"/>
      <c r="AE148" s="979"/>
      <c r="AF148" s="980"/>
      <c r="AG148" s="980"/>
      <c r="AH148" s="980"/>
      <c r="AI148" s="980"/>
      <c r="AJ148" s="980"/>
      <c r="AK148" s="981"/>
      <c r="AL148" s="979"/>
      <c r="AM148" s="980"/>
      <c r="AN148" s="980"/>
      <c r="AO148" s="980"/>
      <c r="AP148" s="980"/>
      <c r="AQ148" s="980"/>
      <c r="AR148" s="981"/>
    </row>
    <row r="149" spans="1:44" ht="4.5" customHeight="1" x14ac:dyDescent="0.25">
      <c r="A149" s="8"/>
      <c r="B149" s="971" t="str">
        <f>I28</f>
        <v>Marek JÁNOŠÍK                              EN-D, 4,9</v>
      </c>
      <c r="C149" s="971"/>
      <c r="D149" s="971"/>
      <c r="E149" s="971"/>
      <c r="F149" s="971"/>
      <c r="G149" s="971"/>
      <c r="H149" s="971"/>
      <c r="I149" s="971"/>
      <c r="J149" s="971"/>
      <c r="K149" s="971"/>
      <c r="L149" s="971"/>
      <c r="M149" s="971"/>
      <c r="N149" s="971"/>
      <c r="O149" s="971"/>
      <c r="P149" s="971"/>
      <c r="Q149" s="971"/>
      <c r="R149" s="971"/>
      <c r="S149" s="971"/>
      <c r="T149" s="971"/>
      <c r="U149" s="971"/>
      <c r="V149" s="9"/>
      <c r="W149" s="8"/>
      <c r="X149" s="970">
        <f>AE41</f>
        <v>0</v>
      </c>
      <c r="Y149" s="970"/>
      <c r="Z149" s="970"/>
      <c r="AA149" s="970"/>
      <c r="AB149" s="970"/>
      <c r="AC149" s="970"/>
      <c r="AD149" s="970"/>
      <c r="AE149" s="970">
        <f>AI41</f>
        <v>0</v>
      </c>
      <c r="AF149" s="970"/>
      <c r="AG149" s="970"/>
      <c r="AH149" s="970"/>
      <c r="AI149" s="970"/>
      <c r="AJ149" s="970"/>
      <c r="AK149" s="970"/>
      <c r="AL149" s="970">
        <f>AN41</f>
        <v>0</v>
      </c>
      <c r="AM149" s="970"/>
      <c r="AN149" s="970"/>
      <c r="AO149" s="970"/>
      <c r="AP149" s="970"/>
      <c r="AQ149" s="970"/>
      <c r="AR149" s="970"/>
    </row>
    <row r="150" spans="1:44" ht="4.5" customHeight="1" x14ac:dyDescent="0.25">
      <c r="A150" s="8"/>
      <c r="B150" s="971"/>
      <c r="C150" s="971"/>
      <c r="D150" s="971"/>
      <c r="E150" s="971"/>
      <c r="F150" s="971"/>
      <c r="G150" s="971"/>
      <c r="H150" s="971"/>
      <c r="I150" s="971"/>
      <c r="J150" s="971"/>
      <c r="K150" s="971"/>
      <c r="L150" s="971"/>
      <c r="M150" s="971"/>
      <c r="N150" s="971"/>
      <c r="O150" s="971"/>
      <c r="P150" s="971"/>
      <c r="Q150" s="971"/>
      <c r="R150" s="971"/>
      <c r="S150" s="971"/>
      <c r="T150" s="971"/>
      <c r="U150" s="971"/>
      <c r="V150" s="9"/>
      <c r="W150" s="8"/>
      <c r="X150" s="970"/>
      <c r="Y150" s="970"/>
      <c r="Z150" s="970"/>
      <c r="AA150" s="970"/>
      <c r="AB150" s="970"/>
      <c r="AC150" s="970"/>
      <c r="AD150" s="970"/>
      <c r="AE150" s="970"/>
      <c r="AF150" s="970"/>
      <c r="AG150" s="970"/>
      <c r="AH150" s="970"/>
      <c r="AI150" s="970"/>
      <c r="AJ150" s="970"/>
      <c r="AK150" s="970"/>
      <c r="AL150" s="970"/>
      <c r="AM150" s="970"/>
      <c r="AN150" s="970"/>
      <c r="AO150" s="970"/>
      <c r="AP150" s="970"/>
      <c r="AQ150" s="970"/>
      <c r="AR150" s="970"/>
    </row>
    <row r="151" spans="1:44" ht="4.5" customHeight="1" x14ac:dyDescent="0.25">
      <c r="A151" s="8"/>
      <c r="B151" s="971"/>
      <c r="C151" s="971"/>
      <c r="D151" s="971"/>
      <c r="E151" s="971"/>
      <c r="F151" s="971"/>
      <c r="G151" s="971"/>
      <c r="H151" s="971"/>
      <c r="I151" s="971"/>
      <c r="J151" s="971"/>
      <c r="K151" s="971"/>
      <c r="L151" s="971"/>
      <c r="M151" s="971"/>
      <c r="N151" s="971"/>
      <c r="O151" s="971"/>
      <c r="P151" s="971"/>
      <c r="Q151" s="971"/>
      <c r="R151" s="971"/>
      <c r="S151" s="971"/>
      <c r="T151" s="971"/>
      <c r="U151" s="971"/>
      <c r="V151" s="9"/>
      <c r="W151" s="8"/>
      <c r="X151" s="970"/>
      <c r="Y151" s="970"/>
      <c r="Z151" s="970"/>
      <c r="AA151" s="970"/>
      <c r="AB151" s="970"/>
      <c r="AC151" s="970"/>
      <c r="AD151" s="970"/>
      <c r="AE151" s="970"/>
      <c r="AF151" s="970"/>
      <c r="AG151" s="970"/>
      <c r="AH151" s="970"/>
      <c r="AI151" s="970"/>
      <c r="AJ151" s="970"/>
      <c r="AK151" s="970"/>
      <c r="AL151" s="970"/>
      <c r="AM151" s="970"/>
      <c r="AN151" s="970"/>
      <c r="AO151" s="970"/>
      <c r="AP151" s="970"/>
      <c r="AQ151" s="970"/>
      <c r="AR151" s="970"/>
    </row>
    <row r="152" spans="1:44" ht="4.5" customHeight="1" x14ac:dyDescent="0.25">
      <c r="A152" s="8"/>
      <c r="B152" s="972">
        <f>I38</f>
        <v>46404</v>
      </c>
      <c r="C152" s="970"/>
      <c r="D152" s="970"/>
      <c r="E152" s="970"/>
      <c r="F152" s="970"/>
      <c r="G152" s="970"/>
      <c r="H152" s="970"/>
      <c r="I152" s="970"/>
      <c r="J152" s="970"/>
      <c r="K152" s="972">
        <f ca="1">L43</f>
        <v>45869.590078356479</v>
      </c>
      <c r="L152" s="972"/>
      <c r="M152" s="972"/>
      <c r="N152" s="972"/>
      <c r="O152" s="972"/>
      <c r="P152" s="972"/>
      <c r="Q152" s="972"/>
      <c r="R152" s="972"/>
      <c r="S152" s="972"/>
      <c r="T152" s="972"/>
      <c r="U152" s="972"/>
      <c r="V152" s="9"/>
      <c r="W152" s="8"/>
      <c r="X152" s="973">
        <f>AB44</f>
        <v>46404</v>
      </c>
      <c r="Y152" s="974"/>
      <c r="Z152" s="974"/>
      <c r="AA152" s="974"/>
      <c r="AB152" s="974"/>
      <c r="AC152" s="974"/>
      <c r="AD152" s="975"/>
      <c r="AE152" s="983" t="str">
        <f>AF44</f>
        <v>G33221203028</v>
      </c>
      <c r="AF152" s="974"/>
      <c r="AG152" s="974"/>
      <c r="AH152" s="974"/>
      <c r="AI152" s="974"/>
      <c r="AJ152" s="974"/>
      <c r="AK152" s="975"/>
      <c r="AL152" s="973">
        <f>AN44</f>
        <v>46404</v>
      </c>
      <c r="AM152" s="974"/>
      <c r="AN152" s="974"/>
      <c r="AO152" s="974"/>
      <c r="AP152" s="974"/>
      <c r="AQ152" s="974"/>
      <c r="AR152" s="975"/>
    </row>
    <row r="153" spans="1:44" ht="4.5" customHeight="1" x14ac:dyDescent="0.25">
      <c r="A153" s="8"/>
      <c r="B153" s="970"/>
      <c r="C153" s="970"/>
      <c r="D153" s="970"/>
      <c r="E153" s="970"/>
      <c r="F153" s="970"/>
      <c r="G153" s="970"/>
      <c r="H153" s="970"/>
      <c r="I153" s="970"/>
      <c r="J153" s="970"/>
      <c r="K153" s="972"/>
      <c r="L153" s="972"/>
      <c r="M153" s="972"/>
      <c r="N153" s="972"/>
      <c r="O153" s="972"/>
      <c r="P153" s="972"/>
      <c r="Q153" s="972"/>
      <c r="R153" s="972"/>
      <c r="S153" s="972"/>
      <c r="T153" s="972"/>
      <c r="U153" s="972"/>
      <c r="V153" s="9"/>
      <c r="W153" s="8"/>
      <c r="X153" s="976"/>
      <c r="Y153" s="977"/>
      <c r="Z153" s="977"/>
      <c r="AA153" s="977"/>
      <c r="AB153" s="977"/>
      <c r="AC153" s="977"/>
      <c r="AD153" s="978"/>
      <c r="AE153" s="976"/>
      <c r="AF153" s="977"/>
      <c r="AG153" s="977"/>
      <c r="AH153" s="977"/>
      <c r="AI153" s="977"/>
      <c r="AJ153" s="977"/>
      <c r="AK153" s="978"/>
      <c r="AL153" s="976"/>
      <c r="AM153" s="977"/>
      <c r="AN153" s="977"/>
      <c r="AO153" s="977"/>
      <c r="AP153" s="977"/>
      <c r="AQ153" s="977"/>
      <c r="AR153" s="978"/>
    </row>
    <row r="154" spans="1:44" ht="4.5" customHeight="1" x14ac:dyDescent="0.25">
      <c r="A154" s="21"/>
      <c r="B154" s="970"/>
      <c r="C154" s="970"/>
      <c r="D154" s="970"/>
      <c r="E154" s="970"/>
      <c r="F154" s="970"/>
      <c r="G154" s="970"/>
      <c r="H154" s="970"/>
      <c r="I154" s="970"/>
      <c r="J154" s="970"/>
      <c r="K154" s="972"/>
      <c r="L154" s="972"/>
      <c r="M154" s="972"/>
      <c r="N154" s="972"/>
      <c r="O154" s="972"/>
      <c r="P154" s="972"/>
      <c r="Q154" s="972"/>
      <c r="R154" s="972"/>
      <c r="S154" s="972"/>
      <c r="T154" s="972"/>
      <c r="U154" s="972"/>
      <c r="V154" s="22"/>
      <c r="W154" s="21"/>
      <c r="X154" s="979"/>
      <c r="Y154" s="980"/>
      <c r="Z154" s="980"/>
      <c r="AA154" s="980"/>
      <c r="AB154" s="980"/>
      <c r="AC154" s="980"/>
      <c r="AD154" s="981"/>
      <c r="AE154" s="979"/>
      <c r="AF154" s="980"/>
      <c r="AG154" s="980"/>
      <c r="AH154" s="980"/>
      <c r="AI154" s="980"/>
      <c r="AJ154" s="980"/>
      <c r="AK154" s="981"/>
      <c r="AL154" s="979"/>
      <c r="AM154" s="980"/>
      <c r="AN154" s="980"/>
      <c r="AO154" s="980"/>
      <c r="AP154" s="980"/>
      <c r="AQ154" s="980"/>
      <c r="AR154" s="981"/>
    </row>
    <row r="155" spans="1:44" ht="4.5" customHeight="1" x14ac:dyDescent="0.25">
      <c r="A155" s="8"/>
      <c r="B155" s="970" t="str">
        <f>F65</f>
        <v>PLUTO 2 M (AXIS PARAGL.)</v>
      </c>
      <c r="C155" s="970"/>
      <c r="D155" s="970"/>
      <c r="E155" s="970"/>
      <c r="F155" s="970"/>
      <c r="G155" s="970"/>
      <c r="H155" s="970"/>
      <c r="I155" s="970"/>
      <c r="J155" s="970"/>
      <c r="K155" s="970"/>
      <c r="L155" s="970"/>
      <c r="M155" s="970"/>
      <c r="N155" s="970"/>
      <c r="O155" s="970"/>
      <c r="P155" s="970"/>
      <c r="Q155" s="970"/>
      <c r="R155" s="970"/>
      <c r="S155" s="970"/>
      <c r="T155" s="970"/>
      <c r="U155" s="970"/>
      <c r="V155" s="9"/>
      <c r="W155" s="8"/>
      <c r="X155" s="972" t="str">
        <f>Z61</f>
        <v>P</v>
      </c>
      <c r="Y155" s="972"/>
      <c r="Z155" s="972"/>
      <c r="AA155" s="972"/>
      <c r="AB155" s="972"/>
      <c r="AC155" s="972"/>
      <c r="AD155" s="972"/>
      <c r="AE155" s="982">
        <f>AH62</f>
        <v>80</v>
      </c>
      <c r="AF155" s="982"/>
      <c r="AG155" s="982"/>
      <c r="AH155" s="982"/>
      <c r="AI155" s="982"/>
      <c r="AJ155" s="982"/>
      <c r="AK155" s="982"/>
      <c r="AL155" s="982"/>
      <c r="AM155" s="982"/>
      <c r="AN155" s="982"/>
      <c r="AO155" s="970">
        <f>AM66</f>
        <v>0</v>
      </c>
      <c r="AP155" s="970"/>
      <c r="AQ155" s="970"/>
      <c r="AR155" s="970"/>
    </row>
    <row r="156" spans="1:44" ht="4.5" customHeight="1" x14ac:dyDescent="0.25">
      <c r="A156" s="8"/>
      <c r="B156" s="970"/>
      <c r="C156" s="970"/>
      <c r="D156" s="970"/>
      <c r="E156" s="970"/>
      <c r="F156" s="970"/>
      <c r="G156" s="970"/>
      <c r="H156" s="970"/>
      <c r="I156" s="970"/>
      <c r="J156" s="970"/>
      <c r="K156" s="970"/>
      <c r="L156" s="970"/>
      <c r="M156" s="970"/>
      <c r="N156" s="970"/>
      <c r="O156" s="970"/>
      <c r="P156" s="970"/>
      <c r="Q156" s="970"/>
      <c r="R156" s="970"/>
      <c r="S156" s="970"/>
      <c r="T156" s="970"/>
      <c r="U156" s="970"/>
      <c r="V156" s="9"/>
      <c r="W156" s="8"/>
      <c r="X156" s="972"/>
      <c r="Y156" s="972"/>
      <c r="Z156" s="972"/>
      <c r="AA156" s="972"/>
      <c r="AB156" s="972"/>
      <c r="AC156" s="972"/>
      <c r="AD156" s="972"/>
      <c r="AE156" s="982"/>
      <c r="AF156" s="982"/>
      <c r="AG156" s="982"/>
      <c r="AH156" s="982"/>
      <c r="AI156" s="982"/>
      <c r="AJ156" s="982"/>
      <c r="AK156" s="982"/>
      <c r="AL156" s="982"/>
      <c r="AM156" s="982"/>
      <c r="AN156" s="982"/>
      <c r="AO156" s="970"/>
      <c r="AP156" s="970"/>
      <c r="AQ156" s="970"/>
      <c r="AR156" s="970"/>
    </row>
    <row r="157" spans="1:44" ht="4.5" customHeight="1" x14ac:dyDescent="0.25">
      <c r="A157" s="8"/>
      <c r="B157" s="970"/>
      <c r="C157" s="970"/>
      <c r="D157" s="970"/>
      <c r="E157" s="970"/>
      <c r="F157" s="970"/>
      <c r="G157" s="970"/>
      <c r="H157" s="970"/>
      <c r="I157" s="970"/>
      <c r="J157" s="970"/>
      <c r="K157" s="970"/>
      <c r="L157" s="970"/>
      <c r="M157" s="970"/>
      <c r="N157" s="970"/>
      <c r="O157" s="970"/>
      <c r="P157" s="970"/>
      <c r="Q157" s="970"/>
      <c r="R157" s="970"/>
      <c r="S157" s="970"/>
      <c r="T157" s="970"/>
      <c r="U157" s="970"/>
      <c r="V157" s="9"/>
      <c r="W157" s="8"/>
      <c r="X157" s="972"/>
      <c r="Y157" s="972"/>
      <c r="Z157" s="972"/>
      <c r="AA157" s="972"/>
      <c r="AB157" s="972"/>
      <c r="AC157" s="972"/>
      <c r="AD157" s="972"/>
      <c r="AE157" s="982"/>
      <c r="AF157" s="982"/>
      <c r="AG157" s="982"/>
      <c r="AH157" s="982"/>
      <c r="AI157" s="982"/>
      <c r="AJ157" s="982"/>
      <c r="AK157" s="982"/>
      <c r="AL157" s="982"/>
      <c r="AM157" s="982"/>
      <c r="AN157" s="982"/>
      <c r="AO157" s="970"/>
      <c r="AP157" s="970"/>
      <c r="AQ157" s="970"/>
      <c r="AR157" s="970"/>
    </row>
    <row r="158" spans="1:44" ht="4.5" customHeight="1" x14ac:dyDescent="0.25">
      <c r="A158" s="8"/>
      <c r="B158" s="970" t="str">
        <f>I70</f>
        <v>OM-P075</v>
      </c>
      <c r="C158" s="970"/>
      <c r="D158" s="970"/>
      <c r="E158" s="970"/>
      <c r="F158" s="970"/>
      <c r="G158" s="970"/>
      <c r="H158" s="970"/>
      <c r="I158" s="970"/>
      <c r="J158" s="970"/>
      <c r="K158" s="970"/>
      <c r="L158" s="970"/>
      <c r="M158" s="970"/>
      <c r="N158" s="970"/>
      <c r="O158" s="970"/>
      <c r="P158" s="970"/>
      <c r="Q158" s="970"/>
      <c r="R158" s="970"/>
      <c r="S158" s="970"/>
      <c r="T158" s="970"/>
      <c r="U158" s="970"/>
      <c r="V158" s="9"/>
      <c r="W158" s="8"/>
      <c r="X158" s="973">
        <f>AE82</f>
        <v>105</v>
      </c>
      <c r="Y158" s="974"/>
      <c r="Z158" s="974"/>
      <c r="AA158" s="974"/>
      <c r="AB158" s="974"/>
      <c r="AC158" s="974"/>
      <c r="AD158" s="975"/>
      <c r="AE158" s="973">
        <f>AI82</f>
        <v>22</v>
      </c>
      <c r="AF158" s="974"/>
      <c r="AG158" s="974"/>
      <c r="AH158" s="974"/>
      <c r="AI158" s="974"/>
      <c r="AJ158" s="974"/>
      <c r="AK158" s="975"/>
      <c r="AL158" s="973">
        <f>AN82</f>
        <v>52</v>
      </c>
      <c r="AM158" s="974"/>
      <c r="AN158" s="974"/>
      <c r="AO158" s="974"/>
      <c r="AP158" s="974"/>
      <c r="AQ158" s="974"/>
      <c r="AR158" s="975"/>
    </row>
    <row r="159" spans="1:44" ht="4.5" customHeight="1" x14ac:dyDescent="0.25">
      <c r="A159" s="8"/>
      <c r="B159" s="970"/>
      <c r="C159" s="970"/>
      <c r="D159" s="970"/>
      <c r="E159" s="970"/>
      <c r="F159" s="970"/>
      <c r="G159" s="970"/>
      <c r="H159" s="970"/>
      <c r="I159" s="970"/>
      <c r="J159" s="970"/>
      <c r="K159" s="970"/>
      <c r="L159" s="970"/>
      <c r="M159" s="970"/>
      <c r="N159" s="970"/>
      <c r="O159" s="970"/>
      <c r="P159" s="970"/>
      <c r="Q159" s="970"/>
      <c r="R159" s="970"/>
      <c r="S159" s="970"/>
      <c r="T159" s="970"/>
      <c r="U159" s="970"/>
      <c r="V159" s="9"/>
      <c r="W159" s="8"/>
      <c r="X159" s="976"/>
      <c r="Y159" s="977"/>
      <c r="Z159" s="977"/>
      <c r="AA159" s="977"/>
      <c r="AB159" s="977"/>
      <c r="AC159" s="977"/>
      <c r="AD159" s="978"/>
      <c r="AE159" s="976"/>
      <c r="AF159" s="977"/>
      <c r="AG159" s="977"/>
      <c r="AH159" s="977"/>
      <c r="AI159" s="977"/>
      <c r="AJ159" s="977"/>
      <c r="AK159" s="978"/>
      <c r="AL159" s="976"/>
      <c r="AM159" s="977"/>
      <c r="AN159" s="977"/>
      <c r="AO159" s="977"/>
      <c r="AP159" s="977"/>
      <c r="AQ159" s="977"/>
      <c r="AR159" s="978"/>
    </row>
    <row r="160" spans="1:44" ht="4.5" customHeight="1" x14ac:dyDescent="0.25">
      <c r="A160" s="8"/>
      <c r="B160" s="970"/>
      <c r="C160" s="970"/>
      <c r="D160" s="970"/>
      <c r="E160" s="970"/>
      <c r="F160" s="970"/>
      <c r="G160" s="970"/>
      <c r="H160" s="970"/>
      <c r="I160" s="970"/>
      <c r="J160" s="970"/>
      <c r="K160" s="970"/>
      <c r="L160" s="970"/>
      <c r="M160" s="970"/>
      <c r="N160" s="970"/>
      <c r="O160" s="970"/>
      <c r="P160" s="970"/>
      <c r="Q160" s="970"/>
      <c r="R160" s="970"/>
      <c r="S160" s="970"/>
      <c r="T160" s="970"/>
      <c r="U160" s="970"/>
      <c r="V160" s="9"/>
      <c r="W160" s="8"/>
      <c r="X160" s="979"/>
      <c r="Y160" s="980"/>
      <c r="Z160" s="980"/>
      <c r="AA160" s="980"/>
      <c r="AB160" s="980"/>
      <c r="AC160" s="980"/>
      <c r="AD160" s="981"/>
      <c r="AE160" s="979"/>
      <c r="AF160" s="980"/>
      <c r="AG160" s="980"/>
      <c r="AH160" s="980"/>
      <c r="AI160" s="980"/>
      <c r="AJ160" s="980"/>
      <c r="AK160" s="981"/>
      <c r="AL160" s="979"/>
      <c r="AM160" s="980"/>
      <c r="AN160" s="980"/>
      <c r="AO160" s="980"/>
      <c r="AP160" s="980"/>
      <c r="AQ160" s="980"/>
      <c r="AR160" s="981"/>
    </row>
    <row r="161" spans="1:44" ht="4.5" customHeight="1" x14ac:dyDescent="0.25">
      <c r="A161" s="8"/>
      <c r="B161" s="971" t="str">
        <f>I75</f>
        <v>Radovan SÚČIK                         EN-B, 4,541593</v>
      </c>
      <c r="C161" s="971"/>
      <c r="D161" s="971"/>
      <c r="E161" s="971"/>
      <c r="F161" s="971"/>
      <c r="G161" s="971"/>
      <c r="H161" s="971"/>
      <c r="I161" s="971"/>
      <c r="J161" s="971"/>
      <c r="K161" s="971"/>
      <c r="L161" s="971"/>
      <c r="M161" s="971"/>
      <c r="N161" s="971"/>
      <c r="O161" s="971"/>
      <c r="P161" s="971"/>
      <c r="Q161" s="971"/>
      <c r="R161" s="971"/>
      <c r="S161" s="971"/>
      <c r="T161" s="971"/>
      <c r="U161" s="971"/>
      <c r="V161" s="9"/>
      <c r="W161" s="8"/>
      <c r="X161" s="970">
        <f>AE88</f>
        <v>0</v>
      </c>
      <c r="Y161" s="970"/>
      <c r="Z161" s="970"/>
      <c r="AA161" s="970"/>
      <c r="AB161" s="970"/>
      <c r="AC161" s="970"/>
      <c r="AD161" s="970"/>
      <c r="AE161" s="970">
        <f>AI88</f>
        <v>0</v>
      </c>
      <c r="AF161" s="970"/>
      <c r="AG161" s="970"/>
      <c r="AH161" s="970"/>
      <c r="AI161" s="970"/>
      <c r="AJ161" s="970"/>
      <c r="AK161" s="970"/>
      <c r="AL161" s="970">
        <f>AN88</f>
        <v>0</v>
      </c>
      <c r="AM161" s="970"/>
      <c r="AN161" s="970"/>
      <c r="AO161" s="970"/>
      <c r="AP161" s="970"/>
      <c r="AQ161" s="970"/>
      <c r="AR161" s="970"/>
    </row>
    <row r="162" spans="1:44" ht="4.5" customHeight="1" x14ac:dyDescent="0.25">
      <c r="A162" s="8"/>
      <c r="B162" s="971"/>
      <c r="C162" s="971"/>
      <c r="D162" s="971"/>
      <c r="E162" s="971"/>
      <c r="F162" s="971"/>
      <c r="G162" s="971"/>
      <c r="H162" s="971"/>
      <c r="I162" s="971"/>
      <c r="J162" s="971"/>
      <c r="K162" s="971"/>
      <c r="L162" s="971"/>
      <c r="M162" s="971"/>
      <c r="N162" s="971"/>
      <c r="O162" s="971"/>
      <c r="P162" s="971"/>
      <c r="Q162" s="971"/>
      <c r="R162" s="971"/>
      <c r="S162" s="971"/>
      <c r="T162" s="971"/>
      <c r="U162" s="971"/>
      <c r="V162" s="9"/>
      <c r="W162" s="8"/>
      <c r="X162" s="970"/>
      <c r="Y162" s="970"/>
      <c r="Z162" s="970"/>
      <c r="AA162" s="970"/>
      <c r="AB162" s="970"/>
      <c r="AC162" s="970"/>
      <c r="AD162" s="970"/>
      <c r="AE162" s="970"/>
      <c r="AF162" s="970"/>
      <c r="AG162" s="970"/>
      <c r="AH162" s="970"/>
      <c r="AI162" s="970"/>
      <c r="AJ162" s="970"/>
      <c r="AK162" s="970"/>
      <c r="AL162" s="970"/>
      <c r="AM162" s="970"/>
      <c r="AN162" s="970"/>
      <c r="AO162" s="970"/>
      <c r="AP162" s="970"/>
      <c r="AQ162" s="970"/>
      <c r="AR162" s="970"/>
    </row>
    <row r="163" spans="1:44" ht="4.5" customHeight="1" x14ac:dyDescent="0.25">
      <c r="A163" s="8"/>
      <c r="B163" s="971"/>
      <c r="C163" s="971"/>
      <c r="D163" s="971"/>
      <c r="E163" s="971"/>
      <c r="F163" s="971"/>
      <c r="G163" s="971"/>
      <c r="H163" s="971"/>
      <c r="I163" s="971"/>
      <c r="J163" s="971"/>
      <c r="K163" s="971"/>
      <c r="L163" s="971"/>
      <c r="M163" s="971"/>
      <c r="N163" s="971"/>
      <c r="O163" s="971"/>
      <c r="P163" s="971"/>
      <c r="Q163" s="971"/>
      <c r="R163" s="971"/>
      <c r="S163" s="971"/>
      <c r="T163" s="971"/>
      <c r="U163" s="971"/>
      <c r="V163" s="9"/>
      <c r="W163" s="8"/>
      <c r="X163" s="970"/>
      <c r="Y163" s="970"/>
      <c r="Z163" s="970"/>
      <c r="AA163" s="970"/>
      <c r="AB163" s="970"/>
      <c r="AC163" s="970"/>
      <c r="AD163" s="970"/>
      <c r="AE163" s="970"/>
      <c r="AF163" s="970"/>
      <c r="AG163" s="970"/>
      <c r="AH163" s="970"/>
      <c r="AI163" s="970"/>
      <c r="AJ163" s="970"/>
      <c r="AK163" s="970"/>
      <c r="AL163" s="970"/>
      <c r="AM163" s="970"/>
      <c r="AN163" s="970"/>
      <c r="AO163" s="970"/>
      <c r="AP163" s="970"/>
      <c r="AQ163" s="970"/>
      <c r="AR163" s="970"/>
    </row>
    <row r="164" spans="1:44" ht="4.5" customHeight="1" x14ac:dyDescent="0.25">
      <c r="A164" s="8"/>
      <c r="B164" s="972">
        <f>I85</f>
        <v>46223</v>
      </c>
      <c r="C164" s="970"/>
      <c r="D164" s="970"/>
      <c r="E164" s="970"/>
      <c r="F164" s="970"/>
      <c r="G164" s="970"/>
      <c r="H164" s="970"/>
      <c r="I164" s="970"/>
      <c r="J164" s="970"/>
      <c r="K164" s="972">
        <f ca="1">L90</f>
        <v>45869.590078356479</v>
      </c>
      <c r="L164" s="972"/>
      <c r="M164" s="972"/>
      <c r="N164" s="972"/>
      <c r="O164" s="972"/>
      <c r="P164" s="972"/>
      <c r="Q164" s="972"/>
      <c r="R164" s="972"/>
      <c r="S164" s="972"/>
      <c r="T164" s="972"/>
      <c r="U164" s="972"/>
      <c r="V164" s="9"/>
      <c r="W164" s="8"/>
      <c r="X164" s="973">
        <f>AB91</f>
        <v>45493</v>
      </c>
      <c r="Y164" s="974"/>
      <c r="Z164" s="974"/>
      <c r="AA164" s="974"/>
      <c r="AB164" s="974"/>
      <c r="AC164" s="974"/>
      <c r="AD164" s="975"/>
      <c r="AE164" s="973" t="str">
        <f>AF91</f>
        <v>132 532 07 M</v>
      </c>
      <c r="AF164" s="974"/>
      <c r="AG164" s="974"/>
      <c r="AH164" s="974"/>
      <c r="AI164" s="974"/>
      <c r="AJ164" s="974"/>
      <c r="AK164" s="975"/>
      <c r="AL164" s="973">
        <f>AN91</f>
        <v>46223</v>
      </c>
      <c r="AM164" s="974"/>
      <c r="AN164" s="974"/>
      <c r="AO164" s="974"/>
      <c r="AP164" s="974"/>
      <c r="AQ164" s="974"/>
      <c r="AR164" s="975"/>
    </row>
    <row r="165" spans="1:44" ht="4.5" customHeight="1" x14ac:dyDescent="0.25">
      <c r="A165" s="8"/>
      <c r="B165" s="970"/>
      <c r="C165" s="970"/>
      <c r="D165" s="970"/>
      <c r="E165" s="970"/>
      <c r="F165" s="970"/>
      <c r="G165" s="970"/>
      <c r="H165" s="970"/>
      <c r="I165" s="970"/>
      <c r="J165" s="970"/>
      <c r="K165" s="972"/>
      <c r="L165" s="972"/>
      <c r="M165" s="972"/>
      <c r="N165" s="972"/>
      <c r="O165" s="972"/>
      <c r="P165" s="972"/>
      <c r="Q165" s="972"/>
      <c r="R165" s="972"/>
      <c r="S165" s="972"/>
      <c r="T165" s="972"/>
      <c r="U165" s="972"/>
      <c r="V165" s="9"/>
      <c r="W165" s="8"/>
      <c r="X165" s="976"/>
      <c r="Y165" s="977"/>
      <c r="Z165" s="977"/>
      <c r="AA165" s="977"/>
      <c r="AB165" s="977"/>
      <c r="AC165" s="977"/>
      <c r="AD165" s="978"/>
      <c r="AE165" s="976"/>
      <c r="AF165" s="977"/>
      <c r="AG165" s="977"/>
      <c r="AH165" s="977"/>
      <c r="AI165" s="977"/>
      <c r="AJ165" s="977"/>
      <c r="AK165" s="978"/>
      <c r="AL165" s="976"/>
      <c r="AM165" s="977"/>
      <c r="AN165" s="977"/>
      <c r="AO165" s="977"/>
      <c r="AP165" s="977"/>
      <c r="AQ165" s="977"/>
      <c r="AR165" s="978"/>
    </row>
    <row r="166" spans="1:44" ht="4.5" customHeight="1" x14ac:dyDescent="0.25">
      <c r="A166" s="8"/>
      <c r="B166" s="970"/>
      <c r="C166" s="970"/>
      <c r="D166" s="970"/>
      <c r="E166" s="970"/>
      <c r="F166" s="970"/>
      <c r="G166" s="970"/>
      <c r="H166" s="970"/>
      <c r="I166" s="970"/>
      <c r="J166" s="970"/>
      <c r="K166" s="972"/>
      <c r="L166" s="972"/>
      <c r="M166" s="972"/>
      <c r="N166" s="972"/>
      <c r="O166" s="972"/>
      <c r="P166" s="972"/>
      <c r="Q166" s="972"/>
      <c r="R166" s="972"/>
      <c r="S166" s="972"/>
      <c r="T166" s="972"/>
      <c r="U166" s="972"/>
      <c r="V166" s="9"/>
      <c r="W166" s="8"/>
      <c r="X166" s="979"/>
      <c r="Y166" s="980"/>
      <c r="Z166" s="980"/>
      <c r="AA166" s="980"/>
      <c r="AB166" s="980"/>
      <c r="AC166" s="980"/>
      <c r="AD166" s="981"/>
      <c r="AE166" s="979"/>
      <c r="AF166" s="980"/>
      <c r="AG166" s="980"/>
      <c r="AH166" s="980"/>
      <c r="AI166" s="980"/>
      <c r="AJ166" s="980"/>
      <c r="AK166" s="981"/>
      <c r="AL166" s="979"/>
      <c r="AM166" s="980"/>
      <c r="AN166" s="980"/>
      <c r="AO166" s="980"/>
      <c r="AP166" s="980"/>
      <c r="AQ166" s="980"/>
      <c r="AR166" s="981"/>
    </row>
    <row r="167" spans="1:44" ht="4.5" customHeight="1" x14ac:dyDescent="0.25">
      <c r="A167" s="1"/>
      <c r="B167" s="970" t="str">
        <f>F112</f>
        <v>TRANGO X-RACE M (UP)</v>
      </c>
      <c r="C167" s="970"/>
      <c r="D167" s="970"/>
      <c r="E167" s="970"/>
      <c r="F167" s="970"/>
      <c r="G167" s="970"/>
      <c r="H167" s="970"/>
      <c r="I167" s="970"/>
      <c r="J167" s="970"/>
      <c r="K167" s="970"/>
      <c r="L167" s="970"/>
      <c r="M167" s="970"/>
      <c r="N167" s="970"/>
      <c r="O167" s="970"/>
      <c r="P167" s="970"/>
      <c r="Q167" s="970"/>
      <c r="R167" s="970"/>
      <c r="S167" s="970"/>
      <c r="T167" s="970"/>
      <c r="U167" s="970"/>
      <c r="V167" s="3"/>
      <c r="W167" s="1"/>
      <c r="X167" s="972" t="str">
        <f>Z108</f>
        <v>P</v>
      </c>
      <c r="Y167" s="972"/>
      <c r="Z167" s="972"/>
      <c r="AA167" s="972"/>
      <c r="AB167" s="972"/>
      <c r="AC167" s="972"/>
      <c r="AD167" s="972"/>
      <c r="AE167" s="982">
        <f>AH109</f>
        <v>92</v>
      </c>
      <c r="AF167" s="982"/>
      <c r="AG167" s="982"/>
      <c r="AH167" s="982"/>
      <c r="AI167" s="982"/>
      <c r="AJ167" s="982"/>
      <c r="AK167" s="982"/>
      <c r="AL167" s="982"/>
      <c r="AM167" s="982"/>
      <c r="AN167" s="982"/>
      <c r="AO167" s="970">
        <f>AM113</f>
        <v>0</v>
      </c>
      <c r="AP167" s="970"/>
      <c r="AQ167" s="970"/>
      <c r="AR167" s="970"/>
    </row>
    <row r="168" spans="1:44" ht="4.5" customHeight="1" x14ac:dyDescent="0.25">
      <c r="A168" s="8"/>
      <c r="B168" s="970"/>
      <c r="C168" s="970"/>
      <c r="D168" s="970"/>
      <c r="E168" s="970"/>
      <c r="F168" s="970"/>
      <c r="G168" s="970"/>
      <c r="H168" s="970"/>
      <c r="I168" s="970"/>
      <c r="J168" s="970"/>
      <c r="K168" s="970"/>
      <c r="L168" s="970"/>
      <c r="M168" s="970"/>
      <c r="N168" s="970"/>
      <c r="O168" s="970"/>
      <c r="P168" s="970"/>
      <c r="Q168" s="970"/>
      <c r="R168" s="970"/>
      <c r="S168" s="970"/>
      <c r="T168" s="970"/>
      <c r="U168" s="970"/>
      <c r="V168" s="9"/>
      <c r="W168" s="8"/>
      <c r="X168" s="972"/>
      <c r="Y168" s="972"/>
      <c r="Z168" s="972"/>
      <c r="AA168" s="972"/>
      <c r="AB168" s="972"/>
      <c r="AC168" s="972"/>
      <c r="AD168" s="972"/>
      <c r="AE168" s="982"/>
      <c r="AF168" s="982"/>
      <c r="AG168" s="982"/>
      <c r="AH168" s="982"/>
      <c r="AI168" s="982"/>
      <c r="AJ168" s="982"/>
      <c r="AK168" s="982"/>
      <c r="AL168" s="982"/>
      <c r="AM168" s="982"/>
      <c r="AN168" s="982"/>
      <c r="AO168" s="970"/>
      <c r="AP168" s="970"/>
      <c r="AQ168" s="970"/>
      <c r="AR168" s="970"/>
    </row>
    <row r="169" spans="1:44" ht="4.5" customHeight="1" x14ac:dyDescent="0.25">
      <c r="A169" s="8"/>
      <c r="B169" s="970"/>
      <c r="C169" s="970"/>
      <c r="D169" s="970"/>
      <c r="E169" s="970"/>
      <c r="F169" s="970"/>
      <c r="G169" s="970"/>
      <c r="H169" s="970"/>
      <c r="I169" s="970"/>
      <c r="J169" s="970"/>
      <c r="K169" s="970"/>
      <c r="L169" s="970"/>
      <c r="M169" s="970"/>
      <c r="N169" s="970"/>
      <c r="O169" s="970"/>
      <c r="P169" s="970"/>
      <c r="Q169" s="970"/>
      <c r="R169" s="970"/>
      <c r="S169" s="970"/>
      <c r="T169" s="970"/>
      <c r="U169" s="970"/>
      <c r="V169" s="9"/>
      <c r="W169" s="8"/>
      <c r="X169" s="972"/>
      <c r="Y169" s="972"/>
      <c r="Z169" s="972"/>
      <c r="AA169" s="972"/>
      <c r="AB169" s="972"/>
      <c r="AC169" s="972"/>
      <c r="AD169" s="972"/>
      <c r="AE169" s="982"/>
      <c r="AF169" s="982"/>
      <c r="AG169" s="982"/>
      <c r="AH169" s="982"/>
      <c r="AI169" s="982"/>
      <c r="AJ169" s="982"/>
      <c r="AK169" s="982"/>
      <c r="AL169" s="982"/>
      <c r="AM169" s="982"/>
      <c r="AN169" s="982"/>
      <c r="AO169" s="970"/>
      <c r="AP169" s="970"/>
      <c r="AQ169" s="970"/>
      <c r="AR169" s="970"/>
    </row>
    <row r="170" spans="1:44" ht="4.5" customHeight="1" x14ac:dyDescent="0.25">
      <c r="A170" s="8"/>
      <c r="B170" s="970" t="str">
        <f>I117</f>
        <v>OM-P208</v>
      </c>
      <c r="C170" s="970"/>
      <c r="D170" s="970"/>
      <c r="E170" s="970"/>
      <c r="F170" s="970"/>
      <c r="G170" s="970"/>
      <c r="H170" s="970"/>
      <c r="I170" s="970"/>
      <c r="J170" s="970"/>
      <c r="K170" s="970"/>
      <c r="L170" s="970"/>
      <c r="M170" s="970"/>
      <c r="N170" s="970"/>
      <c r="O170" s="970"/>
      <c r="P170" s="970"/>
      <c r="Q170" s="970"/>
      <c r="R170" s="970"/>
      <c r="S170" s="970"/>
      <c r="T170" s="970"/>
      <c r="U170" s="970"/>
      <c r="V170" s="9"/>
      <c r="W170" s="8"/>
      <c r="X170" s="984">
        <f>AE129</f>
        <v>115</v>
      </c>
      <c r="Y170" s="974"/>
      <c r="Z170" s="974"/>
      <c r="AA170" s="974"/>
      <c r="AB170" s="974"/>
      <c r="AC170" s="974"/>
      <c r="AD170" s="975"/>
      <c r="AE170" s="973" t="str">
        <f>AI129</f>
        <v>NIL</v>
      </c>
      <c r="AF170" s="974"/>
      <c r="AG170" s="974"/>
      <c r="AH170" s="974"/>
      <c r="AI170" s="974"/>
      <c r="AJ170" s="974"/>
      <c r="AK170" s="975"/>
      <c r="AL170" s="973" t="str">
        <f>AN129</f>
        <v>NIL</v>
      </c>
      <c r="AM170" s="974"/>
      <c r="AN170" s="974"/>
      <c r="AO170" s="974"/>
      <c r="AP170" s="974"/>
      <c r="AQ170" s="974"/>
      <c r="AR170" s="975"/>
    </row>
    <row r="171" spans="1:44" ht="4.5" customHeight="1" x14ac:dyDescent="0.25">
      <c r="A171" s="8"/>
      <c r="B171" s="970"/>
      <c r="C171" s="970"/>
      <c r="D171" s="970"/>
      <c r="E171" s="970"/>
      <c r="F171" s="970"/>
      <c r="G171" s="970"/>
      <c r="H171" s="970"/>
      <c r="I171" s="970"/>
      <c r="J171" s="970"/>
      <c r="K171" s="970"/>
      <c r="L171" s="970"/>
      <c r="M171" s="970"/>
      <c r="N171" s="970"/>
      <c r="O171" s="970"/>
      <c r="P171" s="970"/>
      <c r="Q171" s="970"/>
      <c r="R171" s="970"/>
      <c r="S171" s="970"/>
      <c r="T171" s="970"/>
      <c r="U171" s="970"/>
      <c r="V171" s="9"/>
      <c r="W171" s="8"/>
      <c r="X171" s="976"/>
      <c r="Y171" s="977"/>
      <c r="Z171" s="977"/>
      <c r="AA171" s="977"/>
      <c r="AB171" s="977"/>
      <c r="AC171" s="977"/>
      <c r="AD171" s="978"/>
      <c r="AE171" s="976"/>
      <c r="AF171" s="977"/>
      <c r="AG171" s="977"/>
      <c r="AH171" s="977"/>
      <c r="AI171" s="977"/>
      <c r="AJ171" s="977"/>
      <c r="AK171" s="978"/>
      <c r="AL171" s="976"/>
      <c r="AM171" s="977"/>
      <c r="AN171" s="977"/>
      <c r="AO171" s="977"/>
      <c r="AP171" s="977"/>
      <c r="AQ171" s="977"/>
      <c r="AR171" s="978"/>
    </row>
    <row r="172" spans="1:44" ht="4.5" customHeight="1" x14ac:dyDescent="0.25">
      <c r="A172" s="8"/>
      <c r="B172" s="970"/>
      <c r="C172" s="970"/>
      <c r="D172" s="970"/>
      <c r="E172" s="970"/>
      <c r="F172" s="970"/>
      <c r="G172" s="970"/>
      <c r="H172" s="970"/>
      <c r="I172" s="970"/>
      <c r="J172" s="970"/>
      <c r="K172" s="970"/>
      <c r="L172" s="970"/>
      <c r="M172" s="970"/>
      <c r="N172" s="970"/>
      <c r="O172" s="970"/>
      <c r="P172" s="970"/>
      <c r="Q172" s="970"/>
      <c r="R172" s="970"/>
      <c r="S172" s="970"/>
      <c r="T172" s="970"/>
      <c r="U172" s="970"/>
      <c r="V172" s="9"/>
      <c r="W172" s="8"/>
      <c r="X172" s="979"/>
      <c r="Y172" s="980"/>
      <c r="Z172" s="980"/>
      <c r="AA172" s="980"/>
      <c r="AB172" s="980"/>
      <c r="AC172" s="980"/>
      <c r="AD172" s="981"/>
      <c r="AE172" s="979"/>
      <c r="AF172" s="980"/>
      <c r="AG172" s="980"/>
      <c r="AH172" s="980"/>
      <c r="AI172" s="980"/>
      <c r="AJ172" s="980"/>
      <c r="AK172" s="981"/>
      <c r="AL172" s="979"/>
      <c r="AM172" s="980"/>
      <c r="AN172" s="980"/>
      <c r="AO172" s="980"/>
      <c r="AP172" s="980"/>
      <c r="AQ172" s="980"/>
      <c r="AR172" s="981"/>
    </row>
    <row r="173" spans="1:44" ht="4.5" customHeight="1" x14ac:dyDescent="0.25">
      <c r="A173" s="8"/>
      <c r="B173" s="971" t="str">
        <f>I122</f>
        <v>GOW s.r.o.EN-C, 4,543160</v>
      </c>
      <c r="C173" s="971"/>
      <c r="D173" s="971"/>
      <c r="E173" s="971"/>
      <c r="F173" s="971"/>
      <c r="G173" s="971"/>
      <c r="H173" s="971"/>
      <c r="I173" s="971"/>
      <c r="J173" s="971"/>
      <c r="K173" s="971"/>
      <c r="L173" s="971"/>
      <c r="M173" s="971"/>
      <c r="N173" s="971"/>
      <c r="O173" s="971"/>
      <c r="P173" s="971"/>
      <c r="Q173" s="971"/>
      <c r="R173" s="971"/>
      <c r="S173" s="971"/>
      <c r="T173" s="971"/>
      <c r="U173" s="971"/>
      <c r="V173" s="9"/>
      <c r="W173" s="8"/>
      <c r="X173" s="970">
        <f>AE135</f>
        <v>0</v>
      </c>
      <c r="Y173" s="970"/>
      <c r="Z173" s="970"/>
      <c r="AA173" s="970"/>
      <c r="AB173" s="970"/>
      <c r="AC173" s="970"/>
      <c r="AD173" s="970"/>
      <c r="AE173" s="970">
        <f>AI135</f>
        <v>0</v>
      </c>
      <c r="AF173" s="970"/>
      <c r="AG173" s="970"/>
      <c r="AH173" s="970"/>
      <c r="AI173" s="970"/>
      <c r="AJ173" s="970"/>
      <c r="AK173" s="970"/>
      <c r="AL173" s="970">
        <f>AN135</f>
        <v>0</v>
      </c>
      <c r="AM173" s="970"/>
      <c r="AN173" s="970"/>
      <c r="AO173" s="970"/>
      <c r="AP173" s="970"/>
      <c r="AQ173" s="970"/>
      <c r="AR173" s="970"/>
    </row>
    <row r="174" spans="1:44" ht="4.5" customHeight="1" x14ac:dyDescent="0.25">
      <c r="A174" s="8"/>
      <c r="B174" s="971"/>
      <c r="C174" s="971"/>
      <c r="D174" s="971"/>
      <c r="E174" s="971"/>
      <c r="F174" s="971"/>
      <c r="G174" s="971"/>
      <c r="H174" s="971"/>
      <c r="I174" s="971"/>
      <c r="J174" s="971"/>
      <c r="K174" s="971"/>
      <c r="L174" s="971"/>
      <c r="M174" s="971"/>
      <c r="N174" s="971"/>
      <c r="O174" s="971"/>
      <c r="P174" s="971"/>
      <c r="Q174" s="971"/>
      <c r="R174" s="971"/>
      <c r="S174" s="971"/>
      <c r="T174" s="971"/>
      <c r="U174" s="971"/>
      <c r="V174" s="9"/>
      <c r="W174" s="8"/>
      <c r="X174" s="970"/>
      <c r="Y174" s="970"/>
      <c r="Z174" s="970"/>
      <c r="AA174" s="970"/>
      <c r="AB174" s="970"/>
      <c r="AC174" s="970"/>
      <c r="AD174" s="970"/>
      <c r="AE174" s="970"/>
      <c r="AF174" s="970"/>
      <c r="AG174" s="970"/>
      <c r="AH174" s="970"/>
      <c r="AI174" s="970"/>
      <c r="AJ174" s="970"/>
      <c r="AK174" s="970"/>
      <c r="AL174" s="970"/>
      <c r="AM174" s="970"/>
      <c r="AN174" s="970"/>
      <c r="AO174" s="970"/>
      <c r="AP174" s="970"/>
      <c r="AQ174" s="970"/>
      <c r="AR174" s="970"/>
    </row>
    <row r="175" spans="1:44" ht="4.5" customHeight="1" x14ac:dyDescent="0.25">
      <c r="A175" s="8"/>
      <c r="B175" s="971"/>
      <c r="C175" s="971"/>
      <c r="D175" s="971"/>
      <c r="E175" s="971"/>
      <c r="F175" s="971"/>
      <c r="G175" s="971"/>
      <c r="H175" s="971"/>
      <c r="I175" s="971"/>
      <c r="J175" s="971"/>
      <c r="K175" s="971"/>
      <c r="L175" s="971"/>
      <c r="M175" s="971"/>
      <c r="N175" s="971"/>
      <c r="O175" s="971"/>
      <c r="P175" s="971"/>
      <c r="Q175" s="971"/>
      <c r="R175" s="971"/>
      <c r="S175" s="971"/>
      <c r="T175" s="971"/>
      <c r="U175" s="971"/>
      <c r="V175" s="9"/>
      <c r="W175" s="8"/>
      <c r="X175" s="970"/>
      <c r="Y175" s="970"/>
      <c r="Z175" s="970"/>
      <c r="AA175" s="970"/>
      <c r="AB175" s="970"/>
      <c r="AC175" s="970"/>
      <c r="AD175" s="970"/>
      <c r="AE175" s="970"/>
      <c r="AF175" s="970"/>
      <c r="AG175" s="970"/>
      <c r="AH175" s="970"/>
      <c r="AI175" s="970"/>
      <c r="AJ175" s="970"/>
      <c r="AK175" s="970"/>
      <c r="AL175" s="970"/>
      <c r="AM175" s="970"/>
      <c r="AN175" s="970"/>
      <c r="AO175" s="970"/>
      <c r="AP175" s="970"/>
      <c r="AQ175" s="970"/>
      <c r="AR175" s="970"/>
    </row>
    <row r="176" spans="1:44" ht="4.5" customHeight="1" x14ac:dyDescent="0.25">
      <c r="A176" s="8"/>
      <c r="B176" s="972">
        <f>I132</f>
        <v>46404</v>
      </c>
      <c r="C176" s="970"/>
      <c r="D176" s="970"/>
      <c r="E176" s="970"/>
      <c r="F176" s="970"/>
      <c r="G176" s="970"/>
      <c r="H176" s="970"/>
      <c r="I176" s="970"/>
      <c r="J176" s="970"/>
      <c r="K176" s="972">
        <f ca="1">L137</f>
        <v>45869.590078356479</v>
      </c>
      <c r="L176" s="972"/>
      <c r="M176" s="972"/>
      <c r="N176" s="972"/>
      <c r="O176" s="972"/>
      <c r="P176" s="972"/>
      <c r="Q176" s="972"/>
      <c r="R176" s="972"/>
      <c r="S176" s="972"/>
      <c r="T176" s="972"/>
      <c r="U176" s="972"/>
      <c r="V176" s="9"/>
      <c r="W176" s="8"/>
      <c r="X176" s="973">
        <f>AB138</f>
        <v>45674</v>
      </c>
      <c r="Y176" s="974"/>
      <c r="Z176" s="974"/>
      <c r="AA176" s="974"/>
      <c r="AB176" s="974"/>
      <c r="AC176" s="974"/>
      <c r="AD176" s="975"/>
      <c r="AE176" s="973" t="str">
        <f>AF138</f>
        <v>XG58M0511736831</v>
      </c>
      <c r="AF176" s="974"/>
      <c r="AG176" s="974"/>
      <c r="AH176" s="974"/>
      <c r="AI176" s="974"/>
      <c r="AJ176" s="974"/>
      <c r="AK176" s="975"/>
      <c r="AL176" s="973">
        <f>AN138</f>
        <v>46404</v>
      </c>
      <c r="AM176" s="974"/>
      <c r="AN176" s="974"/>
      <c r="AO176" s="974"/>
      <c r="AP176" s="974"/>
      <c r="AQ176" s="974"/>
      <c r="AR176" s="975"/>
    </row>
    <row r="177" spans="1:44" ht="4.5" customHeight="1" x14ac:dyDescent="0.25">
      <c r="A177" s="8"/>
      <c r="B177" s="970"/>
      <c r="C177" s="970"/>
      <c r="D177" s="970"/>
      <c r="E177" s="970"/>
      <c r="F177" s="970"/>
      <c r="G177" s="970"/>
      <c r="H177" s="970"/>
      <c r="I177" s="970"/>
      <c r="J177" s="970"/>
      <c r="K177" s="972"/>
      <c r="L177" s="972"/>
      <c r="M177" s="972"/>
      <c r="N177" s="972"/>
      <c r="O177" s="972"/>
      <c r="P177" s="972"/>
      <c r="Q177" s="972"/>
      <c r="R177" s="972"/>
      <c r="S177" s="972"/>
      <c r="T177" s="972"/>
      <c r="U177" s="972"/>
      <c r="V177" s="9"/>
      <c r="W177" s="8"/>
      <c r="X177" s="976"/>
      <c r="Y177" s="977"/>
      <c r="Z177" s="977"/>
      <c r="AA177" s="977"/>
      <c r="AB177" s="977"/>
      <c r="AC177" s="977"/>
      <c r="AD177" s="978"/>
      <c r="AE177" s="976"/>
      <c r="AF177" s="977"/>
      <c r="AG177" s="977"/>
      <c r="AH177" s="977"/>
      <c r="AI177" s="977"/>
      <c r="AJ177" s="977"/>
      <c r="AK177" s="978"/>
      <c r="AL177" s="976"/>
      <c r="AM177" s="977"/>
      <c r="AN177" s="977"/>
      <c r="AO177" s="977"/>
      <c r="AP177" s="977"/>
      <c r="AQ177" s="977"/>
      <c r="AR177" s="978"/>
    </row>
    <row r="178" spans="1:44" ht="4.5" customHeight="1" x14ac:dyDescent="0.25">
      <c r="A178" s="21"/>
      <c r="B178" s="970"/>
      <c r="C178" s="970"/>
      <c r="D178" s="970"/>
      <c r="E178" s="970"/>
      <c r="F178" s="970"/>
      <c r="G178" s="970"/>
      <c r="H178" s="970"/>
      <c r="I178" s="970"/>
      <c r="J178" s="970"/>
      <c r="K178" s="972"/>
      <c r="L178" s="972"/>
      <c r="M178" s="972"/>
      <c r="N178" s="972"/>
      <c r="O178" s="972"/>
      <c r="P178" s="972"/>
      <c r="Q178" s="972"/>
      <c r="R178" s="972"/>
      <c r="S178" s="972"/>
      <c r="T178" s="972"/>
      <c r="U178" s="972"/>
      <c r="V178" s="22"/>
      <c r="W178" s="21"/>
      <c r="X178" s="979"/>
      <c r="Y178" s="980"/>
      <c r="Z178" s="980"/>
      <c r="AA178" s="980"/>
      <c r="AB178" s="980"/>
      <c r="AC178" s="980"/>
      <c r="AD178" s="981"/>
      <c r="AE178" s="979"/>
      <c r="AF178" s="980"/>
      <c r="AG178" s="980"/>
      <c r="AH178" s="980"/>
      <c r="AI178" s="980"/>
      <c r="AJ178" s="980"/>
      <c r="AK178" s="981"/>
      <c r="AL178" s="979"/>
      <c r="AM178" s="980"/>
      <c r="AN178" s="980"/>
      <c r="AO178" s="980"/>
      <c r="AP178" s="980"/>
      <c r="AQ178" s="980"/>
      <c r="AR178" s="981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79" t="str">
        <f>CONCATENATE("*",INDEX('LŠZ P'!A$2:AL$998,A1,17))</f>
        <v>*2016</v>
      </c>
      <c r="U1" s="879"/>
      <c r="V1" s="880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79" t="str">
        <f>CONCATENATE("*",INDEX('LŠZ P'!A$2:AL$998,A1,17),"/P")</f>
        <v>*2016/P</v>
      </c>
      <c r="BM1" s="879"/>
      <c r="BN1" s="880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81"/>
      <c r="U2" s="881"/>
      <c r="V2" s="882"/>
      <c r="W2" s="38"/>
      <c r="X2" s="808" t="s">
        <v>435</v>
      </c>
      <c r="Y2" s="808"/>
      <c r="Z2" s="808"/>
      <c r="AA2" s="808"/>
      <c r="AB2" s="808"/>
      <c r="AC2" s="808"/>
      <c r="AD2" s="808"/>
      <c r="AE2" s="808"/>
      <c r="AF2" s="808"/>
      <c r="AG2" s="808"/>
      <c r="AH2" s="808"/>
      <c r="AI2" s="808"/>
      <c r="AJ2" s="808"/>
      <c r="AK2" s="808"/>
      <c r="AL2" s="808"/>
      <c r="AM2" s="808"/>
      <c r="AN2" s="808"/>
      <c r="AO2" s="808"/>
      <c r="AP2" s="808"/>
      <c r="AQ2" s="808"/>
      <c r="AR2" s="39"/>
      <c r="AS2" s="36"/>
      <c r="BL2" s="881"/>
      <c r="BM2" s="881"/>
      <c r="BN2" s="882"/>
      <c r="BO2" s="38"/>
      <c r="BP2" s="808" t="s">
        <v>435</v>
      </c>
      <c r="BQ2" s="808"/>
      <c r="BR2" s="808"/>
      <c r="BS2" s="808"/>
      <c r="BT2" s="808"/>
      <c r="BU2" s="808"/>
      <c r="BV2" s="808"/>
      <c r="BW2" s="808"/>
      <c r="BX2" s="808"/>
      <c r="BY2" s="808"/>
      <c r="BZ2" s="808"/>
      <c r="CA2" s="808"/>
      <c r="CB2" s="808"/>
      <c r="CC2" s="808"/>
      <c r="CD2" s="808"/>
      <c r="CE2" s="808"/>
      <c r="CF2" s="808"/>
      <c r="CG2" s="808"/>
      <c r="CH2" s="808"/>
      <c r="CI2" s="808"/>
      <c r="CJ2" s="39"/>
    </row>
    <row r="3" spans="1:88" ht="4.5" customHeight="1" x14ac:dyDescent="0.25">
      <c r="A3" s="36"/>
      <c r="T3" s="881"/>
      <c r="U3" s="881"/>
      <c r="V3" s="882"/>
      <c r="W3" s="38"/>
      <c r="X3" s="808"/>
      <c r="Y3" s="808"/>
      <c r="Z3" s="808"/>
      <c r="AA3" s="808"/>
      <c r="AB3" s="808"/>
      <c r="AC3" s="808"/>
      <c r="AD3" s="808"/>
      <c r="AE3" s="808"/>
      <c r="AF3" s="808"/>
      <c r="AG3" s="808"/>
      <c r="AH3" s="808"/>
      <c r="AI3" s="808"/>
      <c r="AJ3" s="808"/>
      <c r="AK3" s="808"/>
      <c r="AL3" s="808"/>
      <c r="AM3" s="808"/>
      <c r="AN3" s="808"/>
      <c r="AO3" s="808"/>
      <c r="AP3" s="808"/>
      <c r="AQ3" s="808"/>
      <c r="AR3" s="39"/>
      <c r="AS3" s="36"/>
      <c r="BL3" s="881"/>
      <c r="BM3" s="881"/>
      <c r="BN3" s="882"/>
      <c r="BO3" s="38"/>
      <c r="BP3" s="808"/>
      <c r="BQ3" s="808"/>
      <c r="BR3" s="808"/>
      <c r="BS3" s="808"/>
      <c r="BT3" s="808"/>
      <c r="BU3" s="808"/>
      <c r="BV3" s="808"/>
      <c r="BW3" s="808"/>
      <c r="BX3" s="808"/>
      <c r="BY3" s="808"/>
      <c r="BZ3" s="808"/>
      <c r="CA3" s="808"/>
      <c r="CB3" s="808"/>
      <c r="CC3" s="808"/>
      <c r="CD3" s="808"/>
      <c r="CE3" s="808"/>
      <c r="CF3" s="808"/>
      <c r="CG3" s="808"/>
      <c r="CH3" s="808"/>
      <c r="CI3" s="808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808"/>
      <c r="Y4" s="808"/>
      <c r="Z4" s="808"/>
      <c r="AA4" s="808"/>
      <c r="AB4" s="808"/>
      <c r="AC4" s="808"/>
      <c r="AD4" s="808"/>
      <c r="AE4" s="808"/>
      <c r="AF4" s="808"/>
      <c r="AG4" s="808"/>
      <c r="AH4" s="808"/>
      <c r="AI4" s="808"/>
      <c r="AJ4" s="808"/>
      <c r="AK4" s="808"/>
      <c r="AL4" s="808"/>
      <c r="AM4" s="808"/>
      <c r="AN4" s="808"/>
      <c r="AO4" s="808"/>
      <c r="AP4" s="808"/>
      <c r="AQ4" s="808"/>
      <c r="AR4" s="39"/>
      <c r="AS4" s="36"/>
      <c r="BJ4" s="40"/>
      <c r="BK4" s="40"/>
      <c r="BL4" s="40"/>
      <c r="BM4" s="40"/>
      <c r="BN4" s="37"/>
      <c r="BO4" s="38"/>
      <c r="BP4" s="808"/>
      <c r="BQ4" s="808"/>
      <c r="BR4" s="808"/>
      <c r="BS4" s="808"/>
      <c r="BT4" s="808"/>
      <c r="BU4" s="808"/>
      <c r="BV4" s="808"/>
      <c r="BW4" s="808"/>
      <c r="BX4" s="808"/>
      <c r="BY4" s="808"/>
      <c r="BZ4" s="808"/>
      <c r="CA4" s="808"/>
      <c r="CB4" s="808"/>
      <c r="CC4" s="808"/>
      <c r="CD4" s="808"/>
      <c r="CE4" s="808"/>
      <c r="CF4" s="808"/>
      <c r="CG4" s="808"/>
      <c r="CH4" s="808"/>
      <c r="CI4" s="808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808"/>
      <c r="Y5" s="808"/>
      <c r="Z5" s="808"/>
      <c r="AA5" s="808"/>
      <c r="AB5" s="808"/>
      <c r="AC5" s="808"/>
      <c r="AD5" s="808"/>
      <c r="AE5" s="808"/>
      <c r="AF5" s="808"/>
      <c r="AG5" s="808"/>
      <c r="AH5" s="808"/>
      <c r="AI5" s="808"/>
      <c r="AJ5" s="808"/>
      <c r="AK5" s="808"/>
      <c r="AL5" s="808"/>
      <c r="AM5" s="808"/>
      <c r="AN5" s="808"/>
      <c r="AO5" s="808"/>
      <c r="AP5" s="808"/>
      <c r="AQ5" s="808"/>
      <c r="AR5" s="39"/>
      <c r="AS5" s="36"/>
      <c r="BJ5" s="40"/>
      <c r="BK5" s="40"/>
      <c r="BL5" s="40"/>
      <c r="BM5" s="40"/>
      <c r="BN5" s="37"/>
      <c r="BO5" s="38"/>
      <c r="BP5" s="808"/>
      <c r="BQ5" s="808"/>
      <c r="BR5" s="808"/>
      <c r="BS5" s="808"/>
      <c r="BT5" s="808"/>
      <c r="BU5" s="808"/>
      <c r="BV5" s="808"/>
      <c r="BW5" s="808"/>
      <c r="BX5" s="808"/>
      <c r="BY5" s="808"/>
      <c r="BZ5" s="808"/>
      <c r="CA5" s="808"/>
      <c r="CB5" s="808"/>
      <c r="CC5" s="808"/>
      <c r="CD5" s="808"/>
      <c r="CE5" s="808"/>
      <c r="CF5" s="808"/>
      <c r="CG5" s="808"/>
      <c r="CH5" s="808"/>
      <c r="CI5" s="808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808"/>
      <c r="Y6" s="808"/>
      <c r="Z6" s="808"/>
      <c r="AA6" s="808"/>
      <c r="AB6" s="808"/>
      <c r="AC6" s="808"/>
      <c r="AD6" s="808"/>
      <c r="AE6" s="808"/>
      <c r="AF6" s="808"/>
      <c r="AG6" s="808"/>
      <c r="AH6" s="808"/>
      <c r="AI6" s="808"/>
      <c r="AJ6" s="808"/>
      <c r="AK6" s="808"/>
      <c r="AL6" s="808"/>
      <c r="AM6" s="808"/>
      <c r="AN6" s="808"/>
      <c r="AO6" s="808"/>
      <c r="AP6" s="808"/>
      <c r="AQ6" s="808"/>
      <c r="AR6" s="39"/>
      <c r="AS6" s="36"/>
      <c r="BJ6" s="40"/>
      <c r="BK6" s="40"/>
      <c r="BL6" s="40"/>
      <c r="BM6" s="40"/>
      <c r="BN6" s="37"/>
      <c r="BO6" s="38"/>
      <c r="BP6" s="808"/>
      <c r="BQ6" s="808"/>
      <c r="BR6" s="808"/>
      <c r="BS6" s="808"/>
      <c r="BT6" s="808"/>
      <c r="BU6" s="808"/>
      <c r="BV6" s="808"/>
      <c r="BW6" s="808"/>
      <c r="BX6" s="808"/>
      <c r="BY6" s="808"/>
      <c r="BZ6" s="808"/>
      <c r="CA6" s="808"/>
      <c r="CB6" s="808"/>
      <c r="CC6" s="808"/>
      <c r="CD6" s="808"/>
      <c r="CE6" s="808"/>
      <c r="CF6" s="808"/>
      <c r="CG6" s="808"/>
      <c r="CH6" s="808"/>
      <c r="CI6" s="808"/>
      <c r="CJ6" s="39"/>
    </row>
    <row r="7" spans="1:88" ht="4.5" customHeight="1" x14ac:dyDescent="0.25">
      <c r="A7" s="36"/>
      <c r="B7" s="985" t="s">
        <v>776</v>
      </c>
      <c r="C7" s="986"/>
      <c r="D7" s="986"/>
      <c r="E7" s="986"/>
      <c r="F7" s="986"/>
      <c r="G7" s="986"/>
      <c r="H7" s="986"/>
      <c r="I7" s="986"/>
      <c r="J7" s="986"/>
      <c r="K7" s="986"/>
      <c r="L7" s="986"/>
      <c r="M7" s="986"/>
      <c r="N7" s="986"/>
      <c r="O7" s="986"/>
      <c r="P7" s="986"/>
      <c r="Q7" s="986"/>
      <c r="R7" s="986"/>
      <c r="S7" s="986"/>
      <c r="T7" s="986"/>
      <c r="U7" s="986"/>
      <c r="V7" s="37"/>
      <c r="W7" s="38"/>
      <c r="X7" s="808"/>
      <c r="Y7" s="808"/>
      <c r="Z7" s="808"/>
      <c r="AA7" s="808"/>
      <c r="AB7" s="808"/>
      <c r="AC7" s="808"/>
      <c r="AD7" s="808"/>
      <c r="AE7" s="808"/>
      <c r="AF7" s="808"/>
      <c r="AG7" s="808"/>
      <c r="AH7" s="808"/>
      <c r="AI7" s="808"/>
      <c r="AJ7" s="808"/>
      <c r="AK7" s="808"/>
      <c r="AL7" s="808"/>
      <c r="AM7" s="808"/>
      <c r="AN7" s="808"/>
      <c r="AO7" s="808"/>
      <c r="AP7" s="808"/>
      <c r="AQ7" s="808"/>
      <c r="AR7" s="39"/>
      <c r="AS7" s="36"/>
      <c r="AT7" s="985" t="s">
        <v>776</v>
      </c>
      <c r="AU7" s="986"/>
      <c r="AV7" s="986"/>
      <c r="AW7" s="986"/>
      <c r="AX7" s="986"/>
      <c r="AY7" s="986"/>
      <c r="AZ7" s="986"/>
      <c r="BA7" s="986"/>
      <c r="BB7" s="986"/>
      <c r="BC7" s="986"/>
      <c r="BD7" s="986"/>
      <c r="BE7" s="986"/>
      <c r="BF7" s="986"/>
      <c r="BG7" s="986"/>
      <c r="BH7" s="986"/>
      <c r="BI7" s="986"/>
      <c r="BJ7" s="986"/>
      <c r="BK7" s="986"/>
      <c r="BL7" s="986"/>
      <c r="BM7" s="986"/>
      <c r="BN7" s="37"/>
      <c r="BO7" s="38"/>
      <c r="BP7" s="808"/>
      <c r="BQ7" s="808"/>
      <c r="BR7" s="808"/>
      <c r="BS7" s="808"/>
      <c r="BT7" s="808"/>
      <c r="BU7" s="808"/>
      <c r="BV7" s="808"/>
      <c r="BW7" s="808"/>
      <c r="BX7" s="808"/>
      <c r="BY7" s="808"/>
      <c r="BZ7" s="808"/>
      <c r="CA7" s="808"/>
      <c r="CB7" s="808"/>
      <c r="CC7" s="808"/>
      <c r="CD7" s="808"/>
      <c r="CE7" s="808"/>
      <c r="CF7" s="808"/>
      <c r="CG7" s="808"/>
      <c r="CH7" s="808"/>
      <c r="CI7" s="808"/>
      <c r="CJ7" s="39"/>
    </row>
    <row r="8" spans="1:88" ht="4.5" customHeight="1" x14ac:dyDescent="0.25">
      <c r="A8" s="36"/>
      <c r="B8" s="986"/>
      <c r="C8" s="986"/>
      <c r="D8" s="986"/>
      <c r="E8" s="986"/>
      <c r="F8" s="986"/>
      <c r="G8" s="986"/>
      <c r="H8" s="986"/>
      <c r="I8" s="986"/>
      <c r="J8" s="986"/>
      <c r="K8" s="986"/>
      <c r="L8" s="986"/>
      <c r="M8" s="986"/>
      <c r="N8" s="986"/>
      <c r="O8" s="986"/>
      <c r="P8" s="986"/>
      <c r="Q8" s="986"/>
      <c r="R8" s="986"/>
      <c r="S8" s="986"/>
      <c r="T8" s="986"/>
      <c r="U8" s="986"/>
      <c r="V8" s="37"/>
      <c r="W8" s="38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39"/>
      <c r="AS8" s="36"/>
      <c r="AT8" s="986"/>
      <c r="AU8" s="986"/>
      <c r="AV8" s="986"/>
      <c r="AW8" s="986"/>
      <c r="AX8" s="986"/>
      <c r="AY8" s="986"/>
      <c r="AZ8" s="986"/>
      <c r="BA8" s="986"/>
      <c r="BB8" s="986"/>
      <c r="BC8" s="986"/>
      <c r="BD8" s="986"/>
      <c r="BE8" s="986"/>
      <c r="BF8" s="986"/>
      <c r="BG8" s="986"/>
      <c r="BH8" s="986"/>
      <c r="BI8" s="986"/>
      <c r="BJ8" s="986"/>
      <c r="BK8" s="986"/>
      <c r="BL8" s="986"/>
      <c r="BM8" s="986"/>
      <c r="BN8" s="37"/>
      <c r="BO8" s="38"/>
      <c r="BP8" s="808"/>
      <c r="BQ8" s="808"/>
      <c r="BR8" s="808"/>
      <c r="BS8" s="808"/>
      <c r="BT8" s="808"/>
      <c r="BU8" s="808"/>
      <c r="BV8" s="808"/>
      <c r="BW8" s="808"/>
      <c r="BX8" s="808"/>
      <c r="BY8" s="808"/>
      <c r="BZ8" s="808"/>
      <c r="CA8" s="808"/>
      <c r="CB8" s="808"/>
      <c r="CC8" s="808"/>
      <c r="CD8" s="808"/>
      <c r="CE8" s="808"/>
      <c r="CF8" s="808"/>
      <c r="CG8" s="808"/>
      <c r="CH8" s="808"/>
      <c r="CI8" s="808"/>
      <c r="CJ8" s="39"/>
    </row>
    <row r="9" spans="1:88" ht="4.5" customHeight="1" x14ac:dyDescent="0.25">
      <c r="A9" s="36"/>
      <c r="B9" s="985" t="s">
        <v>670</v>
      </c>
      <c r="C9" s="985"/>
      <c r="D9" s="985"/>
      <c r="E9" s="985"/>
      <c r="F9" s="985"/>
      <c r="G9" s="985"/>
      <c r="H9" s="985"/>
      <c r="I9" s="985"/>
      <c r="J9" s="985"/>
      <c r="K9" s="985"/>
      <c r="L9" s="985"/>
      <c r="M9" s="985"/>
      <c r="N9" s="985"/>
      <c r="O9" s="985"/>
      <c r="P9" s="985"/>
      <c r="Q9" s="985"/>
      <c r="R9" s="985"/>
      <c r="S9" s="985"/>
      <c r="T9" s="985"/>
      <c r="U9" s="985"/>
      <c r="V9" s="37"/>
      <c r="W9" s="38"/>
      <c r="X9" s="808"/>
      <c r="Y9" s="808"/>
      <c r="Z9" s="808"/>
      <c r="AA9" s="808"/>
      <c r="AB9" s="808"/>
      <c r="AC9" s="808"/>
      <c r="AD9" s="808"/>
      <c r="AE9" s="808"/>
      <c r="AF9" s="808"/>
      <c r="AG9" s="808"/>
      <c r="AH9" s="808"/>
      <c r="AI9" s="808"/>
      <c r="AJ9" s="808"/>
      <c r="AK9" s="808"/>
      <c r="AL9" s="808"/>
      <c r="AM9" s="808"/>
      <c r="AN9" s="808"/>
      <c r="AO9" s="808"/>
      <c r="AP9" s="808"/>
      <c r="AQ9" s="808"/>
      <c r="AR9" s="39"/>
      <c r="AS9" s="36"/>
      <c r="AT9" s="985" t="s">
        <v>670</v>
      </c>
      <c r="AU9" s="985"/>
      <c r="AV9" s="985"/>
      <c r="AW9" s="985"/>
      <c r="AX9" s="985"/>
      <c r="AY9" s="985"/>
      <c r="AZ9" s="985"/>
      <c r="BA9" s="985"/>
      <c r="BB9" s="985"/>
      <c r="BC9" s="985"/>
      <c r="BD9" s="985"/>
      <c r="BE9" s="985"/>
      <c r="BF9" s="985"/>
      <c r="BG9" s="985"/>
      <c r="BH9" s="985"/>
      <c r="BI9" s="985"/>
      <c r="BJ9" s="985"/>
      <c r="BK9" s="985"/>
      <c r="BL9" s="985"/>
      <c r="BM9" s="985"/>
      <c r="BN9" s="37"/>
      <c r="BO9" s="38"/>
      <c r="BP9" s="808"/>
      <c r="BQ9" s="808"/>
      <c r="BR9" s="808"/>
      <c r="BS9" s="808"/>
      <c r="BT9" s="808"/>
      <c r="BU9" s="808"/>
      <c r="BV9" s="808"/>
      <c r="BW9" s="808"/>
      <c r="BX9" s="808"/>
      <c r="BY9" s="808"/>
      <c r="BZ9" s="808"/>
      <c r="CA9" s="808"/>
      <c r="CB9" s="808"/>
      <c r="CC9" s="808"/>
      <c r="CD9" s="808"/>
      <c r="CE9" s="808"/>
      <c r="CF9" s="808"/>
      <c r="CG9" s="808"/>
      <c r="CH9" s="808"/>
      <c r="CI9" s="808"/>
      <c r="CJ9" s="39"/>
    </row>
    <row r="10" spans="1:88" ht="4.5" customHeight="1" x14ac:dyDescent="0.25">
      <c r="A10" s="36"/>
      <c r="B10" s="985"/>
      <c r="C10" s="985"/>
      <c r="D10" s="985"/>
      <c r="E10" s="985"/>
      <c r="F10" s="985"/>
      <c r="G10" s="985"/>
      <c r="H10" s="985"/>
      <c r="I10" s="985"/>
      <c r="J10" s="985"/>
      <c r="K10" s="985"/>
      <c r="L10" s="985"/>
      <c r="M10" s="985"/>
      <c r="N10" s="985"/>
      <c r="O10" s="985"/>
      <c r="P10" s="985"/>
      <c r="Q10" s="985"/>
      <c r="R10" s="985"/>
      <c r="S10" s="985"/>
      <c r="T10" s="985"/>
      <c r="U10" s="985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85"/>
      <c r="AU10" s="985"/>
      <c r="AV10" s="985"/>
      <c r="AW10" s="985"/>
      <c r="AX10" s="985"/>
      <c r="AY10" s="985"/>
      <c r="AZ10" s="985"/>
      <c r="BA10" s="985"/>
      <c r="BB10" s="985"/>
      <c r="BC10" s="985"/>
      <c r="BD10" s="985"/>
      <c r="BE10" s="985"/>
      <c r="BF10" s="985"/>
      <c r="BG10" s="985"/>
      <c r="BH10" s="985"/>
      <c r="BI10" s="985"/>
      <c r="BJ10" s="985"/>
      <c r="BK10" s="985"/>
      <c r="BL10" s="985"/>
      <c r="BM10" s="985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87" t="s">
        <v>158</v>
      </c>
      <c r="C11" s="987"/>
      <c r="D11" s="987"/>
      <c r="E11" s="987"/>
      <c r="F11" s="987"/>
      <c r="G11" s="987"/>
      <c r="H11" s="987"/>
      <c r="I11" s="987"/>
      <c r="J11" s="987"/>
      <c r="K11" s="987"/>
      <c r="L11" s="987"/>
      <c r="M11" s="987"/>
      <c r="N11" s="987"/>
      <c r="O11" s="987"/>
      <c r="P11" s="987"/>
      <c r="Q11" s="987"/>
      <c r="R11" s="987"/>
      <c r="S11" s="987"/>
      <c r="T11" s="987"/>
      <c r="U11" s="987"/>
      <c r="V11" s="37"/>
      <c r="W11" s="38"/>
      <c r="X11" s="988" t="s">
        <v>401</v>
      </c>
      <c r="Y11" s="988"/>
      <c r="Z11" s="988"/>
      <c r="AA11" s="988"/>
      <c r="AB11" s="988"/>
      <c r="AC11" s="988"/>
      <c r="AD11" s="988"/>
      <c r="AE11" s="988"/>
      <c r="AF11" s="988"/>
      <c r="AG11" s="988"/>
      <c r="AH11" s="989"/>
      <c r="AI11" s="870" t="str">
        <f>I23</f>
        <v>OM-P018</v>
      </c>
      <c r="AJ11" s="871"/>
      <c r="AK11" s="871"/>
      <c r="AL11" s="871"/>
      <c r="AM11" s="871"/>
      <c r="AN11" s="871"/>
      <c r="AO11" s="871"/>
      <c r="AP11" s="871"/>
      <c r="AQ11" s="872"/>
      <c r="AR11" s="39"/>
      <c r="AS11" s="36"/>
      <c r="AT11" s="987" t="s">
        <v>158</v>
      </c>
      <c r="AU11" s="987"/>
      <c r="AV11" s="987"/>
      <c r="AW11" s="987"/>
      <c r="AX11" s="987"/>
      <c r="AY11" s="987"/>
      <c r="AZ11" s="987"/>
      <c r="BA11" s="987"/>
      <c r="BB11" s="987"/>
      <c r="BC11" s="987"/>
      <c r="BD11" s="987"/>
      <c r="BE11" s="987"/>
      <c r="BF11" s="987"/>
      <c r="BG11" s="987"/>
      <c r="BH11" s="987"/>
      <c r="BI11" s="987"/>
      <c r="BJ11" s="987"/>
      <c r="BK11" s="987"/>
      <c r="BL11" s="987"/>
      <c r="BM11" s="987"/>
      <c r="BN11" s="37"/>
      <c r="BO11" s="38"/>
      <c r="BP11" s="988" t="s">
        <v>401</v>
      </c>
      <c r="BQ11" s="988"/>
      <c r="BR11" s="988"/>
      <c r="BS11" s="988"/>
      <c r="BT11" s="988"/>
      <c r="BU11" s="988"/>
      <c r="BV11" s="988"/>
      <c r="BW11" s="988"/>
      <c r="BX11" s="988"/>
      <c r="BY11" s="988"/>
      <c r="BZ11" s="989"/>
      <c r="CA11" s="870">
        <f>BA23</f>
        <v>0</v>
      </c>
      <c r="CB11" s="871"/>
      <c r="CC11" s="871"/>
      <c r="CD11" s="871"/>
      <c r="CE11" s="871"/>
      <c r="CF11" s="871"/>
      <c r="CG11" s="871"/>
      <c r="CH11" s="871"/>
      <c r="CI11" s="872"/>
      <c r="CJ11" s="39"/>
    </row>
    <row r="12" spans="1:88" ht="4.5" customHeight="1" x14ac:dyDescent="0.25">
      <c r="A12" s="36"/>
      <c r="B12" s="987"/>
      <c r="C12" s="987"/>
      <c r="D12" s="987"/>
      <c r="E12" s="987"/>
      <c r="F12" s="987"/>
      <c r="G12" s="987"/>
      <c r="H12" s="987"/>
      <c r="I12" s="987"/>
      <c r="J12" s="987"/>
      <c r="K12" s="987"/>
      <c r="L12" s="987"/>
      <c r="M12" s="987"/>
      <c r="N12" s="987"/>
      <c r="O12" s="987"/>
      <c r="P12" s="987"/>
      <c r="Q12" s="987"/>
      <c r="R12" s="987"/>
      <c r="S12" s="987"/>
      <c r="T12" s="987"/>
      <c r="U12" s="987"/>
      <c r="V12" s="37"/>
      <c r="W12" s="38"/>
      <c r="X12" s="988"/>
      <c r="Y12" s="988"/>
      <c r="Z12" s="988"/>
      <c r="AA12" s="988"/>
      <c r="AB12" s="988"/>
      <c r="AC12" s="988"/>
      <c r="AD12" s="988"/>
      <c r="AE12" s="988"/>
      <c r="AF12" s="988"/>
      <c r="AG12" s="988"/>
      <c r="AH12" s="989"/>
      <c r="AI12" s="873"/>
      <c r="AJ12" s="874"/>
      <c r="AK12" s="874"/>
      <c r="AL12" s="874"/>
      <c r="AM12" s="874"/>
      <c r="AN12" s="874"/>
      <c r="AO12" s="874"/>
      <c r="AP12" s="874"/>
      <c r="AQ12" s="875"/>
      <c r="AR12" s="39"/>
      <c r="AS12" s="36"/>
      <c r="AT12" s="987"/>
      <c r="AU12" s="987"/>
      <c r="AV12" s="987"/>
      <c r="AW12" s="987"/>
      <c r="AX12" s="987"/>
      <c r="AY12" s="987"/>
      <c r="AZ12" s="987"/>
      <c r="BA12" s="987"/>
      <c r="BB12" s="987"/>
      <c r="BC12" s="987"/>
      <c r="BD12" s="987"/>
      <c r="BE12" s="987"/>
      <c r="BF12" s="987"/>
      <c r="BG12" s="987"/>
      <c r="BH12" s="987"/>
      <c r="BI12" s="987"/>
      <c r="BJ12" s="987"/>
      <c r="BK12" s="987"/>
      <c r="BL12" s="987"/>
      <c r="BM12" s="987"/>
      <c r="BN12" s="37"/>
      <c r="BO12" s="38"/>
      <c r="BP12" s="988"/>
      <c r="BQ12" s="988"/>
      <c r="BR12" s="988"/>
      <c r="BS12" s="988"/>
      <c r="BT12" s="988"/>
      <c r="BU12" s="988"/>
      <c r="BV12" s="988"/>
      <c r="BW12" s="988"/>
      <c r="BX12" s="988"/>
      <c r="BY12" s="988"/>
      <c r="BZ12" s="989"/>
      <c r="CA12" s="873"/>
      <c r="CB12" s="874"/>
      <c r="CC12" s="874"/>
      <c r="CD12" s="874"/>
      <c r="CE12" s="874"/>
      <c r="CF12" s="874"/>
      <c r="CG12" s="874"/>
      <c r="CH12" s="874"/>
      <c r="CI12" s="875"/>
      <c r="CJ12" s="39"/>
    </row>
    <row r="13" spans="1:88" ht="4.5" customHeight="1" x14ac:dyDescent="0.25">
      <c r="A13" s="36"/>
      <c r="B13" s="987" t="s">
        <v>231</v>
      </c>
      <c r="C13" s="987"/>
      <c r="D13" s="987"/>
      <c r="E13" s="987"/>
      <c r="F13" s="987"/>
      <c r="G13" s="987"/>
      <c r="H13" s="987"/>
      <c r="I13" s="987"/>
      <c r="J13" s="987"/>
      <c r="K13" s="987"/>
      <c r="L13" s="987"/>
      <c r="M13" s="987"/>
      <c r="N13" s="987"/>
      <c r="O13" s="987"/>
      <c r="P13" s="987"/>
      <c r="Q13" s="987"/>
      <c r="R13" s="987"/>
      <c r="S13" s="987"/>
      <c r="T13" s="987"/>
      <c r="U13" s="987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76"/>
      <c r="AJ13" s="877"/>
      <c r="AK13" s="877"/>
      <c r="AL13" s="877"/>
      <c r="AM13" s="877"/>
      <c r="AN13" s="877"/>
      <c r="AO13" s="877"/>
      <c r="AP13" s="877"/>
      <c r="AQ13" s="878"/>
      <c r="AR13" s="39"/>
      <c r="AS13" s="36"/>
      <c r="AT13" s="987" t="s">
        <v>231</v>
      </c>
      <c r="AU13" s="987"/>
      <c r="AV13" s="987"/>
      <c r="AW13" s="987"/>
      <c r="AX13" s="987"/>
      <c r="AY13" s="987"/>
      <c r="AZ13" s="987"/>
      <c r="BA13" s="987"/>
      <c r="BB13" s="987"/>
      <c r="BC13" s="987"/>
      <c r="BD13" s="987"/>
      <c r="BE13" s="987"/>
      <c r="BF13" s="987"/>
      <c r="BG13" s="987"/>
      <c r="BH13" s="987"/>
      <c r="BI13" s="987"/>
      <c r="BJ13" s="987"/>
      <c r="BK13" s="987"/>
      <c r="BL13" s="987"/>
      <c r="BM13" s="987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76"/>
      <c r="CB13" s="877"/>
      <c r="CC13" s="877"/>
      <c r="CD13" s="877"/>
      <c r="CE13" s="877"/>
      <c r="CF13" s="877"/>
      <c r="CG13" s="877"/>
      <c r="CH13" s="877"/>
      <c r="CI13" s="878"/>
      <c r="CJ13" s="39"/>
    </row>
    <row r="14" spans="1:88" ht="4.5" customHeight="1" x14ac:dyDescent="0.25">
      <c r="A14" s="36"/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37"/>
      <c r="W14" s="38"/>
      <c r="X14" s="829" t="s">
        <v>921</v>
      </c>
      <c r="Y14" s="830"/>
      <c r="Z14" s="946" t="str">
        <f>INDEX('LŠZ P'!A$2:AL$998,A1,14)</f>
        <v>P</v>
      </c>
      <c r="AA14" s="947"/>
      <c r="AB14" s="947"/>
      <c r="AC14" s="947"/>
      <c r="AD14" s="948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87"/>
      <c r="AU14" s="987"/>
      <c r="AV14" s="987"/>
      <c r="AW14" s="987"/>
      <c r="AX14" s="987"/>
      <c r="AY14" s="987"/>
      <c r="AZ14" s="987"/>
      <c r="BA14" s="987"/>
      <c r="BB14" s="987"/>
      <c r="BC14" s="987"/>
      <c r="BD14" s="987"/>
      <c r="BE14" s="987"/>
      <c r="BF14" s="987"/>
      <c r="BG14" s="987"/>
      <c r="BH14" s="987"/>
      <c r="BI14" s="987"/>
      <c r="BJ14" s="987"/>
      <c r="BK14" s="987"/>
      <c r="BL14" s="987"/>
      <c r="BM14" s="987"/>
      <c r="BN14" s="37"/>
      <c r="BO14" s="38"/>
      <c r="BP14" s="829" t="s">
        <v>921</v>
      </c>
      <c r="BQ14" s="830"/>
      <c r="BR14" s="946" t="str">
        <f>INDEX('LŠZ P'!A$2:AL$998,A1,14)</f>
        <v>P</v>
      </c>
      <c r="BS14" s="947"/>
      <c r="BT14" s="947"/>
      <c r="BU14" s="947"/>
      <c r="BV14" s="948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829"/>
      <c r="Y15" s="830"/>
      <c r="Z15" s="949"/>
      <c r="AA15" s="950"/>
      <c r="AB15" s="950"/>
      <c r="AC15" s="950"/>
      <c r="AD15" s="951"/>
      <c r="AE15" s="41"/>
      <c r="AF15" s="41"/>
      <c r="AG15" s="41"/>
      <c r="AH15" s="890">
        <f>INDEX('LŠZ P'!A$2:AL$998,A1,27)</f>
        <v>110</v>
      </c>
      <c r="AI15" s="891"/>
      <c r="AJ15" s="891"/>
      <c r="AK15" s="891"/>
      <c r="AL15" s="891"/>
      <c r="AM15" s="891"/>
      <c r="AN15" s="891"/>
      <c r="AO15" s="891"/>
      <c r="AP15" s="891"/>
      <c r="AQ15" s="892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829"/>
      <c r="BQ15" s="830"/>
      <c r="BR15" s="949"/>
      <c r="BS15" s="950"/>
      <c r="BT15" s="950"/>
      <c r="BU15" s="950"/>
      <c r="BV15" s="951"/>
      <c r="BW15" s="41"/>
      <c r="BX15" s="41"/>
      <c r="BY15" s="41"/>
      <c r="BZ15" s="890">
        <f>INDEX('LŠZ P'!A$2:AL$998,A1,27)</f>
        <v>110</v>
      </c>
      <c r="CA15" s="891"/>
      <c r="CB15" s="891"/>
      <c r="CC15" s="891"/>
      <c r="CD15" s="891"/>
      <c r="CE15" s="891"/>
      <c r="CF15" s="891"/>
      <c r="CG15" s="891"/>
      <c r="CH15" s="891"/>
      <c r="CI15" s="892"/>
      <c r="CJ15" s="39"/>
    </row>
    <row r="16" spans="1:88" ht="4.5" customHeight="1" x14ac:dyDescent="0.25">
      <c r="A16" s="38"/>
      <c r="B16" s="999" t="s">
        <v>922</v>
      </c>
      <c r="C16" s="999"/>
      <c r="D16" s="999"/>
      <c r="E16" s="999"/>
      <c r="F16" s="1000" t="s">
        <v>701</v>
      </c>
      <c r="G16" s="1001"/>
      <c r="H16" s="1001"/>
      <c r="I16" s="1001"/>
      <c r="J16" s="1001"/>
      <c r="K16" s="1001"/>
      <c r="L16" s="1001"/>
      <c r="M16" s="1001"/>
      <c r="N16" s="1001"/>
      <c r="O16" s="1001"/>
      <c r="P16" s="1001"/>
      <c r="Q16" s="1001"/>
      <c r="R16" s="1001"/>
      <c r="S16" s="1001"/>
      <c r="T16" s="1001"/>
      <c r="U16" s="1002"/>
      <c r="V16" s="39"/>
      <c r="W16" s="38"/>
      <c r="X16" s="829"/>
      <c r="Y16" s="830"/>
      <c r="Z16" s="949"/>
      <c r="AA16" s="950"/>
      <c r="AB16" s="950"/>
      <c r="AC16" s="950"/>
      <c r="AD16" s="951"/>
      <c r="AE16" s="985" t="s">
        <v>380</v>
      </c>
      <c r="AF16" s="985"/>
      <c r="AG16" s="985"/>
      <c r="AH16" s="893"/>
      <c r="AI16" s="894"/>
      <c r="AJ16" s="894"/>
      <c r="AK16" s="894"/>
      <c r="AL16" s="894"/>
      <c r="AM16" s="894"/>
      <c r="AN16" s="894"/>
      <c r="AO16" s="894"/>
      <c r="AP16" s="894"/>
      <c r="AQ16" s="895"/>
      <c r="AR16" s="39"/>
      <c r="AS16" s="38"/>
      <c r="AT16" s="999" t="s">
        <v>922</v>
      </c>
      <c r="AU16" s="999"/>
      <c r="AV16" s="999"/>
      <c r="AW16" s="999"/>
      <c r="AX16" s="1000" t="s">
        <v>410</v>
      </c>
      <c r="AY16" s="1001"/>
      <c r="AZ16" s="1001"/>
      <c r="BA16" s="1001"/>
      <c r="BB16" s="1001"/>
      <c r="BC16" s="1001"/>
      <c r="BD16" s="1001"/>
      <c r="BE16" s="1001"/>
      <c r="BF16" s="1001"/>
      <c r="BG16" s="1001"/>
      <c r="BH16" s="1001"/>
      <c r="BI16" s="1001"/>
      <c r="BJ16" s="1001"/>
      <c r="BK16" s="1001"/>
      <c r="BL16" s="1001"/>
      <c r="BM16" s="1002"/>
      <c r="BN16" s="39"/>
      <c r="BO16" s="38"/>
      <c r="BP16" s="829"/>
      <c r="BQ16" s="830"/>
      <c r="BR16" s="949"/>
      <c r="BS16" s="950"/>
      <c r="BT16" s="950"/>
      <c r="BU16" s="950"/>
      <c r="BV16" s="951"/>
      <c r="BW16" s="985" t="s">
        <v>380</v>
      </c>
      <c r="BX16" s="985"/>
      <c r="BY16" s="985"/>
      <c r="BZ16" s="893"/>
      <c r="CA16" s="894"/>
      <c r="CB16" s="894"/>
      <c r="CC16" s="894"/>
      <c r="CD16" s="894"/>
      <c r="CE16" s="894"/>
      <c r="CF16" s="894"/>
      <c r="CG16" s="894"/>
      <c r="CH16" s="894"/>
      <c r="CI16" s="895"/>
      <c r="CJ16" s="39"/>
    </row>
    <row r="17" spans="1:88" ht="4.5" customHeight="1" x14ac:dyDescent="0.25">
      <c r="A17" s="38"/>
      <c r="B17" s="999"/>
      <c r="C17" s="999"/>
      <c r="D17" s="999"/>
      <c r="E17" s="999"/>
      <c r="F17" s="1003"/>
      <c r="G17" s="1004"/>
      <c r="H17" s="1004"/>
      <c r="I17" s="1004"/>
      <c r="J17" s="1004"/>
      <c r="K17" s="1004"/>
      <c r="L17" s="1004"/>
      <c r="M17" s="1004"/>
      <c r="N17" s="1004"/>
      <c r="O17" s="1004"/>
      <c r="P17" s="1004"/>
      <c r="Q17" s="1004"/>
      <c r="R17" s="1004"/>
      <c r="S17" s="1004"/>
      <c r="T17" s="1004"/>
      <c r="U17" s="1005"/>
      <c r="V17" s="39"/>
      <c r="W17" s="38"/>
      <c r="X17" s="829"/>
      <c r="Y17" s="830"/>
      <c r="Z17" s="952"/>
      <c r="AA17" s="953"/>
      <c r="AB17" s="953"/>
      <c r="AC17" s="953"/>
      <c r="AD17" s="954"/>
      <c r="AE17" s="985"/>
      <c r="AF17" s="985"/>
      <c r="AG17" s="985"/>
      <c r="AH17" s="896"/>
      <c r="AI17" s="897"/>
      <c r="AJ17" s="897"/>
      <c r="AK17" s="897"/>
      <c r="AL17" s="897"/>
      <c r="AM17" s="897"/>
      <c r="AN17" s="897"/>
      <c r="AO17" s="897"/>
      <c r="AP17" s="897"/>
      <c r="AQ17" s="898"/>
      <c r="AR17" s="39"/>
      <c r="AS17" s="38"/>
      <c r="AT17" s="999"/>
      <c r="AU17" s="999"/>
      <c r="AV17" s="999"/>
      <c r="AW17" s="999"/>
      <c r="AX17" s="1003"/>
      <c r="AY17" s="1004"/>
      <c r="AZ17" s="1004"/>
      <c r="BA17" s="1004"/>
      <c r="BB17" s="1004"/>
      <c r="BC17" s="1004"/>
      <c r="BD17" s="1004"/>
      <c r="BE17" s="1004"/>
      <c r="BF17" s="1004"/>
      <c r="BG17" s="1004"/>
      <c r="BH17" s="1004"/>
      <c r="BI17" s="1004"/>
      <c r="BJ17" s="1004"/>
      <c r="BK17" s="1004"/>
      <c r="BL17" s="1004"/>
      <c r="BM17" s="1005"/>
      <c r="BN17" s="39"/>
      <c r="BO17" s="38"/>
      <c r="BP17" s="829"/>
      <c r="BQ17" s="830"/>
      <c r="BR17" s="952"/>
      <c r="BS17" s="953"/>
      <c r="BT17" s="953"/>
      <c r="BU17" s="953"/>
      <c r="BV17" s="954"/>
      <c r="BW17" s="985"/>
      <c r="BX17" s="985"/>
      <c r="BY17" s="985"/>
      <c r="BZ17" s="896"/>
      <c r="CA17" s="897"/>
      <c r="CB17" s="897"/>
      <c r="CC17" s="897"/>
      <c r="CD17" s="897"/>
      <c r="CE17" s="897"/>
      <c r="CF17" s="897"/>
      <c r="CG17" s="897"/>
      <c r="CH17" s="897"/>
      <c r="CI17" s="898"/>
      <c r="CJ17" s="39"/>
    </row>
    <row r="18" spans="1:88" ht="4.5" customHeight="1" x14ac:dyDescent="0.25">
      <c r="A18" s="38"/>
      <c r="B18" s="41"/>
      <c r="C18" s="41"/>
      <c r="D18" s="41"/>
      <c r="E18" s="41"/>
      <c r="F18" s="1006" t="str">
        <f>CONCATENATE(INDEX('LŠZ P'!A$2:AL$998,A1,3)," (",INDEX('LŠZ P'!A$2:AL$998,A1,9),")")</f>
        <v>VEGA 5 XL (AXIS PARAGL.)</v>
      </c>
      <c r="G18" s="1007"/>
      <c r="H18" s="1007"/>
      <c r="I18" s="1007"/>
      <c r="J18" s="1007"/>
      <c r="K18" s="1007"/>
      <c r="L18" s="1007"/>
      <c r="M18" s="1007"/>
      <c r="N18" s="1007"/>
      <c r="O18" s="1007"/>
      <c r="P18" s="1007"/>
      <c r="Q18" s="1007"/>
      <c r="R18" s="1007"/>
      <c r="S18" s="1007"/>
      <c r="T18" s="1007"/>
      <c r="U18" s="1008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1006" t="str">
        <f>CONCATENATE(INDEX('LŠZ P'!A$2:AL$998,A1,4)," (",INDEX('LŠZ P'!A$2:AL$998,A1,10),")")</f>
        <v xml:space="preserve"> ()</v>
      </c>
      <c r="AY18" s="1007"/>
      <c r="AZ18" s="1007"/>
      <c r="BA18" s="1007"/>
      <c r="BB18" s="1007"/>
      <c r="BC18" s="1007"/>
      <c r="BD18" s="1007"/>
      <c r="BE18" s="1007"/>
      <c r="BF18" s="1007"/>
      <c r="BG18" s="1007"/>
      <c r="BH18" s="1007"/>
      <c r="BI18" s="1007"/>
      <c r="BJ18" s="1007"/>
      <c r="BK18" s="1007"/>
      <c r="BL18" s="1007"/>
      <c r="BM18" s="1008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88" t="s">
        <v>381</v>
      </c>
      <c r="C19" s="988"/>
      <c r="D19" s="988"/>
      <c r="E19" s="988"/>
      <c r="F19" s="1009"/>
      <c r="G19" s="1007"/>
      <c r="H19" s="1007"/>
      <c r="I19" s="1007"/>
      <c r="J19" s="1007"/>
      <c r="K19" s="1007"/>
      <c r="L19" s="1007"/>
      <c r="M19" s="1007"/>
      <c r="N19" s="1007"/>
      <c r="O19" s="1007"/>
      <c r="P19" s="1007"/>
      <c r="Q19" s="1007"/>
      <c r="R19" s="1007"/>
      <c r="S19" s="1007"/>
      <c r="T19" s="1007"/>
      <c r="U19" s="1008"/>
      <c r="V19" s="39"/>
      <c r="W19" s="38"/>
      <c r="X19" s="988" t="s">
        <v>67</v>
      </c>
      <c r="Y19" s="1013"/>
      <c r="Z19" s="1013"/>
      <c r="AA19" s="1013"/>
      <c r="AB19" s="1013"/>
      <c r="AC19" s="1013"/>
      <c r="AD19" s="1013"/>
      <c r="AE19" s="1013"/>
      <c r="AF19" s="1013"/>
      <c r="AG19" s="1013"/>
      <c r="AH19" s="1013"/>
      <c r="AI19" s="1013"/>
      <c r="AJ19" s="1013"/>
      <c r="AK19" s="1013"/>
      <c r="AM19" s="834">
        <f>INDEX('LŠZ P'!A$2:AL$998,A1,28)</f>
        <v>0</v>
      </c>
      <c r="AN19" s="931"/>
      <c r="AO19" s="931"/>
      <c r="AP19" s="931"/>
      <c r="AQ19" s="932"/>
      <c r="AR19" s="39"/>
      <c r="AS19" s="38"/>
      <c r="AT19" s="988" t="s">
        <v>381</v>
      </c>
      <c r="AU19" s="988"/>
      <c r="AV19" s="988"/>
      <c r="AW19" s="988"/>
      <c r="AX19" s="1009"/>
      <c r="AY19" s="1007"/>
      <c r="AZ19" s="1007"/>
      <c r="BA19" s="1007"/>
      <c r="BB19" s="1007"/>
      <c r="BC19" s="1007"/>
      <c r="BD19" s="1007"/>
      <c r="BE19" s="1007"/>
      <c r="BF19" s="1007"/>
      <c r="BG19" s="1007"/>
      <c r="BH19" s="1007"/>
      <c r="BI19" s="1007"/>
      <c r="BJ19" s="1007"/>
      <c r="BK19" s="1007"/>
      <c r="BL19" s="1007"/>
      <c r="BM19" s="1008"/>
      <c r="BN19" s="39"/>
      <c r="BO19" s="38"/>
      <c r="BP19" s="988" t="s">
        <v>67</v>
      </c>
      <c r="BQ19" s="1013"/>
      <c r="BR19" s="1013"/>
      <c r="BS19" s="1013"/>
      <c r="BT19" s="1013"/>
      <c r="BU19" s="1013"/>
      <c r="BV19" s="1013"/>
      <c r="BW19" s="1013"/>
      <c r="BX19" s="1013"/>
      <c r="BY19" s="1013"/>
      <c r="BZ19" s="1013"/>
      <c r="CA19" s="1013"/>
      <c r="CB19" s="1013"/>
      <c r="CC19" s="1013"/>
      <c r="CE19" s="990" t="s">
        <v>423</v>
      </c>
      <c r="CF19" s="991"/>
      <c r="CG19" s="991"/>
      <c r="CH19" s="991"/>
      <c r="CI19" s="992"/>
      <c r="CJ19" s="39"/>
    </row>
    <row r="20" spans="1:88" ht="4.5" customHeight="1" x14ac:dyDescent="0.25">
      <c r="A20" s="38"/>
      <c r="B20" s="988"/>
      <c r="C20" s="988"/>
      <c r="D20" s="988"/>
      <c r="E20" s="988"/>
      <c r="F20" s="1009"/>
      <c r="G20" s="1007"/>
      <c r="H20" s="1007"/>
      <c r="I20" s="1007"/>
      <c r="J20" s="1007"/>
      <c r="K20" s="1007"/>
      <c r="L20" s="1007"/>
      <c r="M20" s="1007"/>
      <c r="N20" s="1007"/>
      <c r="O20" s="1007"/>
      <c r="P20" s="1007"/>
      <c r="Q20" s="1007"/>
      <c r="R20" s="1007"/>
      <c r="S20" s="1007"/>
      <c r="T20" s="1007"/>
      <c r="U20" s="1008"/>
      <c r="V20" s="39"/>
      <c r="W20" s="38"/>
      <c r="X20" s="1013"/>
      <c r="Y20" s="1013"/>
      <c r="Z20" s="1013"/>
      <c r="AA20" s="1013"/>
      <c r="AB20" s="1013"/>
      <c r="AC20" s="1013"/>
      <c r="AD20" s="1013"/>
      <c r="AE20" s="1013"/>
      <c r="AF20" s="1013"/>
      <c r="AG20" s="1013"/>
      <c r="AH20" s="1013"/>
      <c r="AI20" s="1013"/>
      <c r="AJ20" s="1013"/>
      <c r="AK20" s="1013"/>
      <c r="AL20" s="46"/>
      <c r="AM20" s="933"/>
      <c r="AN20" s="934"/>
      <c r="AO20" s="934"/>
      <c r="AP20" s="934"/>
      <c r="AQ20" s="935"/>
      <c r="AR20" s="39"/>
      <c r="AS20" s="38"/>
      <c r="AT20" s="988"/>
      <c r="AU20" s="988"/>
      <c r="AV20" s="988"/>
      <c r="AW20" s="988"/>
      <c r="AX20" s="1009"/>
      <c r="AY20" s="1007"/>
      <c r="AZ20" s="1007"/>
      <c r="BA20" s="1007"/>
      <c r="BB20" s="1007"/>
      <c r="BC20" s="1007"/>
      <c r="BD20" s="1007"/>
      <c r="BE20" s="1007"/>
      <c r="BF20" s="1007"/>
      <c r="BG20" s="1007"/>
      <c r="BH20" s="1007"/>
      <c r="BI20" s="1007"/>
      <c r="BJ20" s="1007"/>
      <c r="BK20" s="1007"/>
      <c r="BL20" s="1007"/>
      <c r="BM20" s="1008"/>
      <c r="BN20" s="39"/>
      <c r="BO20" s="38"/>
      <c r="BP20" s="1013"/>
      <c r="BQ20" s="1013"/>
      <c r="BR20" s="1013"/>
      <c r="BS20" s="1013"/>
      <c r="BT20" s="1013"/>
      <c r="BU20" s="1013"/>
      <c r="BV20" s="1013"/>
      <c r="BW20" s="1013"/>
      <c r="BX20" s="1013"/>
      <c r="BY20" s="1013"/>
      <c r="BZ20" s="1013"/>
      <c r="CA20" s="1013"/>
      <c r="CB20" s="1013"/>
      <c r="CC20" s="1013"/>
      <c r="CD20" s="46"/>
      <c r="CE20" s="993"/>
      <c r="CF20" s="994"/>
      <c r="CG20" s="994"/>
      <c r="CH20" s="994"/>
      <c r="CI20" s="995"/>
      <c r="CJ20" s="39"/>
    </row>
    <row r="21" spans="1:88" ht="4.5" customHeight="1" x14ac:dyDescent="0.25">
      <c r="A21" s="38"/>
      <c r="B21" s="41"/>
      <c r="C21" s="41"/>
      <c r="D21" s="41"/>
      <c r="E21" s="41"/>
      <c r="F21" s="1010"/>
      <c r="G21" s="1011"/>
      <c r="H21" s="1011"/>
      <c r="I21" s="1011"/>
      <c r="J21" s="1011"/>
      <c r="K21" s="1011"/>
      <c r="L21" s="1011"/>
      <c r="M21" s="1011"/>
      <c r="N21" s="1011"/>
      <c r="O21" s="1011"/>
      <c r="P21" s="1011"/>
      <c r="Q21" s="1011"/>
      <c r="R21" s="1011"/>
      <c r="S21" s="1011"/>
      <c r="T21" s="1011"/>
      <c r="U21" s="1012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933"/>
      <c r="AN21" s="934"/>
      <c r="AO21" s="934"/>
      <c r="AP21" s="934"/>
      <c r="AQ21" s="935"/>
      <c r="AR21" s="39"/>
      <c r="AS21" s="38"/>
      <c r="AT21" s="41"/>
      <c r="AU21" s="41"/>
      <c r="AV21" s="41"/>
      <c r="AW21" s="41"/>
      <c r="AX21" s="1010"/>
      <c r="AY21" s="1011"/>
      <c r="AZ21" s="1011"/>
      <c r="BA21" s="1011"/>
      <c r="BB21" s="1011"/>
      <c r="BC21" s="1011"/>
      <c r="BD21" s="1011"/>
      <c r="BE21" s="1011"/>
      <c r="BF21" s="1011"/>
      <c r="BG21" s="1011"/>
      <c r="BH21" s="1011"/>
      <c r="BI21" s="1011"/>
      <c r="BJ21" s="1011"/>
      <c r="BK21" s="1011"/>
      <c r="BL21" s="1011"/>
      <c r="BM21" s="1012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93"/>
      <c r="CF21" s="994"/>
      <c r="CG21" s="994"/>
      <c r="CH21" s="994"/>
      <c r="CI21" s="995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88" t="s">
        <v>455</v>
      </c>
      <c r="Y22" s="988"/>
      <c r="Z22" s="988"/>
      <c r="AA22" s="988"/>
      <c r="AB22" s="988"/>
      <c r="AC22" s="988"/>
      <c r="AD22" s="988"/>
      <c r="AE22" s="988"/>
      <c r="AF22" s="964" t="str">
        <f>CONCATENATE("O-PG / RPF,L ",INDEX('LŠZ P'!A$2:AL998,A1,38))</f>
        <v xml:space="preserve">O-PG / RPF,L </v>
      </c>
      <c r="AG22" s="965"/>
      <c r="AH22" s="965"/>
      <c r="AI22" s="965"/>
      <c r="AJ22" s="965"/>
      <c r="AK22" s="966"/>
      <c r="AL22" s="47"/>
      <c r="AM22" s="933"/>
      <c r="AN22" s="934"/>
      <c r="AO22" s="934"/>
      <c r="AP22" s="934"/>
      <c r="AQ22" s="935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88" t="s">
        <v>455</v>
      </c>
      <c r="BQ22" s="988"/>
      <c r="BR22" s="988"/>
      <c r="BS22" s="988"/>
      <c r="BT22" s="988"/>
      <c r="BU22" s="988"/>
      <c r="BV22" s="988"/>
      <c r="BW22" s="988"/>
      <c r="BX22" s="964" t="str">
        <f>CONCATENATE("RPF,L ",INDEX('LŠZ P'!A$2:AL998,A1,38))</f>
        <v xml:space="preserve">RPF,L </v>
      </c>
      <c r="BY22" s="965"/>
      <c r="BZ22" s="965"/>
      <c r="CA22" s="965"/>
      <c r="CB22" s="965"/>
      <c r="CC22" s="966"/>
      <c r="CD22" s="47"/>
      <c r="CE22" s="993"/>
      <c r="CF22" s="994"/>
      <c r="CG22" s="994"/>
      <c r="CH22" s="994"/>
      <c r="CI22" s="995"/>
      <c r="CJ22" s="39"/>
    </row>
    <row r="23" spans="1:88" ht="4.5" customHeight="1" x14ac:dyDescent="0.25">
      <c r="A23" s="38"/>
      <c r="B23" s="988" t="s">
        <v>791</v>
      </c>
      <c r="C23" s="988"/>
      <c r="D23" s="988"/>
      <c r="E23" s="988"/>
      <c r="F23" s="988"/>
      <c r="G23" s="988"/>
      <c r="H23" s="988"/>
      <c r="I23" s="870" t="str">
        <f>INDEX('LŠZ P'!A$2:AL$998,A1,5)</f>
        <v>OM-P018</v>
      </c>
      <c r="J23" s="899"/>
      <c r="K23" s="899"/>
      <c r="L23" s="899"/>
      <c r="M23" s="899"/>
      <c r="N23" s="899"/>
      <c r="O23" s="899"/>
      <c r="P23" s="899"/>
      <c r="Q23" s="899"/>
      <c r="R23" s="899"/>
      <c r="S23" s="899"/>
      <c r="T23" s="899"/>
      <c r="U23" s="900"/>
      <c r="V23" s="39"/>
      <c r="W23" s="38"/>
      <c r="X23" s="988"/>
      <c r="Y23" s="988"/>
      <c r="Z23" s="988"/>
      <c r="AA23" s="988"/>
      <c r="AB23" s="988"/>
      <c r="AC23" s="988"/>
      <c r="AD23" s="988"/>
      <c r="AE23" s="988"/>
      <c r="AF23" s="967"/>
      <c r="AG23" s="968"/>
      <c r="AH23" s="968"/>
      <c r="AI23" s="968"/>
      <c r="AJ23" s="968"/>
      <c r="AK23" s="969"/>
      <c r="AL23" s="47"/>
      <c r="AM23" s="936"/>
      <c r="AN23" s="937"/>
      <c r="AO23" s="937"/>
      <c r="AP23" s="937"/>
      <c r="AQ23" s="938"/>
      <c r="AR23" s="39"/>
      <c r="AS23" s="38"/>
      <c r="AT23" s="988" t="s">
        <v>791</v>
      </c>
      <c r="AU23" s="988"/>
      <c r="AV23" s="988"/>
      <c r="AW23" s="988"/>
      <c r="AX23" s="988"/>
      <c r="AY23" s="988"/>
      <c r="AZ23" s="988"/>
      <c r="BA23" s="870">
        <f>INDEX('LŠZ P'!A$2:AL$998,A1,6)</f>
        <v>0</v>
      </c>
      <c r="BB23" s="899"/>
      <c r="BC23" s="899"/>
      <c r="BD23" s="899"/>
      <c r="BE23" s="899"/>
      <c r="BF23" s="899"/>
      <c r="BG23" s="899"/>
      <c r="BH23" s="899"/>
      <c r="BI23" s="899"/>
      <c r="BJ23" s="899"/>
      <c r="BK23" s="899"/>
      <c r="BL23" s="899"/>
      <c r="BM23" s="900"/>
      <c r="BN23" s="39"/>
      <c r="BO23" s="38"/>
      <c r="BP23" s="988"/>
      <c r="BQ23" s="988"/>
      <c r="BR23" s="988"/>
      <c r="BS23" s="988"/>
      <c r="BT23" s="988"/>
      <c r="BU23" s="988"/>
      <c r="BV23" s="988"/>
      <c r="BW23" s="988"/>
      <c r="BX23" s="967"/>
      <c r="BY23" s="968"/>
      <c r="BZ23" s="968"/>
      <c r="CA23" s="968"/>
      <c r="CB23" s="968"/>
      <c r="CC23" s="969"/>
      <c r="CD23" s="47"/>
      <c r="CE23" s="996"/>
      <c r="CF23" s="997"/>
      <c r="CG23" s="997"/>
      <c r="CH23" s="997"/>
      <c r="CI23" s="998"/>
      <c r="CJ23" s="39"/>
    </row>
    <row r="24" spans="1:88" ht="4.5" customHeight="1" x14ac:dyDescent="0.25">
      <c r="A24" s="38"/>
      <c r="B24" s="988"/>
      <c r="C24" s="988"/>
      <c r="D24" s="988"/>
      <c r="E24" s="988"/>
      <c r="F24" s="988"/>
      <c r="G24" s="988"/>
      <c r="H24" s="988"/>
      <c r="I24" s="901"/>
      <c r="J24" s="902"/>
      <c r="K24" s="902"/>
      <c r="L24" s="902"/>
      <c r="M24" s="902"/>
      <c r="N24" s="902"/>
      <c r="O24" s="902"/>
      <c r="P24" s="902"/>
      <c r="Q24" s="902"/>
      <c r="R24" s="902"/>
      <c r="S24" s="902"/>
      <c r="T24" s="902"/>
      <c r="U24" s="903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88"/>
      <c r="AU24" s="988"/>
      <c r="AV24" s="988"/>
      <c r="AW24" s="988"/>
      <c r="AX24" s="988"/>
      <c r="AY24" s="988"/>
      <c r="AZ24" s="988"/>
      <c r="BA24" s="901"/>
      <c r="BB24" s="902"/>
      <c r="BC24" s="902"/>
      <c r="BD24" s="902"/>
      <c r="BE24" s="902"/>
      <c r="BF24" s="902"/>
      <c r="BG24" s="902"/>
      <c r="BH24" s="902"/>
      <c r="BI24" s="902"/>
      <c r="BJ24" s="902"/>
      <c r="BK24" s="902"/>
      <c r="BL24" s="902"/>
      <c r="BM24" s="903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88" t="s">
        <v>792</v>
      </c>
      <c r="C25" s="988"/>
      <c r="D25" s="988"/>
      <c r="E25" s="988"/>
      <c r="F25" s="988"/>
      <c r="G25" s="988"/>
      <c r="H25" s="988"/>
      <c r="I25" s="901"/>
      <c r="J25" s="902"/>
      <c r="K25" s="902"/>
      <c r="L25" s="902"/>
      <c r="M25" s="902"/>
      <c r="N25" s="902"/>
      <c r="O25" s="902"/>
      <c r="P25" s="902"/>
      <c r="Q25" s="902"/>
      <c r="R25" s="902"/>
      <c r="S25" s="902"/>
      <c r="T25" s="902"/>
      <c r="U25" s="903"/>
      <c r="V25" s="39"/>
      <c r="W25" s="38"/>
      <c r="X25" s="1014" t="s">
        <v>88</v>
      </c>
      <c r="Y25" s="1015"/>
      <c r="Z25" s="1015"/>
      <c r="AA25" s="1015"/>
      <c r="AB25" s="1015"/>
      <c r="AC25" s="1015"/>
      <c r="AD25" s="1015"/>
      <c r="AE25" s="1015"/>
      <c r="AF25" s="1015"/>
      <c r="AG25" s="1015"/>
      <c r="AH25" s="1015"/>
      <c r="AI25" s="1015"/>
      <c r="AJ25" s="1015"/>
      <c r="AK25" s="1015"/>
      <c r="AL25" s="1015"/>
      <c r="AM25" s="1015"/>
      <c r="AN25" s="1015"/>
      <c r="AO25" s="1015"/>
      <c r="AP25" s="1015"/>
      <c r="AQ25" s="1016"/>
      <c r="AR25" s="39"/>
      <c r="AS25" s="38"/>
      <c r="AT25" s="988" t="s">
        <v>792</v>
      </c>
      <c r="AU25" s="988"/>
      <c r="AV25" s="988"/>
      <c r="AW25" s="988"/>
      <c r="AX25" s="988"/>
      <c r="AY25" s="988"/>
      <c r="AZ25" s="988"/>
      <c r="BA25" s="901"/>
      <c r="BB25" s="902"/>
      <c r="BC25" s="902"/>
      <c r="BD25" s="902"/>
      <c r="BE25" s="902"/>
      <c r="BF25" s="902"/>
      <c r="BG25" s="902"/>
      <c r="BH25" s="902"/>
      <c r="BI25" s="902"/>
      <c r="BJ25" s="902"/>
      <c r="BK25" s="902"/>
      <c r="BL25" s="902"/>
      <c r="BM25" s="903"/>
      <c r="BN25" s="39"/>
      <c r="BO25" s="38"/>
      <c r="BP25" s="1014" t="s">
        <v>88</v>
      </c>
      <c r="BQ25" s="1015"/>
      <c r="BR25" s="1015"/>
      <c r="BS25" s="1015"/>
      <c r="BT25" s="1015"/>
      <c r="BU25" s="1015"/>
      <c r="BV25" s="1015"/>
      <c r="BW25" s="1015"/>
      <c r="BX25" s="1015"/>
      <c r="BY25" s="1015"/>
      <c r="BZ25" s="1015"/>
      <c r="CA25" s="1015"/>
      <c r="CB25" s="1015"/>
      <c r="CC25" s="1015"/>
      <c r="CD25" s="1015"/>
      <c r="CE25" s="1015"/>
      <c r="CF25" s="1015"/>
      <c r="CG25" s="1015"/>
      <c r="CH25" s="1015"/>
      <c r="CI25" s="1016"/>
      <c r="CJ25" s="39"/>
    </row>
    <row r="26" spans="1:88" ht="4.5" customHeight="1" x14ac:dyDescent="0.25">
      <c r="A26" s="38"/>
      <c r="B26" s="988"/>
      <c r="C26" s="988"/>
      <c r="D26" s="988"/>
      <c r="E26" s="988"/>
      <c r="F26" s="988"/>
      <c r="G26" s="988"/>
      <c r="H26" s="988"/>
      <c r="I26" s="904"/>
      <c r="J26" s="905"/>
      <c r="K26" s="905"/>
      <c r="L26" s="905"/>
      <c r="M26" s="905"/>
      <c r="N26" s="905"/>
      <c r="O26" s="905"/>
      <c r="P26" s="905"/>
      <c r="Q26" s="905"/>
      <c r="R26" s="905"/>
      <c r="S26" s="905"/>
      <c r="T26" s="905"/>
      <c r="U26" s="906"/>
      <c r="V26" s="39"/>
      <c r="W26" s="38"/>
      <c r="X26" s="1017"/>
      <c r="Y26" s="1018"/>
      <c r="Z26" s="1018"/>
      <c r="AA26" s="1018"/>
      <c r="AB26" s="1018"/>
      <c r="AC26" s="1018"/>
      <c r="AD26" s="1018"/>
      <c r="AE26" s="1018"/>
      <c r="AF26" s="1018"/>
      <c r="AG26" s="1018"/>
      <c r="AH26" s="1018"/>
      <c r="AI26" s="1018"/>
      <c r="AJ26" s="1018"/>
      <c r="AK26" s="1018"/>
      <c r="AL26" s="1018"/>
      <c r="AM26" s="1018"/>
      <c r="AN26" s="1018"/>
      <c r="AO26" s="1018"/>
      <c r="AP26" s="1018"/>
      <c r="AQ26" s="1019"/>
      <c r="AR26" s="39"/>
      <c r="AS26" s="38"/>
      <c r="AT26" s="988"/>
      <c r="AU26" s="988"/>
      <c r="AV26" s="988"/>
      <c r="AW26" s="988"/>
      <c r="AX26" s="988"/>
      <c r="AY26" s="988"/>
      <c r="AZ26" s="988"/>
      <c r="BA26" s="904"/>
      <c r="BB26" s="905"/>
      <c r="BC26" s="905"/>
      <c r="BD26" s="905"/>
      <c r="BE26" s="905"/>
      <c r="BF26" s="905"/>
      <c r="BG26" s="905"/>
      <c r="BH26" s="905"/>
      <c r="BI26" s="905"/>
      <c r="BJ26" s="905"/>
      <c r="BK26" s="905"/>
      <c r="BL26" s="905"/>
      <c r="BM26" s="906"/>
      <c r="BN26" s="39"/>
      <c r="BO26" s="38"/>
      <c r="BP26" s="1017"/>
      <c r="BQ26" s="1018"/>
      <c r="BR26" s="1018"/>
      <c r="BS26" s="1018"/>
      <c r="BT26" s="1018"/>
      <c r="BU26" s="1018"/>
      <c r="BV26" s="1018"/>
      <c r="BW26" s="1018"/>
      <c r="BX26" s="1018"/>
      <c r="BY26" s="1018"/>
      <c r="BZ26" s="1018"/>
      <c r="CA26" s="1018"/>
      <c r="CB26" s="1018"/>
      <c r="CC26" s="1018"/>
      <c r="CD26" s="1018"/>
      <c r="CE26" s="1018"/>
      <c r="CF26" s="1018"/>
      <c r="CG26" s="1018"/>
      <c r="CH26" s="1018"/>
      <c r="CI26" s="1019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1017"/>
      <c r="Y27" s="1018"/>
      <c r="Z27" s="1018"/>
      <c r="AA27" s="1018"/>
      <c r="AB27" s="1018"/>
      <c r="AC27" s="1018"/>
      <c r="AD27" s="1018"/>
      <c r="AE27" s="1018"/>
      <c r="AF27" s="1018"/>
      <c r="AG27" s="1018"/>
      <c r="AH27" s="1018"/>
      <c r="AI27" s="1018"/>
      <c r="AJ27" s="1018"/>
      <c r="AK27" s="1018"/>
      <c r="AL27" s="1018"/>
      <c r="AM27" s="1018"/>
      <c r="AN27" s="1018"/>
      <c r="AO27" s="1018"/>
      <c r="AP27" s="1018"/>
      <c r="AQ27" s="1019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1017"/>
      <c r="BQ27" s="1018"/>
      <c r="BR27" s="1018"/>
      <c r="BS27" s="1018"/>
      <c r="BT27" s="1018"/>
      <c r="BU27" s="1018"/>
      <c r="BV27" s="1018"/>
      <c r="BW27" s="1018"/>
      <c r="BX27" s="1018"/>
      <c r="BY27" s="1018"/>
      <c r="BZ27" s="1018"/>
      <c r="CA27" s="1018"/>
      <c r="CB27" s="1018"/>
      <c r="CC27" s="1018"/>
      <c r="CD27" s="1018"/>
      <c r="CE27" s="1018"/>
      <c r="CF27" s="1018"/>
      <c r="CG27" s="1018"/>
      <c r="CH27" s="1018"/>
      <c r="CI27" s="1019"/>
      <c r="CJ27" s="39"/>
    </row>
    <row r="28" spans="1:88" ht="4.5" customHeight="1" x14ac:dyDescent="0.25">
      <c r="A28" s="38"/>
      <c r="B28" s="988" t="s">
        <v>901</v>
      </c>
      <c r="C28" s="988"/>
      <c r="D28" s="988"/>
      <c r="E28" s="988"/>
      <c r="F28" s="988"/>
      <c r="G28" s="988"/>
      <c r="H28" s="988"/>
      <c r="I28" s="705" t="str">
        <f>CONCATENATE(INDEX('LŠZ P'!A$2:AL$998,A1,11),"",INDEX('LŠZ P'!A$2:AL$998,A1,24),", ",INDEX('LŠZ P'!A$2:AL$998,A1,25),"",INDEX('LŠZ P'!A$2:AL$998,A1,12))</f>
        <v>Slavomír LÁSZLOEN-C, 4,844545</v>
      </c>
      <c r="J28" s="798"/>
      <c r="K28" s="798"/>
      <c r="L28" s="798"/>
      <c r="M28" s="798"/>
      <c r="N28" s="798"/>
      <c r="O28" s="798"/>
      <c r="P28" s="798"/>
      <c r="Q28" s="798"/>
      <c r="R28" s="798"/>
      <c r="S28" s="798"/>
      <c r="T28" s="798"/>
      <c r="U28" s="799"/>
      <c r="V28" s="39"/>
      <c r="W28" s="38"/>
      <c r="X28" s="1017"/>
      <c r="Y28" s="1018"/>
      <c r="Z28" s="1018"/>
      <c r="AA28" s="1018"/>
      <c r="AB28" s="1018"/>
      <c r="AC28" s="1018"/>
      <c r="AD28" s="1018"/>
      <c r="AE28" s="1018"/>
      <c r="AF28" s="1018"/>
      <c r="AG28" s="1018"/>
      <c r="AH28" s="1018"/>
      <c r="AI28" s="1018"/>
      <c r="AJ28" s="1018"/>
      <c r="AK28" s="1018"/>
      <c r="AL28" s="1018"/>
      <c r="AM28" s="1018"/>
      <c r="AN28" s="1018"/>
      <c r="AO28" s="1018"/>
      <c r="AP28" s="1018"/>
      <c r="AQ28" s="1019"/>
      <c r="AR28" s="39"/>
      <c r="AS28" s="38"/>
      <c r="AT28" s="988" t="s">
        <v>901</v>
      </c>
      <c r="AU28" s="988"/>
      <c r="AV28" s="988"/>
      <c r="AW28" s="988"/>
      <c r="AX28" s="988"/>
      <c r="AY28" s="988"/>
      <c r="AZ28" s="988"/>
      <c r="BA28" s="705" t="str">
        <f>CONCATENATE(INDEX('LŠZ P'!A$2:AL$998,A1,11),"",INDEX('LŠZ P'!A$2:AL$998,A1,24),", ",INDEX('LŠZ P'!A$2:AL$998,A1,25),"",INDEX('LŠZ P'!A$2:AL$998,A1,12))</f>
        <v>Slavomír LÁSZLOEN-C, 4,844545</v>
      </c>
      <c r="BB28" s="798"/>
      <c r="BC28" s="798"/>
      <c r="BD28" s="798"/>
      <c r="BE28" s="798"/>
      <c r="BF28" s="798"/>
      <c r="BG28" s="798"/>
      <c r="BH28" s="798"/>
      <c r="BI28" s="798"/>
      <c r="BJ28" s="798"/>
      <c r="BK28" s="798"/>
      <c r="BL28" s="798"/>
      <c r="BM28" s="799"/>
      <c r="BN28" s="39"/>
      <c r="BO28" s="38"/>
      <c r="BP28" s="1017"/>
      <c r="BQ28" s="1018"/>
      <c r="BR28" s="1018"/>
      <c r="BS28" s="1018"/>
      <c r="BT28" s="1018"/>
      <c r="BU28" s="1018"/>
      <c r="BV28" s="1018"/>
      <c r="BW28" s="1018"/>
      <c r="BX28" s="1018"/>
      <c r="BY28" s="1018"/>
      <c r="BZ28" s="1018"/>
      <c r="CA28" s="1018"/>
      <c r="CB28" s="1018"/>
      <c r="CC28" s="1018"/>
      <c r="CD28" s="1018"/>
      <c r="CE28" s="1018"/>
      <c r="CF28" s="1018"/>
      <c r="CG28" s="1018"/>
      <c r="CH28" s="1018"/>
      <c r="CI28" s="1019"/>
      <c r="CJ28" s="39"/>
    </row>
    <row r="29" spans="1:88" ht="4.5" customHeight="1" x14ac:dyDescent="0.25">
      <c r="A29" s="38"/>
      <c r="B29" s="988"/>
      <c r="C29" s="988"/>
      <c r="D29" s="988"/>
      <c r="E29" s="988"/>
      <c r="F29" s="988"/>
      <c r="G29" s="988"/>
      <c r="H29" s="988"/>
      <c r="I29" s="800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52"/>
      <c r="V29" s="39"/>
      <c r="W29" s="38"/>
      <c r="X29" s="1017"/>
      <c r="Y29" s="1018"/>
      <c r="Z29" s="1018"/>
      <c r="AA29" s="1018"/>
      <c r="AB29" s="1018"/>
      <c r="AC29" s="1018"/>
      <c r="AD29" s="1018"/>
      <c r="AE29" s="1018"/>
      <c r="AF29" s="1018"/>
      <c r="AG29" s="1018"/>
      <c r="AH29" s="1018"/>
      <c r="AI29" s="1018"/>
      <c r="AJ29" s="1018"/>
      <c r="AK29" s="1018"/>
      <c r="AL29" s="1018"/>
      <c r="AM29" s="1018"/>
      <c r="AN29" s="1018"/>
      <c r="AO29" s="1018"/>
      <c r="AP29" s="1018"/>
      <c r="AQ29" s="1019"/>
      <c r="AR29" s="39"/>
      <c r="AS29" s="38"/>
      <c r="AT29" s="988"/>
      <c r="AU29" s="988"/>
      <c r="AV29" s="988"/>
      <c r="AW29" s="988"/>
      <c r="AX29" s="988"/>
      <c r="AY29" s="988"/>
      <c r="AZ29" s="988"/>
      <c r="BA29" s="800"/>
      <c r="BB29" s="731"/>
      <c r="BC29" s="731"/>
      <c r="BD29" s="731"/>
      <c r="BE29" s="731"/>
      <c r="BF29" s="731"/>
      <c r="BG29" s="731"/>
      <c r="BH29" s="731"/>
      <c r="BI29" s="731"/>
      <c r="BJ29" s="731"/>
      <c r="BK29" s="731"/>
      <c r="BL29" s="731"/>
      <c r="BM29" s="752"/>
      <c r="BN29" s="39"/>
      <c r="BO29" s="38"/>
      <c r="BP29" s="1017"/>
      <c r="BQ29" s="1018"/>
      <c r="BR29" s="1018"/>
      <c r="BS29" s="1018"/>
      <c r="BT29" s="1018"/>
      <c r="BU29" s="1018"/>
      <c r="BV29" s="1018"/>
      <c r="BW29" s="1018"/>
      <c r="BX29" s="1018"/>
      <c r="BY29" s="1018"/>
      <c r="BZ29" s="1018"/>
      <c r="CA29" s="1018"/>
      <c r="CB29" s="1018"/>
      <c r="CC29" s="1018"/>
      <c r="CD29" s="1018"/>
      <c r="CE29" s="1018"/>
      <c r="CF29" s="1018"/>
      <c r="CG29" s="1018"/>
      <c r="CH29" s="1018"/>
      <c r="CI29" s="1019"/>
      <c r="CJ29" s="39"/>
    </row>
    <row r="30" spans="1:88" ht="4.5" customHeight="1" x14ac:dyDescent="0.25">
      <c r="A30" s="38"/>
      <c r="B30" s="988" t="s">
        <v>902</v>
      </c>
      <c r="C30" s="988"/>
      <c r="D30" s="988"/>
      <c r="E30" s="988"/>
      <c r="F30" s="988"/>
      <c r="G30" s="988"/>
      <c r="H30" s="988"/>
      <c r="I30" s="800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52"/>
      <c r="V30" s="39"/>
      <c r="W30" s="38"/>
      <c r="X30" s="1020"/>
      <c r="Y30" s="1021"/>
      <c r="Z30" s="1021"/>
      <c r="AA30" s="1021"/>
      <c r="AB30" s="1021"/>
      <c r="AC30" s="1021"/>
      <c r="AD30" s="1021"/>
      <c r="AE30" s="1021"/>
      <c r="AF30" s="1021"/>
      <c r="AG30" s="1021"/>
      <c r="AH30" s="1021"/>
      <c r="AI30" s="1021"/>
      <c r="AJ30" s="1021"/>
      <c r="AK30" s="1021"/>
      <c r="AL30" s="1021"/>
      <c r="AM30" s="1021"/>
      <c r="AN30" s="1021"/>
      <c r="AO30" s="1021"/>
      <c r="AP30" s="1021"/>
      <c r="AQ30" s="1022"/>
      <c r="AR30" s="39"/>
      <c r="AS30" s="38"/>
      <c r="AT30" s="988" t="s">
        <v>902</v>
      </c>
      <c r="AU30" s="988"/>
      <c r="AV30" s="988"/>
      <c r="AW30" s="988"/>
      <c r="AX30" s="988"/>
      <c r="AY30" s="988"/>
      <c r="AZ30" s="988"/>
      <c r="BA30" s="800"/>
      <c r="BB30" s="731"/>
      <c r="BC30" s="731"/>
      <c r="BD30" s="731"/>
      <c r="BE30" s="731"/>
      <c r="BF30" s="731"/>
      <c r="BG30" s="731"/>
      <c r="BH30" s="731"/>
      <c r="BI30" s="731"/>
      <c r="BJ30" s="731"/>
      <c r="BK30" s="731"/>
      <c r="BL30" s="731"/>
      <c r="BM30" s="752"/>
      <c r="BN30" s="39"/>
      <c r="BO30" s="38"/>
      <c r="BP30" s="1020"/>
      <c r="BQ30" s="1021"/>
      <c r="BR30" s="1021"/>
      <c r="BS30" s="1021"/>
      <c r="BT30" s="1021"/>
      <c r="BU30" s="1021"/>
      <c r="BV30" s="1021"/>
      <c r="BW30" s="1021"/>
      <c r="BX30" s="1021"/>
      <c r="BY30" s="1021"/>
      <c r="BZ30" s="1021"/>
      <c r="CA30" s="1021"/>
      <c r="CB30" s="1021"/>
      <c r="CC30" s="1021"/>
      <c r="CD30" s="1021"/>
      <c r="CE30" s="1021"/>
      <c r="CF30" s="1021"/>
      <c r="CG30" s="1021"/>
      <c r="CH30" s="1021"/>
      <c r="CI30" s="1022"/>
      <c r="CJ30" s="39"/>
    </row>
    <row r="31" spans="1:88" ht="4.5" customHeight="1" x14ac:dyDescent="0.25">
      <c r="A31" s="38"/>
      <c r="B31" s="988"/>
      <c r="C31" s="988"/>
      <c r="D31" s="988"/>
      <c r="E31" s="988"/>
      <c r="F31" s="988"/>
      <c r="G31" s="988"/>
      <c r="H31" s="988"/>
      <c r="I31" s="800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52"/>
      <c r="V31" s="39"/>
      <c r="W31" s="38"/>
      <c r="AR31" s="39"/>
      <c r="AS31" s="38"/>
      <c r="AT31" s="988"/>
      <c r="AU31" s="988"/>
      <c r="AV31" s="988"/>
      <c r="AW31" s="988"/>
      <c r="AX31" s="988"/>
      <c r="AY31" s="988"/>
      <c r="AZ31" s="988"/>
      <c r="BA31" s="800"/>
      <c r="BB31" s="731"/>
      <c r="BC31" s="731"/>
      <c r="BD31" s="731"/>
      <c r="BE31" s="731"/>
      <c r="BF31" s="731"/>
      <c r="BG31" s="731"/>
      <c r="BH31" s="731"/>
      <c r="BI31" s="731"/>
      <c r="BJ31" s="731"/>
      <c r="BK31" s="731"/>
      <c r="BL31" s="731"/>
      <c r="BM31" s="752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800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52"/>
      <c r="V32" s="39"/>
      <c r="W32" s="38"/>
      <c r="X32" s="825" t="s">
        <v>903</v>
      </c>
      <c r="Y32" s="826"/>
      <c r="Z32" s="826"/>
      <c r="AA32" s="826"/>
      <c r="AB32" s="826"/>
      <c r="AC32" s="826"/>
      <c r="AD32" s="827"/>
      <c r="AE32" s="825" t="s">
        <v>913</v>
      </c>
      <c r="AF32" s="826"/>
      <c r="AG32" s="826"/>
      <c r="AH32" s="827"/>
      <c r="AI32" s="824" t="s">
        <v>914</v>
      </c>
      <c r="AJ32" s="1041"/>
      <c r="AK32" s="1041"/>
      <c r="AL32" s="1041"/>
      <c r="AM32" s="1042"/>
      <c r="AN32" s="824" t="s">
        <v>915</v>
      </c>
      <c r="AO32" s="1041"/>
      <c r="AP32" s="1041"/>
      <c r="AQ32" s="1042"/>
      <c r="AR32" s="39"/>
      <c r="AS32" s="38"/>
      <c r="AT32" s="41"/>
      <c r="AU32" s="41"/>
      <c r="AV32" s="41"/>
      <c r="AW32" s="41"/>
      <c r="AX32" s="41"/>
      <c r="AY32" s="41"/>
      <c r="AZ32" s="41"/>
      <c r="BA32" s="800"/>
      <c r="BB32" s="731"/>
      <c r="BC32" s="731"/>
      <c r="BD32" s="731"/>
      <c r="BE32" s="731"/>
      <c r="BF32" s="731"/>
      <c r="BG32" s="731"/>
      <c r="BH32" s="731"/>
      <c r="BI32" s="731"/>
      <c r="BJ32" s="731"/>
      <c r="BK32" s="731"/>
      <c r="BL32" s="731"/>
      <c r="BM32" s="752"/>
      <c r="BN32" s="39"/>
      <c r="BO32" s="38"/>
      <c r="BP32" s="825" t="s">
        <v>903</v>
      </c>
      <c r="BQ32" s="826"/>
      <c r="BR32" s="826"/>
      <c r="BS32" s="826"/>
      <c r="BT32" s="826"/>
      <c r="BU32" s="826"/>
      <c r="BV32" s="827"/>
      <c r="BW32" s="825" t="s">
        <v>913</v>
      </c>
      <c r="BX32" s="826"/>
      <c r="BY32" s="826"/>
      <c r="BZ32" s="827"/>
      <c r="CA32" s="824" t="s">
        <v>914</v>
      </c>
      <c r="CB32" s="1041"/>
      <c r="CC32" s="1041"/>
      <c r="CD32" s="1041"/>
      <c r="CE32" s="1042"/>
      <c r="CF32" s="824" t="s">
        <v>915</v>
      </c>
      <c r="CG32" s="1041"/>
      <c r="CH32" s="1041"/>
      <c r="CI32" s="1042"/>
      <c r="CJ32" s="39"/>
    </row>
    <row r="33" spans="1:88" ht="4.5" customHeight="1" x14ac:dyDescent="0.25">
      <c r="A33" s="38"/>
      <c r="B33" s="988" t="s">
        <v>904</v>
      </c>
      <c r="C33" s="988"/>
      <c r="D33" s="988"/>
      <c r="E33" s="988"/>
      <c r="F33" s="988"/>
      <c r="G33" s="988"/>
      <c r="H33" s="988"/>
      <c r="I33" s="800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52"/>
      <c r="V33" s="39"/>
      <c r="W33" s="38"/>
      <c r="X33" s="828"/>
      <c r="Y33" s="829"/>
      <c r="Z33" s="829"/>
      <c r="AA33" s="829"/>
      <c r="AB33" s="829"/>
      <c r="AC33" s="829"/>
      <c r="AD33" s="830"/>
      <c r="AE33" s="828"/>
      <c r="AF33" s="829"/>
      <c r="AG33" s="829"/>
      <c r="AH33" s="830"/>
      <c r="AI33" s="1043"/>
      <c r="AJ33" s="1044"/>
      <c r="AK33" s="1044"/>
      <c r="AL33" s="1044"/>
      <c r="AM33" s="1045"/>
      <c r="AN33" s="1043"/>
      <c r="AO33" s="1044"/>
      <c r="AP33" s="1044"/>
      <c r="AQ33" s="1045"/>
      <c r="AR33" s="39"/>
      <c r="AS33" s="38"/>
      <c r="AT33" s="988" t="s">
        <v>904</v>
      </c>
      <c r="AU33" s="988"/>
      <c r="AV33" s="988"/>
      <c r="AW33" s="988"/>
      <c r="AX33" s="988"/>
      <c r="AY33" s="988"/>
      <c r="AZ33" s="988"/>
      <c r="BA33" s="800"/>
      <c r="BB33" s="731"/>
      <c r="BC33" s="731"/>
      <c r="BD33" s="731"/>
      <c r="BE33" s="731"/>
      <c r="BF33" s="731"/>
      <c r="BG33" s="731"/>
      <c r="BH33" s="731"/>
      <c r="BI33" s="731"/>
      <c r="BJ33" s="731"/>
      <c r="BK33" s="731"/>
      <c r="BL33" s="731"/>
      <c r="BM33" s="752"/>
      <c r="BN33" s="39"/>
      <c r="BO33" s="38"/>
      <c r="BP33" s="828"/>
      <c r="BQ33" s="829"/>
      <c r="BR33" s="829"/>
      <c r="BS33" s="829"/>
      <c r="BT33" s="829"/>
      <c r="BU33" s="829"/>
      <c r="BV33" s="830"/>
      <c r="BW33" s="828"/>
      <c r="BX33" s="829"/>
      <c r="BY33" s="829"/>
      <c r="BZ33" s="830"/>
      <c r="CA33" s="1043"/>
      <c r="CB33" s="1044"/>
      <c r="CC33" s="1044"/>
      <c r="CD33" s="1044"/>
      <c r="CE33" s="1045"/>
      <c r="CF33" s="1043"/>
      <c r="CG33" s="1044"/>
      <c r="CH33" s="1044"/>
      <c r="CI33" s="1045"/>
      <c r="CJ33" s="39"/>
    </row>
    <row r="34" spans="1:88" ht="4.5" customHeight="1" x14ac:dyDescent="0.25">
      <c r="A34" s="38"/>
      <c r="B34" s="988"/>
      <c r="C34" s="988"/>
      <c r="D34" s="988"/>
      <c r="E34" s="988"/>
      <c r="F34" s="988"/>
      <c r="G34" s="988"/>
      <c r="H34" s="988"/>
      <c r="I34" s="800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52"/>
      <c r="V34" s="39"/>
      <c r="W34" s="38"/>
      <c r="X34" s="831"/>
      <c r="Y34" s="832"/>
      <c r="Z34" s="832"/>
      <c r="AA34" s="832"/>
      <c r="AB34" s="832"/>
      <c r="AC34" s="832"/>
      <c r="AD34" s="833"/>
      <c r="AE34" s="831"/>
      <c r="AF34" s="832"/>
      <c r="AG34" s="832"/>
      <c r="AH34" s="833"/>
      <c r="AI34" s="1046"/>
      <c r="AJ34" s="1047"/>
      <c r="AK34" s="1047"/>
      <c r="AL34" s="1047"/>
      <c r="AM34" s="1048"/>
      <c r="AN34" s="1046"/>
      <c r="AO34" s="1047"/>
      <c r="AP34" s="1047"/>
      <c r="AQ34" s="1048"/>
      <c r="AR34" s="39"/>
      <c r="AS34" s="38"/>
      <c r="AT34" s="988"/>
      <c r="AU34" s="988"/>
      <c r="AV34" s="988"/>
      <c r="AW34" s="988"/>
      <c r="AX34" s="988"/>
      <c r="AY34" s="988"/>
      <c r="AZ34" s="988"/>
      <c r="BA34" s="800"/>
      <c r="BB34" s="731"/>
      <c r="BC34" s="731"/>
      <c r="BD34" s="731"/>
      <c r="BE34" s="731"/>
      <c r="BF34" s="731"/>
      <c r="BG34" s="731"/>
      <c r="BH34" s="731"/>
      <c r="BI34" s="731"/>
      <c r="BJ34" s="731"/>
      <c r="BK34" s="731"/>
      <c r="BL34" s="731"/>
      <c r="BM34" s="752"/>
      <c r="BN34" s="39"/>
      <c r="BO34" s="38"/>
      <c r="BP34" s="831"/>
      <c r="BQ34" s="832"/>
      <c r="BR34" s="832"/>
      <c r="BS34" s="832"/>
      <c r="BT34" s="832"/>
      <c r="BU34" s="832"/>
      <c r="BV34" s="833"/>
      <c r="BW34" s="831"/>
      <c r="BX34" s="832"/>
      <c r="BY34" s="832"/>
      <c r="BZ34" s="833"/>
      <c r="CA34" s="1046"/>
      <c r="CB34" s="1047"/>
      <c r="CC34" s="1047"/>
      <c r="CD34" s="1047"/>
      <c r="CE34" s="1048"/>
      <c r="CF34" s="1046"/>
      <c r="CG34" s="1047"/>
      <c r="CH34" s="1047"/>
      <c r="CI34" s="1048"/>
      <c r="CJ34" s="39"/>
    </row>
    <row r="35" spans="1:88" ht="4.5" customHeight="1" x14ac:dyDescent="0.25">
      <c r="A35" s="38"/>
      <c r="B35" s="988" t="s">
        <v>905</v>
      </c>
      <c r="C35" s="988"/>
      <c r="D35" s="988"/>
      <c r="E35" s="988"/>
      <c r="F35" s="988"/>
      <c r="G35" s="988"/>
      <c r="H35" s="988"/>
      <c r="I35" s="800"/>
      <c r="J35" s="731"/>
      <c r="K35" s="731"/>
      <c r="L35" s="731"/>
      <c r="M35" s="731"/>
      <c r="N35" s="731"/>
      <c r="O35" s="731"/>
      <c r="P35" s="731"/>
      <c r="Q35" s="731"/>
      <c r="R35" s="731"/>
      <c r="S35" s="731"/>
      <c r="T35" s="731"/>
      <c r="U35" s="752"/>
      <c r="V35" s="39"/>
      <c r="W35" s="38"/>
      <c r="X35" s="755" t="s">
        <v>272</v>
      </c>
      <c r="Y35" s="756"/>
      <c r="Z35" s="756"/>
      <c r="AA35" s="756"/>
      <c r="AB35" s="756"/>
      <c r="AC35" s="756"/>
      <c r="AD35" s="757"/>
      <c r="AE35" s="861">
        <f>INDEX('LŠZ P'!A$2:AL$998,A1,29)</f>
        <v>135</v>
      </c>
      <c r="AF35" s="862"/>
      <c r="AG35" s="862"/>
      <c r="AH35" s="863"/>
      <c r="AI35" s="1131" t="str">
        <f>CONCATENATE(INDEX('LŠZ P'!A$2:AL$998,A1,31),"/",INDEX('LŠZ P'!A$2:AL$998,A1,32))</f>
        <v>23/40</v>
      </c>
      <c r="AJ35" s="1132"/>
      <c r="AK35" s="1132"/>
      <c r="AL35" s="1132"/>
      <c r="AM35" s="1133"/>
      <c r="AN35" s="1131" t="str">
        <f>CONCATENATE(INDEX('LŠZ P'!A$2:AL$998,A1,33),"/",INDEX('LŠZ P'!A$2:AL$998,A1,34))</f>
        <v>57/1</v>
      </c>
      <c r="AO35" s="1132"/>
      <c r="AP35" s="1132"/>
      <c r="AQ35" s="1133"/>
      <c r="AR35" s="39"/>
      <c r="AS35" s="38"/>
      <c r="AT35" s="988" t="s">
        <v>905</v>
      </c>
      <c r="AU35" s="988"/>
      <c r="AV35" s="988"/>
      <c r="AW35" s="988"/>
      <c r="AX35" s="988"/>
      <c r="AY35" s="988"/>
      <c r="AZ35" s="988"/>
      <c r="BA35" s="800"/>
      <c r="BB35" s="731"/>
      <c r="BC35" s="731"/>
      <c r="BD35" s="731"/>
      <c r="BE35" s="731"/>
      <c r="BF35" s="731"/>
      <c r="BG35" s="731"/>
      <c r="BH35" s="731"/>
      <c r="BI35" s="731"/>
      <c r="BJ35" s="731"/>
      <c r="BK35" s="731"/>
      <c r="BL35" s="731"/>
      <c r="BM35" s="752"/>
      <c r="BN35" s="39"/>
      <c r="BO35" s="38"/>
      <c r="BP35" s="813" t="s">
        <v>272</v>
      </c>
      <c r="BQ35" s="1049"/>
      <c r="BR35" s="1049"/>
      <c r="BS35" s="1049"/>
      <c r="BT35" s="1049"/>
      <c r="BU35" s="1049"/>
      <c r="BV35" s="1050"/>
      <c r="BW35" s="1032" t="str">
        <f>CONCATENATE(INDEX('LŠZ P'!A$2:AL$998,A1,30),"+PK")</f>
        <v>+PK</v>
      </c>
      <c r="BX35" s="1033"/>
      <c r="BY35" s="1033"/>
      <c r="BZ35" s="1034"/>
      <c r="CA35" s="1023" t="s">
        <v>427</v>
      </c>
      <c r="CB35" s="1024"/>
      <c r="CC35" s="1024"/>
      <c r="CD35" s="1024"/>
      <c r="CE35" s="1025"/>
      <c r="CF35" s="1023" t="s">
        <v>427</v>
      </c>
      <c r="CG35" s="1024"/>
      <c r="CH35" s="1024"/>
      <c r="CI35" s="1025"/>
      <c r="CJ35" s="39"/>
    </row>
    <row r="36" spans="1:88" ht="4.5" customHeight="1" x14ac:dyDescent="0.25">
      <c r="A36" s="38"/>
      <c r="B36" s="988"/>
      <c r="C36" s="988"/>
      <c r="D36" s="988"/>
      <c r="E36" s="988"/>
      <c r="F36" s="988"/>
      <c r="G36" s="988"/>
      <c r="H36" s="988"/>
      <c r="I36" s="800"/>
      <c r="J36" s="731"/>
      <c r="K36" s="731"/>
      <c r="L36" s="731"/>
      <c r="M36" s="731"/>
      <c r="N36" s="731"/>
      <c r="O36" s="731"/>
      <c r="P36" s="731"/>
      <c r="Q36" s="731"/>
      <c r="R36" s="731"/>
      <c r="S36" s="731"/>
      <c r="T36" s="731"/>
      <c r="U36" s="752"/>
      <c r="V36" s="39"/>
      <c r="W36" s="38"/>
      <c r="X36" s="758"/>
      <c r="Y36" s="759"/>
      <c r="Z36" s="759"/>
      <c r="AA36" s="759"/>
      <c r="AB36" s="759"/>
      <c r="AC36" s="759"/>
      <c r="AD36" s="760"/>
      <c r="AE36" s="864"/>
      <c r="AF36" s="865"/>
      <c r="AG36" s="865"/>
      <c r="AH36" s="866"/>
      <c r="AI36" s="1134"/>
      <c r="AJ36" s="1135"/>
      <c r="AK36" s="1135"/>
      <c r="AL36" s="1135"/>
      <c r="AM36" s="1136"/>
      <c r="AN36" s="1134"/>
      <c r="AO36" s="1135"/>
      <c r="AP36" s="1135"/>
      <c r="AQ36" s="1136"/>
      <c r="AR36" s="39"/>
      <c r="AS36" s="38"/>
      <c r="AT36" s="988"/>
      <c r="AU36" s="988"/>
      <c r="AV36" s="988"/>
      <c r="AW36" s="988"/>
      <c r="AX36" s="988"/>
      <c r="AY36" s="988"/>
      <c r="AZ36" s="988"/>
      <c r="BA36" s="800"/>
      <c r="BB36" s="731"/>
      <c r="BC36" s="731"/>
      <c r="BD36" s="731"/>
      <c r="BE36" s="731"/>
      <c r="BF36" s="731"/>
      <c r="BG36" s="731"/>
      <c r="BH36" s="731"/>
      <c r="BI36" s="731"/>
      <c r="BJ36" s="731"/>
      <c r="BK36" s="731"/>
      <c r="BL36" s="731"/>
      <c r="BM36" s="752"/>
      <c r="BN36" s="39"/>
      <c r="BO36" s="38"/>
      <c r="BP36" s="1051"/>
      <c r="BQ36" s="1052"/>
      <c r="BR36" s="1052"/>
      <c r="BS36" s="1052"/>
      <c r="BT36" s="1052"/>
      <c r="BU36" s="1052"/>
      <c r="BV36" s="1053"/>
      <c r="BW36" s="1035"/>
      <c r="BX36" s="1036"/>
      <c r="BY36" s="1036"/>
      <c r="BZ36" s="1037"/>
      <c r="CA36" s="1026"/>
      <c r="CB36" s="1027"/>
      <c r="CC36" s="1027"/>
      <c r="CD36" s="1027"/>
      <c r="CE36" s="1028"/>
      <c r="CF36" s="1026"/>
      <c r="CG36" s="1027"/>
      <c r="CH36" s="1027"/>
      <c r="CI36" s="1028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801"/>
      <c r="J37" s="802"/>
      <c r="K37" s="802"/>
      <c r="L37" s="802"/>
      <c r="M37" s="802"/>
      <c r="N37" s="802"/>
      <c r="O37" s="802"/>
      <c r="P37" s="802"/>
      <c r="Q37" s="802"/>
      <c r="R37" s="802"/>
      <c r="S37" s="802"/>
      <c r="T37" s="802"/>
      <c r="U37" s="803"/>
      <c r="V37" s="39"/>
      <c r="W37" s="38"/>
      <c r="X37" s="761"/>
      <c r="Y37" s="762"/>
      <c r="Z37" s="762"/>
      <c r="AA37" s="762"/>
      <c r="AB37" s="762"/>
      <c r="AC37" s="762"/>
      <c r="AD37" s="763"/>
      <c r="AE37" s="867"/>
      <c r="AF37" s="868"/>
      <c r="AG37" s="868"/>
      <c r="AH37" s="869"/>
      <c r="AI37" s="1137"/>
      <c r="AJ37" s="1138"/>
      <c r="AK37" s="1138"/>
      <c r="AL37" s="1138"/>
      <c r="AM37" s="1139"/>
      <c r="AN37" s="1137"/>
      <c r="AO37" s="1138"/>
      <c r="AP37" s="1138"/>
      <c r="AQ37" s="1139"/>
      <c r="AR37" s="39"/>
      <c r="AS37" s="38"/>
      <c r="AT37" s="50"/>
      <c r="AU37" s="41"/>
      <c r="AV37" s="41"/>
      <c r="AW37" s="41"/>
      <c r="AX37" s="41"/>
      <c r="AY37" s="41"/>
      <c r="AZ37" s="41"/>
      <c r="BA37" s="801"/>
      <c r="BB37" s="802"/>
      <c r="BC37" s="802"/>
      <c r="BD37" s="802"/>
      <c r="BE37" s="802"/>
      <c r="BF37" s="802"/>
      <c r="BG37" s="802"/>
      <c r="BH37" s="802"/>
      <c r="BI37" s="802"/>
      <c r="BJ37" s="802"/>
      <c r="BK37" s="802"/>
      <c r="BL37" s="802"/>
      <c r="BM37" s="803"/>
      <c r="BN37" s="39"/>
      <c r="BO37" s="38"/>
      <c r="BP37" s="1054"/>
      <c r="BQ37" s="1055"/>
      <c r="BR37" s="1055"/>
      <c r="BS37" s="1055"/>
      <c r="BT37" s="1055"/>
      <c r="BU37" s="1055"/>
      <c r="BV37" s="1056"/>
      <c r="BW37" s="1038"/>
      <c r="BX37" s="1039"/>
      <c r="BY37" s="1039"/>
      <c r="BZ37" s="1040"/>
      <c r="CA37" s="1029"/>
      <c r="CB37" s="1030"/>
      <c r="CC37" s="1030"/>
      <c r="CD37" s="1030"/>
      <c r="CE37" s="1031"/>
      <c r="CF37" s="1029"/>
      <c r="CG37" s="1030"/>
      <c r="CH37" s="1030"/>
      <c r="CI37" s="1031"/>
      <c r="CJ37" s="39"/>
    </row>
    <row r="38" spans="1:88" ht="4.5" customHeight="1" x14ac:dyDescent="0.25">
      <c r="A38" s="38"/>
      <c r="B38" s="988" t="s">
        <v>273</v>
      </c>
      <c r="C38" s="988"/>
      <c r="D38" s="988"/>
      <c r="E38" s="988"/>
      <c r="F38" s="988"/>
      <c r="G38" s="988"/>
      <c r="H38" s="989"/>
      <c r="I38" s="907">
        <f>INDEX('LŠZ P'!A$2:AL$998,A1,13)</f>
        <v>45266</v>
      </c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5"/>
      <c r="V38" s="39"/>
      <c r="W38" s="38"/>
      <c r="X38" s="720" t="s">
        <v>846</v>
      </c>
      <c r="Y38" s="721"/>
      <c r="Z38" s="721"/>
      <c r="AA38" s="721"/>
      <c r="AB38" s="721"/>
      <c r="AC38" s="721"/>
      <c r="AD38" s="722"/>
      <c r="AE38" s="705" t="s">
        <v>601</v>
      </c>
      <c r="AF38" s="721"/>
      <c r="AG38" s="721"/>
      <c r="AH38" s="722"/>
      <c r="AI38" s="705" t="s">
        <v>599</v>
      </c>
      <c r="AJ38" s="721"/>
      <c r="AK38" s="721"/>
      <c r="AL38" s="721"/>
      <c r="AM38" s="722"/>
      <c r="AN38" s="705" t="s">
        <v>51</v>
      </c>
      <c r="AO38" s="721"/>
      <c r="AP38" s="721"/>
      <c r="AQ38" s="722"/>
      <c r="AR38" s="39"/>
      <c r="AS38" s="38"/>
      <c r="AT38" s="988" t="s">
        <v>273</v>
      </c>
      <c r="AU38" s="988"/>
      <c r="AV38" s="988"/>
      <c r="AW38" s="988"/>
      <c r="AX38" s="988"/>
      <c r="AY38" s="988"/>
      <c r="AZ38" s="989"/>
      <c r="BA38" s="907" t="e">
        <f>INDEX('LŠZ P'!A$2:AL$998,A1,39)</f>
        <v>#REF!</v>
      </c>
      <c r="BB38" s="914"/>
      <c r="BC38" s="914"/>
      <c r="BD38" s="914"/>
      <c r="BE38" s="914"/>
      <c r="BF38" s="914"/>
      <c r="BG38" s="914"/>
      <c r="BH38" s="914"/>
      <c r="BI38" s="914"/>
      <c r="BJ38" s="914"/>
      <c r="BK38" s="914"/>
      <c r="BL38" s="914"/>
      <c r="BM38" s="915"/>
      <c r="BN38" s="39"/>
      <c r="BO38" s="38"/>
      <c r="BP38" s="804" t="s">
        <v>846</v>
      </c>
      <c r="BQ38" s="805"/>
      <c r="BR38" s="805"/>
      <c r="BS38" s="805"/>
      <c r="BT38" s="805"/>
      <c r="BU38" s="805"/>
      <c r="BV38" s="806"/>
      <c r="BW38" s="825" t="s">
        <v>601</v>
      </c>
      <c r="BX38" s="805"/>
      <c r="BY38" s="805"/>
      <c r="BZ38" s="806"/>
      <c r="CA38" s="825" t="s">
        <v>599</v>
      </c>
      <c r="CB38" s="805"/>
      <c r="CC38" s="805"/>
      <c r="CD38" s="805"/>
      <c r="CE38" s="806"/>
      <c r="CF38" s="825" t="s">
        <v>51</v>
      </c>
      <c r="CG38" s="805"/>
      <c r="CH38" s="805"/>
      <c r="CI38" s="806"/>
      <c r="CJ38" s="39"/>
    </row>
    <row r="39" spans="1:88" ht="4.5" customHeight="1" x14ac:dyDescent="0.25">
      <c r="A39" s="38"/>
      <c r="B39" s="988"/>
      <c r="C39" s="988"/>
      <c r="D39" s="988"/>
      <c r="E39" s="988"/>
      <c r="F39" s="988"/>
      <c r="G39" s="988"/>
      <c r="H39" s="989"/>
      <c r="I39" s="916"/>
      <c r="J39" s="917"/>
      <c r="K39" s="917"/>
      <c r="L39" s="917"/>
      <c r="M39" s="917"/>
      <c r="N39" s="917"/>
      <c r="O39" s="917"/>
      <c r="P39" s="917"/>
      <c r="Q39" s="917"/>
      <c r="R39" s="917"/>
      <c r="S39" s="917"/>
      <c r="T39" s="917"/>
      <c r="U39" s="918"/>
      <c r="V39" s="39"/>
      <c r="W39" s="38"/>
      <c r="X39" s="723"/>
      <c r="Y39" s="724"/>
      <c r="Z39" s="724"/>
      <c r="AA39" s="724"/>
      <c r="AB39" s="724"/>
      <c r="AC39" s="724"/>
      <c r="AD39" s="725"/>
      <c r="AE39" s="723"/>
      <c r="AF39" s="724"/>
      <c r="AG39" s="724"/>
      <c r="AH39" s="725"/>
      <c r="AI39" s="723"/>
      <c r="AJ39" s="724"/>
      <c r="AK39" s="724"/>
      <c r="AL39" s="724"/>
      <c r="AM39" s="725"/>
      <c r="AN39" s="723"/>
      <c r="AO39" s="724"/>
      <c r="AP39" s="724"/>
      <c r="AQ39" s="725"/>
      <c r="AR39" s="39"/>
      <c r="AS39" s="38"/>
      <c r="AT39" s="988"/>
      <c r="AU39" s="988"/>
      <c r="AV39" s="988"/>
      <c r="AW39" s="988"/>
      <c r="AX39" s="988"/>
      <c r="AY39" s="988"/>
      <c r="AZ39" s="989"/>
      <c r="BA39" s="916"/>
      <c r="BB39" s="917"/>
      <c r="BC39" s="917"/>
      <c r="BD39" s="917"/>
      <c r="BE39" s="917"/>
      <c r="BF39" s="917"/>
      <c r="BG39" s="917"/>
      <c r="BH39" s="917"/>
      <c r="BI39" s="917"/>
      <c r="BJ39" s="917"/>
      <c r="BK39" s="917"/>
      <c r="BL39" s="917"/>
      <c r="BM39" s="918"/>
      <c r="BN39" s="39"/>
      <c r="BO39" s="38"/>
      <c r="BP39" s="807"/>
      <c r="BQ39" s="808"/>
      <c r="BR39" s="808"/>
      <c r="BS39" s="808"/>
      <c r="BT39" s="808"/>
      <c r="BU39" s="808"/>
      <c r="BV39" s="809"/>
      <c r="BW39" s="807"/>
      <c r="BX39" s="808"/>
      <c r="BY39" s="808"/>
      <c r="BZ39" s="809"/>
      <c r="CA39" s="807"/>
      <c r="CB39" s="808"/>
      <c r="CC39" s="808"/>
      <c r="CD39" s="808"/>
      <c r="CE39" s="809"/>
      <c r="CF39" s="807"/>
      <c r="CG39" s="808"/>
      <c r="CH39" s="808"/>
      <c r="CI39" s="809"/>
      <c r="CJ39" s="39"/>
    </row>
    <row r="40" spans="1:88" ht="4.5" customHeight="1" x14ac:dyDescent="0.25">
      <c r="A40" s="38"/>
      <c r="B40" s="988" t="s">
        <v>274</v>
      </c>
      <c r="C40" s="988"/>
      <c r="D40" s="988"/>
      <c r="E40" s="988"/>
      <c r="F40" s="988"/>
      <c r="G40" s="988"/>
      <c r="H40" s="988"/>
      <c r="I40" s="916"/>
      <c r="J40" s="917"/>
      <c r="K40" s="917"/>
      <c r="L40" s="917"/>
      <c r="M40" s="917"/>
      <c r="N40" s="917"/>
      <c r="O40" s="917"/>
      <c r="P40" s="917"/>
      <c r="Q40" s="917"/>
      <c r="R40" s="917"/>
      <c r="S40" s="917"/>
      <c r="T40" s="917"/>
      <c r="U40" s="918"/>
      <c r="V40" s="39"/>
      <c r="W40" s="38"/>
      <c r="X40" s="726"/>
      <c r="Y40" s="727"/>
      <c r="Z40" s="727"/>
      <c r="AA40" s="727"/>
      <c r="AB40" s="727"/>
      <c r="AC40" s="727"/>
      <c r="AD40" s="728"/>
      <c r="AE40" s="726"/>
      <c r="AF40" s="727"/>
      <c r="AG40" s="727"/>
      <c r="AH40" s="728"/>
      <c r="AI40" s="726"/>
      <c r="AJ40" s="727"/>
      <c r="AK40" s="727"/>
      <c r="AL40" s="727"/>
      <c r="AM40" s="728"/>
      <c r="AN40" s="726"/>
      <c r="AO40" s="727"/>
      <c r="AP40" s="727"/>
      <c r="AQ40" s="728"/>
      <c r="AR40" s="39"/>
      <c r="AS40" s="38"/>
      <c r="AT40" s="988" t="s">
        <v>274</v>
      </c>
      <c r="AU40" s="988"/>
      <c r="AV40" s="988"/>
      <c r="AW40" s="988"/>
      <c r="AX40" s="988"/>
      <c r="AY40" s="988"/>
      <c r="AZ40" s="988"/>
      <c r="BA40" s="916"/>
      <c r="BB40" s="917"/>
      <c r="BC40" s="917"/>
      <c r="BD40" s="917"/>
      <c r="BE40" s="917"/>
      <c r="BF40" s="917"/>
      <c r="BG40" s="917"/>
      <c r="BH40" s="917"/>
      <c r="BI40" s="917"/>
      <c r="BJ40" s="917"/>
      <c r="BK40" s="917"/>
      <c r="BL40" s="917"/>
      <c r="BM40" s="918"/>
      <c r="BN40" s="39"/>
      <c r="BO40" s="38"/>
      <c r="BP40" s="810"/>
      <c r="BQ40" s="811"/>
      <c r="BR40" s="811"/>
      <c r="BS40" s="811"/>
      <c r="BT40" s="811"/>
      <c r="BU40" s="811"/>
      <c r="BV40" s="812"/>
      <c r="BW40" s="810"/>
      <c r="BX40" s="811"/>
      <c r="BY40" s="811"/>
      <c r="BZ40" s="812"/>
      <c r="CA40" s="810"/>
      <c r="CB40" s="811"/>
      <c r="CC40" s="811"/>
      <c r="CD40" s="811"/>
      <c r="CE40" s="812"/>
      <c r="CF40" s="810"/>
      <c r="CG40" s="811"/>
      <c r="CH40" s="811"/>
      <c r="CI40" s="812"/>
      <c r="CJ40" s="39"/>
    </row>
    <row r="41" spans="1:88" ht="4.5" customHeight="1" x14ac:dyDescent="0.25">
      <c r="A41" s="38"/>
      <c r="B41" s="988"/>
      <c r="C41" s="988"/>
      <c r="D41" s="988"/>
      <c r="E41" s="988"/>
      <c r="F41" s="988"/>
      <c r="G41" s="988"/>
      <c r="H41" s="988"/>
      <c r="I41" s="919"/>
      <c r="J41" s="920"/>
      <c r="K41" s="920"/>
      <c r="L41" s="920"/>
      <c r="M41" s="920"/>
      <c r="N41" s="920"/>
      <c r="O41" s="920"/>
      <c r="P41" s="920"/>
      <c r="Q41" s="920"/>
      <c r="R41" s="920"/>
      <c r="S41" s="920"/>
      <c r="T41" s="920"/>
      <c r="U41" s="921"/>
      <c r="V41" s="39"/>
      <c r="W41" s="38"/>
      <c r="X41" s="755" t="s">
        <v>529</v>
      </c>
      <c r="Y41" s="764"/>
      <c r="Z41" s="764"/>
      <c r="AA41" s="764"/>
      <c r="AB41" s="764"/>
      <c r="AC41" s="764"/>
      <c r="AD41" s="765"/>
      <c r="AE41" s="852">
        <f>INDEX('LŠZ P'!A$2:AL$998,A1,35)</f>
        <v>0</v>
      </c>
      <c r="AF41" s="853"/>
      <c r="AG41" s="853"/>
      <c r="AH41" s="854"/>
      <c r="AI41" s="852">
        <f>INDEX('LŠZ P'!A$2:AL$998,A1,36)</f>
        <v>0</v>
      </c>
      <c r="AJ41" s="853"/>
      <c r="AK41" s="853"/>
      <c r="AL41" s="853"/>
      <c r="AM41" s="854"/>
      <c r="AN41" s="852">
        <f>INDEX('LŠZ P'!A$2:AL$998,A1,37)</f>
        <v>0</v>
      </c>
      <c r="AO41" s="853"/>
      <c r="AP41" s="853"/>
      <c r="AQ41" s="854"/>
      <c r="AR41" s="39"/>
      <c r="AS41" s="38"/>
      <c r="AT41" s="988"/>
      <c r="AU41" s="988"/>
      <c r="AV41" s="988"/>
      <c r="AW41" s="988"/>
      <c r="AX41" s="988"/>
      <c r="AY41" s="988"/>
      <c r="AZ41" s="988"/>
      <c r="BA41" s="919"/>
      <c r="BB41" s="920"/>
      <c r="BC41" s="920"/>
      <c r="BD41" s="920"/>
      <c r="BE41" s="920"/>
      <c r="BF41" s="920"/>
      <c r="BG41" s="920"/>
      <c r="BH41" s="920"/>
      <c r="BI41" s="920"/>
      <c r="BJ41" s="920"/>
      <c r="BK41" s="920"/>
      <c r="BL41" s="920"/>
      <c r="BM41" s="921"/>
      <c r="BN41" s="39"/>
      <c r="BO41" s="38"/>
      <c r="BP41" s="813" t="s">
        <v>529</v>
      </c>
      <c r="BQ41" s="814"/>
      <c r="BR41" s="814"/>
      <c r="BS41" s="814"/>
      <c r="BT41" s="814"/>
      <c r="BU41" s="814"/>
      <c r="BV41" s="815"/>
      <c r="BW41" s="1057" t="s">
        <v>427</v>
      </c>
      <c r="BX41" s="1058"/>
      <c r="BY41" s="1058"/>
      <c r="BZ41" s="1059"/>
      <c r="CA41" s="1057" t="s">
        <v>427</v>
      </c>
      <c r="CB41" s="1058"/>
      <c r="CC41" s="1058"/>
      <c r="CD41" s="1058"/>
      <c r="CE41" s="1059"/>
      <c r="CF41" s="1057" t="s">
        <v>427</v>
      </c>
      <c r="CG41" s="1058"/>
      <c r="CH41" s="1058"/>
      <c r="CI41" s="1059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66"/>
      <c r="Y42" s="767"/>
      <c r="Z42" s="767"/>
      <c r="AA42" s="767"/>
      <c r="AB42" s="767"/>
      <c r="AC42" s="767"/>
      <c r="AD42" s="768"/>
      <c r="AE42" s="855"/>
      <c r="AF42" s="856"/>
      <c r="AG42" s="856"/>
      <c r="AH42" s="857"/>
      <c r="AI42" s="855"/>
      <c r="AJ42" s="856"/>
      <c r="AK42" s="856"/>
      <c r="AL42" s="856"/>
      <c r="AM42" s="857"/>
      <c r="AN42" s="855"/>
      <c r="AO42" s="856"/>
      <c r="AP42" s="856"/>
      <c r="AQ42" s="857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816"/>
      <c r="BQ42" s="817"/>
      <c r="BR42" s="817"/>
      <c r="BS42" s="817"/>
      <c r="BT42" s="817"/>
      <c r="BU42" s="817"/>
      <c r="BV42" s="818"/>
      <c r="BW42" s="1060"/>
      <c r="BX42" s="1061"/>
      <c r="BY42" s="1061"/>
      <c r="BZ42" s="1062"/>
      <c r="CA42" s="1060"/>
      <c r="CB42" s="1061"/>
      <c r="CC42" s="1061"/>
      <c r="CD42" s="1061"/>
      <c r="CE42" s="1062"/>
      <c r="CF42" s="1060"/>
      <c r="CG42" s="1061"/>
      <c r="CH42" s="1061"/>
      <c r="CI42" s="1062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907">
        <f ca="1">IF(DAYS360(I138,NOW())&gt;60,NOW(),I138)</f>
        <v>45869.590078356479</v>
      </c>
      <c r="M43" s="914"/>
      <c r="N43" s="914"/>
      <c r="O43" s="914"/>
      <c r="P43" s="914"/>
      <c r="Q43" s="914"/>
      <c r="R43" s="914"/>
      <c r="S43" s="914"/>
      <c r="T43" s="914"/>
      <c r="U43" s="915"/>
      <c r="V43" s="39"/>
      <c r="W43" s="38"/>
      <c r="X43" s="769"/>
      <c r="Y43" s="770"/>
      <c r="Z43" s="770"/>
      <c r="AA43" s="770"/>
      <c r="AB43" s="770"/>
      <c r="AC43" s="770"/>
      <c r="AD43" s="771"/>
      <c r="AE43" s="858"/>
      <c r="AF43" s="859"/>
      <c r="AG43" s="859"/>
      <c r="AH43" s="860"/>
      <c r="AI43" s="858"/>
      <c r="AJ43" s="859"/>
      <c r="AK43" s="859"/>
      <c r="AL43" s="859"/>
      <c r="AM43" s="860"/>
      <c r="AN43" s="858"/>
      <c r="AO43" s="859"/>
      <c r="AP43" s="859"/>
      <c r="AQ43" s="860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907">
        <f ca="1">IF(DAYS360(BA138,NOW())&gt;60,NOW(),BA138)</f>
        <v>45869.590078356479</v>
      </c>
      <c r="BE43" s="914"/>
      <c r="BF43" s="914"/>
      <c r="BG43" s="914"/>
      <c r="BH43" s="914"/>
      <c r="BI43" s="914"/>
      <c r="BJ43" s="914"/>
      <c r="BK43" s="914"/>
      <c r="BL43" s="914"/>
      <c r="BM43" s="915"/>
      <c r="BN43" s="39"/>
      <c r="BO43" s="38"/>
      <c r="BP43" s="819"/>
      <c r="BQ43" s="820"/>
      <c r="BR43" s="820"/>
      <c r="BS43" s="820"/>
      <c r="BT43" s="820"/>
      <c r="BU43" s="820"/>
      <c r="BV43" s="821"/>
      <c r="BW43" s="1063"/>
      <c r="BX43" s="1064"/>
      <c r="BY43" s="1064"/>
      <c r="BZ43" s="1065"/>
      <c r="CA43" s="1063"/>
      <c r="CB43" s="1064"/>
      <c r="CC43" s="1064"/>
      <c r="CD43" s="1064"/>
      <c r="CE43" s="1065"/>
      <c r="CF43" s="1063"/>
      <c r="CG43" s="1064"/>
      <c r="CH43" s="1064"/>
      <c r="CI43" s="1065"/>
      <c r="CJ43" s="39"/>
    </row>
    <row r="44" spans="1:88" ht="4.5" customHeight="1" x14ac:dyDescent="0.25">
      <c r="A44" s="38"/>
      <c r="B44" s="988" t="s">
        <v>275</v>
      </c>
      <c r="C44" s="988"/>
      <c r="D44" s="988"/>
      <c r="E44" s="988"/>
      <c r="F44" s="988"/>
      <c r="G44" s="988"/>
      <c r="H44" s="988"/>
      <c r="I44" s="988"/>
      <c r="J44" s="988"/>
      <c r="K44" s="988"/>
      <c r="L44" s="916"/>
      <c r="M44" s="917"/>
      <c r="N44" s="917"/>
      <c r="O44" s="917"/>
      <c r="P44" s="917"/>
      <c r="Q44" s="917"/>
      <c r="R44" s="917"/>
      <c r="S44" s="917"/>
      <c r="T44" s="917"/>
      <c r="U44" s="918"/>
      <c r="V44" s="39"/>
      <c r="W44" s="38"/>
      <c r="X44" s="781" t="s">
        <v>276</v>
      </c>
      <c r="Y44" s="782"/>
      <c r="Z44" s="782"/>
      <c r="AA44" s="783"/>
      <c r="AB44" s="705">
        <f>INDEX('LŠZ P'!A$2:AL$998,A1,18)</f>
        <v>44536</v>
      </c>
      <c r="AC44" s="706"/>
      <c r="AD44" s="705" t="s">
        <v>277</v>
      </c>
      <c r="AE44" s="706"/>
      <c r="AF44" s="711" t="str">
        <f>INDEX('LŠZ P'!A$2:AL$998,A1,7)</f>
        <v>26606506XL</v>
      </c>
      <c r="AG44" s="712"/>
      <c r="AH44" s="712"/>
      <c r="AI44" s="712"/>
      <c r="AJ44" s="712"/>
      <c r="AK44" s="712"/>
      <c r="AL44" s="712"/>
      <c r="AM44" s="713"/>
      <c r="AN44" s="703">
        <f>INDEX('LŠZ P'!A$2:AL$998,A1,15)</f>
        <v>45266</v>
      </c>
      <c r="AO44" s="739"/>
      <c r="AP44" s="739"/>
      <c r="AQ44" s="706"/>
      <c r="AR44" s="39"/>
      <c r="AS44" s="38"/>
      <c r="AT44" s="988" t="s">
        <v>275</v>
      </c>
      <c r="AU44" s="988"/>
      <c r="AV44" s="988"/>
      <c r="AW44" s="988"/>
      <c r="AX44" s="988"/>
      <c r="AY44" s="988"/>
      <c r="AZ44" s="988"/>
      <c r="BA44" s="988"/>
      <c r="BB44" s="988"/>
      <c r="BC44" s="988"/>
      <c r="BD44" s="916"/>
      <c r="BE44" s="917"/>
      <c r="BF44" s="917"/>
      <c r="BG44" s="917"/>
      <c r="BH44" s="917"/>
      <c r="BI44" s="917"/>
      <c r="BJ44" s="917"/>
      <c r="BK44" s="917"/>
      <c r="BL44" s="917"/>
      <c r="BM44" s="918"/>
      <c r="BN44" s="39"/>
      <c r="BO44" s="38"/>
      <c r="BP44" s="1014" t="s">
        <v>276</v>
      </c>
      <c r="BQ44" s="1066"/>
      <c r="BR44" s="1066"/>
      <c r="BS44" s="1067"/>
      <c r="BT44" s="825" t="e">
        <f>INDEX('LŠZ P'!A$2:AL$998,A1,40)</f>
        <v>#REF!</v>
      </c>
      <c r="BU44" s="827"/>
      <c r="BV44" s="825" t="s">
        <v>277</v>
      </c>
      <c r="BW44" s="827"/>
      <c r="BX44" s="1074">
        <f>INDEX('LŠZ P'!A$2:AL$998,A1,8)</f>
        <v>0</v>
      </c>
      <c r="BY44" s="1075"/>
      <c r="BZ44" s="1075"/>
      <c r="CA44" s="1075"/>
      <c r="CB44" s="1075"/>
      <c r="CC44" s="1075"/>
      <c r="CD44" s="1075"/>
      <c r="CE44" s="1076"/>
      <c r="CF44" s="823" t="e">
        <f>INDEX('LŠZ P'!A$2:AL$998,A1,41)</f>
        <v>#REF!</v>
      </c>
      <c r="CG44" s="826"/>
      <c r="CH44" s="826"/>
      <c r="CI44" s="827"/>
      <c r="CJ44" s="39"/>
    </row>
    <row r="45" spans="1:88" ht="4.5" customHeight="1" x14ac:dyDescent="0.25">
      <c r="A45" s="38"/>
      <c r="B45" s="988"/>
      <c r="C45" s="988"/>
      <c r="D45" s="988"/>
      <c r="E45" s="988"/>
      <c r="F45" s="988"/>
      <c r="G45" s="988"/>
      <c r="H45" s="988"/>
      <c r="I45" s="988"/>
      <c r="J45" s="988"/>
      <c r="K45" s="988"/>
      <c r="L45" s="916"/>
      <c r="M45" s="917"/>
      <c r="N45" s="917"/>
      <c r="O45" s="917"/>
      <c r="P45" s="917"/>
      <c r="Q45" s="917"/>
      <c r="R45" s="917"/>
      <c r="S45" s="917"/>
      <c r="T45" s="917"/>
      <c r="U45" s="918"/>
      <c r="V45" s="39"/>
      <c r="W45" s="38"/>
      <c r="X45" s="784"/>
      <c r="Y45" s="785"/>
      <c r="Z45" s="785"/>
      <c r="AA45" s="786"/>
      <c r="AB45" s="707"/>
      <c r="AC45" s="708"/>
      <c r="AD45" s="707"/>
      <c r="AE45" s="708"/>
      <c r="AF45" s="714"/>
      <c r="AG45" s="715"/>
      <c r="AH45" s="715"/>
      <c r="AI45" s="715"/>
      <c r="AJ45" s="715"/>
      <c r="AK45" s="715"/>
      <c r="AL45" s="715"/>
      <c r="AM45" s="716"/>
      <c r="AN45" s="707"/>
      <c r="AO45" s="740"/>
      <c r="AP45" s="740"/>
      <c r="AQ45" s="708"/>
      <c r="AR45" s="39"/>
      <c r="AS45" s="38"/>
      <c r="AT45" s="988"/>
      <c r="AU45" s="988"/>
      <c r="AV45" s="988"/>
      <c r="AW45" s="988"/>
      <c r="AX45" s="988"/>
      <c r="AY45" s="988"/>
      <c r="AZ45" s="988"/>
      <c r="BA45" s="988"/>
      <c r="BB45" s="988"/>
      <c r="BC45" s="988"/>
      <c r="BD45" s="916"/>
      <c r="BE45" s="917"/>
      <c r="BF45" s="917"/>
      <c r="BG45" s="917"/>
      <c r="BH45" s="917"/>
      <c r="BI45" s="917"/>
      <c r="BJ45" s="917"/>
      <c r="BK45" s="917"/>
      <c r="BL45" s="917"/>
      <c r="BM45" s="918"/>
      <c r="BN45" s="39"/>
      <c r="BO45" s="38"/>
      <c r="BP45" s="1068"/>
      <c r="BQ45" s="1069"/>
      <c r="BR45" s="1069"/>
      <c r="BS45" s="1070"/>
      <c r="BT45" s="828"/>
      <c r="BU45" s="830"/>
      <c r="BV45" s="828"/>
      <c r="BW45" s="830"/>
      <c r="BX45" s="1077"/>
      <c r="BY45" s="1078"/>
      <c r="BZ45" s="1078"/>
      <c r="CA45" s="1078"/>
      <c r="CB45" s="1078"/>
      <c r="CC45" s="1078"/>
      <c r="CD45" s="1078"/>
      <c r="CE45" s="1079"/>
      <c r="CF45" s="828"/>
      <c r="CG45" s="829"/>
      <c r="CH45" s="829"/>
      <c r="CI45" s="830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919"/>
      <c r="M46" s="920"/>
      <c r="N46" s="920"/>
      <c r="O46" s="920"/>
      <c r="P46" s="920"/>
      <c r="Q46" s="920"/>
      <c r="R46" s="920"/>
      <c r="S46" s="920"/>
      <c r="T46" s="920"/>
      <c r="U46" s="921"/>
      <c r="V46" s="39"/>
      <c r="W46" s="38"/>
      <c r="X46" s="787"/>
      <c r="Y46" s="788"/>
      <c r="Z46" s="788"/>
      <c r="AA46" s="789"/>
      <c r="AB46" s="709"/>
      <c r="AC46" s="710"/>
      <c r="AD46" s="709"/>
      <c r="AE46" s="710"/>
      <c r="AF46" s="717"/>
      <c r="AG46" s="718"/>
      <c r="AH46" s="718"/>
      <c r="AI46" s="718"/>
      <c r="AJ46" s="718"/>
      <c r="AK46" s="718"/>
      <c r="AL46" s="718"/>
      <c r="AM46" s="719"/>
      <c r="AN46" s="709"/>
      <c r="AO46" s="741"/>
      <c r="AP46" s="741"/>
      <c r="AQ46" s="710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919"/>
      <c r="BE46" s="920"/>
      <c r="BF46" s="920"/>
      <c r="BG46" s="920"/>
      <c r="BH46" s="920"/>
      <c r="BI46" s="920"/>
      <c r="BJ46" s="920"/>
      <c r="BK46" s="920"/>
      <c r="BL46" s="920"/>
      <c r="BM46" s="921"/>
      <c r="BN46" s="39"/>
      <c r="BO46" s="38"/>
      <c r="BP46" s="1071"/>
      <c r="BQ46" s="1072"/>
      <c r="BR46" s="1072"/>
      <c r="BS46" s="1073"/>
      <c r="BT46" s="831"/>
      <c r="BU46" s="833"/>
      <c r="BV46" s="831"/>
      <c r="BW46" s="833"/>
      <c r="BX46" s="1080"/>
      <c r="BY46" s="1081"/>
      <c r="BZ46" s="1081"/>
      <c r="CA46" s="1081"/>
      <c r="CB46" s="1081"/>
      <c r="CC46" s="1081"/>
      <c r="CD46" s="1081"/>
      <c r="CE46" s="1082"/>
      <c r="CF46" s="831"/>
      <c r="CG46" s="832"/>
      <c r="CH46" s="832"/>
      <c r="CI46" s="833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79" t="str">
        <f>CONCATENATE("*",INDEX('LŠZ P'!A$2:AL$998,A48,17))</f>
        <v>*</v>
      </c>
      <c r="U48" s="879"/>
      <c r="V48" s="880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79" t="str">
        <f>CONCATENATE("*",INDEX('LŠZ P'!A$2:AL$998,A48,17),"/P")</f>
        <v>*/P</v>
      </c>
      <c r="BM48" s="879"/>
      <c r="BN48" s="880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81"/>
      <c r="U49" s="881"/>
      <c r="V49" s="882"/>
      <c r="W49" s="38"/>
      <c r="X49" s="808" t="s">
        <v>435</v>
      </c>
      <c r="Y49" s="808"/>
      <c r="Z49" s="808"/>
      <c r="AA49" s="808"/>
      <c r="AB49" s="808"/>
      <c r="AC49" s="808"/>
      <c r="AD49" s="808"/>
      <c r="AE49" s="808"/>
      <c r="AF49" s="808"/>
      <c r="AG49" s="808"/>
      <c r="AH49" s="808"/>
      <c r="AI49" s="808"/>
      <c r="AJ49" s="808"/>
      <c r="AK49" s="808"/>
      <c r="AL49" s="808"/>
      <c r="AM49" s="808"/>
      <c r="AN49" s="808"/>
      <c r="AO49" s="808"/>
      <c r="AP49" s="808"/>
      <c r="AQ49" s="808"/>
      <c r="AR49" s="39"/>
      <c r="AS49" s="36"/>
      <c r="BL49" s="881"/>
      <c r="BM49" s="881"/>
      <c r="BN49" s="882"/>
      <c r="BO49" s="38"/>
      <c r="BP49" s="808" t="s">
        <v>435</v>
      </c>
      <c r="BQ49" s="808"/>
      <c r="BR49" s="808"/>
      <c r="BS49" s="808"/>
      <c r="BT49" s="808"/>
      <c r="BU49" s="808"/>
      <c r="BV49" s="808"/>
      <c r="BW49" s="808"/>
      <c r="BX49" s="808"/>
      <c r="BY49" s="808"/>
      <c r="BZ49" s="808"/>
      <c r="CA49" s="808"/>
      <c r="CB49" s="808"/>
      <c r="CC49" s="808"/>
      <c r="CD49" s="808"/>
      <c r="CE49" s="808"/>
      <c r="CF49" s="808"/>
      <c r="CG49" s="808"/>
      <c r="CH49" s="808"/>
      <c r="CI49" s="808"/>
      <c r="CJ49" s="39"/>
    </row>
    <row r="50" spans="1:88" ht="4.5" customHeight="1" x14ac:dyDescent="0.25">
      <c r="A50" s="36"/>
      <c r="T50" s="881"/>
      <c r="U50" s="881"/>
      <c r="V50" s="882"/>
      <c r="W50" s="38"/>
      <c r="X50" s="808"/>
      <c r="Y50" s="808"/>
      <c r="Z50" s="808"/>
      <c r="AA50" s="808"/>
      <c r="AB50" s="808"/>
      <c r="AC50" s="808"/>
      <c r="AD50" s="808"/>
      <c r="AE50" s="808"/>
      <c r="AF50" s="808"/>
      <c r="AG50" s="808"/>
      <c r="AH50" s="808"/>
      <c r="AI50" s="808"/>
      <c r="AJ50" s="808"/>
      <c r="AK50" s="808"/>
      <c r="AL50" s="808"/>
      <c r="AM50" s="808"/>
      <c r="AN50" s="808"/>
      <c r="AO50" s="808"/>
      <c r="AP50" s="808"/>
      <c r="AQ50" s="808"/>
      <c r="AR50" s="39"/>
      <c r="AS50" s="36"/>
      <c r="BL50" s="881"/>
      <c r="BM50" s="881"/>
      <c r="BN50" s="882"/>
      <c r="BO50" s="38"/>
      <c r="BP50" s="808"/>
      <c r="BQ50" s="808"/>
      <c r="BR50" s="808"/>
      <c r="BS50" s="808"/>
      <c r="BT50" s="808"/>
      <c r="BU50" s="808"/>
      <c r="BV50" s="808"/>
      <c r="BW50" s="808"/>
      <c r="BX50" s="808"/>
      <c r="BY50" s="808"/>
      <c r="BZ50" s="808"/>
      <c r="CA50" s="808"/>
      <c r="CB50" s="808"/>
      <c r="CC50" s="808"/>
      <c r="CD50" s="808"/>
      <c r="CE50" s="808"/>
      <c r="CF50" s="808"/>
      <c r="CG50" s="808"/>
      <c r="CH50" s="808"/>
      <c r="CI50" s="808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808"/>
      <c r="Y51" s="808"/>
      <c r="Z51" s="808"/>
      <c r="AA51" s="808"/>
      <c r="AB51" s="808"/>
      <c r="AC51" s="808"/>
      <c r="AD51" s="808"/>
      <c r="AE51" s="808"/>
      <c r="AF51" s="808"/>
      <c r="AG51" s="808"/>
      <c r="AH51" s="808"/>
      <c r="AI51" s="808"/>
      <c r="AJ51" s="808"/>
      <c r="AK51" s="808"/>
      <c r="AL51" s="808"/>
      <c r="AM51" s="808"/>
      <c r="AN51" s="808"/>
      <c r="AO51" s="808"/>
      <c r="AP51" s="808"/>
      <c r="AQ51" s="808"/>
      <c r="AR51" s="39"/>
      <c r="AS51" s="36"/>
      <c r="BJ51" s="40"/>
      <c r="BK51" s="40"/>
      <c r="BL51" s="40"/>
      <c r="BM51" s="40"/>
      <c r="BN51" s="37"/>
      <c r="BO51" s="38"/>
      <c r="BP51" s="808"/>
      <c r="BQ51" s="808"/>
      <c r="BR51" s="808"/>
      <c r="BS51" s="808"/>
      <c r="BT51" s="808"/>
      <c r="BU51" s="808"/>
      <c r="BV51" s="808"/>
      <c r="BW51" s="808"/>
      <c r="BX51" s="808"/>
      <c r="BY51" s="808"/>
      <c r="BZ51" s="808"/>
      <c r="CA51" s="808"/>
      <c r="CB51" s="808"/>
      <c r="CC51" s="808"/>
      <c r="CD51" s="808"/>
      <c r="CE51" s="808"/>
      <c r="CF51" s="808"/>
      <c r="CG51" s="808"/>
      <c r="CH51" s="808"/>
      <c r="CI51" s="808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8"/>
      <c r="AQ52" s="808"/>
      <c r="AR52" s="39"/>
      <c r="AS52" s="36"/>
      <c r="BJ52" s="40"/>
      <c r="BK52" s="40"/>
      <c r="BL52" s="40"/>
      <c r="BM52" s="40"/>
      <c r="BN52" s="37"/>
      <c r="BO52" s="38"/>
      <c r="BP52" s="808"/>
      <c r="BQ52" s="808"/>
      <c r="BR52" s="808"/>
      <c r="BS52" s="808"/>
      <c r="BT52" s="808"/>
      <c r="BU52" s="808"/>
      <c r="BV52" s="808"/>
      <c r="BW52" s="808"/>
      <c r="BX52" s="808"/>
      <c r="BY52" s="808"/>
      <c r="BZ52" s="808"/>
      <c r="CA52" s="808"/>
      <c r="CB52" s="808"/>
      <c r="CC52" s="808"/>
      <c r="CD52" s="808"/>
      <c r="CE52" s="808"/>
      <c r="CF52" s="808"/>
      <c r="CG52" s="808"/>
      <c r="CH52" s="808"/>
      <c r="CI52" s="808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808"/>
      <c r="Y53" s="808"/>
      <c r="Z53" s="808"/>
      <c r="AA53" s="808"/>
      <c r="AB53" s="808"/>
      <c r="AC53" s="808"/>
      <c r="AD53" s="808"/>
      <c r="AE53" s="808"/>
      <c r="AF53" s="808"/>
      <c r="AG53" s="808"/>
      <c r="AH53" s="808"/>
      <c r="AI53" s="808"/>
      <c r="AJ53" s="808"/>
      <c r="AK53" s="808"/>
      <c r="AL53" s="808"/>
      <c r="AM53" s="808"/>
      <c r="AN53" s="808"/>
      <c r="AO53" s="808"/>
      <c r="AP53" s="808"/>
      <c r="AQ53" s="808"/>
      <c r="AR53" s="39"/>
      <c r="AS53" s="36"/>
      <c r="BJ53" s="40"/>
      <c r="BK53" s="40"/>
      <c r="BL53" s="40"/>
      <c r="BM53" s="40"/>
      <c r="BN53" s="37"/>
      <c r="BO53" s="38"/>
      <c r="BP53" s="808"/>
      <c r="BQ53" s="808"/>
      <c r="BR53" s="808"/>
      <c r="BS53" s="808"/>
      <c r="BT53" s="808"/>
      <c r="BU53" s="808"/>
      <c r="BV53" s="808"/>
      <c r="BW53" s="808"/>
      <c r="BX53" s="808"/>
      <c r="BY53" s="808"/>
      <c r="BZ53" s="808"/>
      <c r="CA53" s="808"/>
      <c r="CB53" s="808"/>
      <c r="CC53" s="808"/>
      <c r="CD53" s="808"/>
      <c r="CE53" s="808"/>
      <c r="CF53" s="808"/>
      <c r="CG53" s="808"/>
      <c r="CH53" s="808"/>
      <c r="CI53" s="808"/>
      <c r="CJ53" s="39"/>
    </row>
    <row r="54" spans="1:88" ht="4.5" customHeight="1" x14ac:dyDescent="0.25">
      <c r="A54" s="36"/>
      <c r="B54" s="985" t="s">
        <v>776</v>
      </c>
      <c r="C54" s="986"/>
      <c r="D54" s="986"/>
      <c r="E54" s="986"/>
      <c r="F54" s="986"/>
      <c r="G54" s="986"/>
      <c r="H54" s="986"/>
      <c r="I54" s="986"/>
      <c r="J54" s="986"/>
      <c r="K54" s="986"/>
      <c r="L54" s="986"/>
      <c r="M54" s="986"/>
      <c r="N54" s="986"/>
      <c r="O54" s="986"/>
      <c r="P54" s="986"/>
      <c r="Q54" s="986"/>
      <c r="R54" s="986"/>
      <c r="S54" s="986"/>
      <c r="T54" s="986"/>
      <c r="U54" s="986"/>
      <c r="V54" s="37"/>
      <c r="W54" s="38"/>
      <c r="X54" s="808"/>
      <c r="Y54" s="808"/>
      <c r="Z54" s="808"/>
      <c r="AA54" s="808"/>
      <c r="AB54" s="808"/>
      <c r="AC54" s="808"/>
      <c r="AD54" s="808"/>
      <c r="AE54" s="808"/>
      <c r="AF54" s="808"/>
      <c r="AG54" s="808"/>
      <c r="AH54" s="808"/>
      <c r="AI54" s="808"/>
      <c r="AJ54" s="808"/>
      <c r="AK54" s="808"/>
      <c r="AL54" s="808"/>
      <c r="AM54" s="808"/>
      <c r="AN54" s="808"/>
      <c r="AO54" s="808"/>
      <c r="AP54" s="808"/>
      <c r="AQ54" s="808"/>
      <c r="AR54" s="39"/>
      <c r="AS54" s="36"/>
      <c r="AT54" s="985" t="s">
        <v>776</v>
      </c>
      <c r="AU54" s="986"/>
      <c r="AV54" s="986"/>
      <c r="AW54" s="986"/>
      <c r="AX54" s="986"/>
      <c r="AY54" s="986"/>
      <c r="AZ54" s="986"/>
      <c r="BA54" s="986"/>
      <c r="BB54" s="986"/>
      <c r="BC54" s="986"/>
      <c r="BD54" s="986"/>
      <c r="BE54" s="986"/>
      <c r="BF54" s="986"/>
      <c r="BG54" s="986"/>
      <c r="BH54" s="986"/>
      <c r="BI54" s="986"/>
      <c r="BJ54" s="986"/>
      <c r="BK54" s="986"/>
      <c r="BL54" s="986"/>
      <c r="BM54" s="986"/>
      <c r="BN54" s="37"/>
      <c r="BO54" s="38"/>
      <c r="BP54" s="808"/>
      <c r="BQ54" s="808"/>
      <c r="BR54" s="808"/>
      <c r="BS54" s="808"/>
      <c r="BT54" s="808"/>
      <c r="BU54" s="808"/>
      <c r="BV54" s="808"/>
      <c r="BW54" s="808"/>
      <c r="BX54" s="808"/>
      <c r="BY54" s="808"/>
      <c r="BZ54" s="808"/>
      <c r="CA54" s="808"/>
      <c r="CB54" s="808"/>
      <c r="CC54" s="808"/>
      <c r="CD54" s="808"/>
      <c r="CE54" s="808"/>
      <c r="CF54" s="808"/>
      <c r="CG54" s="808"/>
      <c r="CH54" s="808"/>
      <c r="CI54" s="808"/>
      <c r="CJ54" s="39"/>
    </row>
    <row r="55" spans="1:88" ht="4.5" customHeight="1" x14ac:dyDescent="0.25">
      <c r="A55" s="36"/>
      <c r="B55" s="986"/>
      <c r="C55" s="986"/>
      <c r="D55" s="986"/>
      <c r="E55" s="986"/>
      <c r="F55" s="986"/>
      <c r="G55" s="986"/>
      <c r="H55" s="986"/>
      <c r="I55" s="986"/>
      <c r="J55" s="986"/>
      <c r="K55" s="986"/>
      <c r="L55" s="986"/>
      <c r="M55" s="986"/>
      <c r="N55" s="986"/>
      <c r="O55" s="986"/>
      <c r="P55" s="986"/>
      <c r="Q55" s="986"/>
      <c r="R55" s="986"/>
      <c r="S55" s="986"/>
      <c r="T55" s="986"/>
      <c r="U55" s="986"/>
      <c r="V55" s="37"/>
      <c r="W55" s="38"/>
      <c r="X55" s="808"/>
      <c r="Y55" s="808"/>
      <c r="Z55" s="808"/>
      <c r="AA55" s="808"/>
      <c r="AB55" s="808"/>
      <c r="AC55" s="808"/>
      <c r="AD55" s="808"/>
      <c r="AE55" s="808"/>
      <c r="AF55" s="808"/>
      <c r="AG55" s="808"/>
      <c r="AH55" s="808"/>
      <c r="AI55" s="808"/>
      <c r="AJ55" s="808"/>
      <c r="AK55" s="808"/>
      <c r="AL55" s="808"/>
      <c r="AM55" s="808"/>
      <c r="AN55" s="808"/>
      <c r="AO55" s="808"/>
      <c r="AP55" s="808"/>
      <c r="AQ55" s="808"/>
      <c r="AR55" s="39"/>
      <c r="AS55" s="36"/>
      <c r="AT55" s="986"/>
      <c r="AU55" s="986"/>
      <c r="AV55" s="986"/>
      <c r="AW55" s="986"/>
      <c r="AX55" s="986"/>
      <c r="AY55" s="986"/>
      <c r="AZ55" s="986"/>
      <c r="BA55" s="986"/>
      <c r="BB55" s="986"/>
      <c r="BC55" s="986"/>
      <c r="BD55" s="986"/>
      <c r="BE55" s="986"/>
      <c r="BF55" s="986"/>
      <c r="BG55" s="986"/>
      <c r="BH55" s="986"/>
      <c r="BI55" s="986"/>
      <c r="BJ55" s="986"/>
      <c r="BK55" s="986"/>
      <c r="BL55" s="986"/>
      <c r="BM55" s="986"/>
      <c r="BN55" s="37"/>
      <c r="BO55" s="38"/>
      <c r="BP55" s="808"/>
      <c r="BQ55" s="808"/>
      <c r="BR55" s="808"/>
      <c r="BS55" s="808"/>
      <c r="BT55" s="808"/>
      <c r="BU55" s="808"/>
      <c r="BV55" s="808"/>
      <c r="BW55" s="808"/>
      <c r="BX55" s="808"/>
      <c r="BY55" s="808"/>
      <c r="BZ55" s="808"/>
      <c r="CA55" s="808"/>
      <c r="CB55" s="808"/>
      <c r="CC55" s="808"/>
      <c r="CD55" s="808"/>
      <c r="CE55" s="808"/>
      <c r="CF55" s="808"/>
      <c r="CG55" s="808"/>
      <c r="CH55" s="808"/>
      <c r="CI55" s="808"/>
      <c r="CJ55" s="39"/>
    </row>
    <row r="56" spans="1:88" ht="4.5" customHeight="1" x14ac:dyDescent="0.25">
      <c r="A56" s="36"/>
      <c r="B56" s="985" t="s">
        <v>670</v>
      </c>
      <c r="C56" s="985"/>
      <c r="D56" s="985"/>
      <c r="E56" s="985"/>
      <c r="F56" s="985"/>
      <c r="G56" s="985"/>
      <c r="H56" s="985"/>
      <c r="I56" s="985"/>
      <c r="J56" s="985"/>
      <c r="K56" s="985"/>
      <c r="L56" s="985"/>
      <c r="M56" s="985"/>
      <c r="N56" s="985"/>
      <c r="O56" s="985"/>
      <c r="P56" s="985"/>
      <c r="Q56" s="985"/>
      <c r="R56" s="985"/>
      <c r="S56" s="985"/>
      <c r="T56" s="985"/>
      <c r="U56" s="985"/>
      <c r="V56" s="37"/>
      <c r="W56" s="38"/>
      <c r="X56" s="808"/>
      <c r="Y56" s="808"/>
      <c r="Z56" s="808"/>
      <c r="AA56" s="808"/>
      <c r="AB56" s="808"/>
      <c r="AC56" s="808"/>
      <c r="AD56" s="808"/>
      <c r="AE56" s="808"/>
      <c r="AF56" s="808"/>
      <c r="AG56" s="808"/>
      <c r="AH56" s="808"/>
      <c r="AI56" s="808"/>
      <c r="AJ56" s="808"/>
      <c r="AK56" s="808"/>
      <c r="AL56" s="808"/>
      <c r="AM56" s="808"/>
      <c r="AN56" s="808"/>
      <c r="AO56" s="808"/>
      <c r="AP56" s="808"/>
      <c r="AQ56" s="808"/>
      <c r="AR56" s="39"/>
      <c r="AS56" s="36"/>
      <c r="AT56" s="985" t="s">
        <v>670</v>
      </c>
      <c r="AU56" s="985"/>
      <c r="AV56" s="985"/>
      <c r="AW56" s="985"/>
      <c r="AX56" s="985"/>
      <c r="AY56" s="985"/>
      <c r="AZ56" s="985"/>
      <c r="BA56" s="985"/>
      <c r="BB56" s="985"/>
      <c r="BC56" s="985"/>
      <c r="BD56" s="985"/>
      <c r="BE56" s="985"/>
      <c r="BF56" s="985"/>
      <c r="BG56" s="985"/>
      <c r="BH56" s="985"/>
      <c r="BI56" s="985"/>
      <c r="BJ56" s="985"/>
      <c r="BK56" s="985"/>
      <c r="BL56" s="985"/>
      <c r="BM56" s="985"/>
      <c r="BN56" s="37"/>
      <c r="BO56" s="38"/>
      <c r="BP56" s="808"/>
      <c r="BQ56" s="808"/>
      <c r="BR56" s="808"/>
      <c r="BS56" s="808"/>
      <c r="BT56" s="808"/>
      <c r="BU56" s="808"/>
      <c r="BV56" s="808"/>
      <c r="BW56" s="808"/>
      <c r="BX56" s="808"/>
      <c r="BY56" s="808"/>
      <c r="BZ56" s="808"/>
      <c r="CA56" s="808"/>
      <c r="CB56" s="808"/>
      <c r="CC56" s="808"/>
      <c r="CD56" s="808"/>
      <c r="CE56" s="808"/>
      <c r="CF56" s="808"/>
      <c r="CG56" s="808"/>
      <c r="CH56" s="808"/>
      <c r="CI56" s="808"/>
      <c r="CJ56" s="39"/>
    </row>
    <row r="57" spans="1:88" ht="4.5" customHeight="1" x14ac:dyDescent="0.25">
      <c r="A57" s="36"/>
      <c r="B57" s="985"/>
      <c r="C57" s="985"/>
      <c r="D57" s="985"/>
      <c r="E57" s="985"/>
      <c r="F57" s="985"/>
      <c r="G57" s="985"/>
      <c r="H57" s="985"/>
      <c r="I57" s="985"/>
      <c r="J57" s="985"/>
      <c r="K57" s="985"/>
      <c r="L57" s="985"/>
      <c r="M57" s="985"/>
      <c r="N57" s="985"/>
      <c r="O57" s="985"/>
      <c r="P57" s="985"/>
      <c r="Q57" s="985"/>
      <c r="R57" s="985"/>
      <c r="S57" s="985"/>
      <c r="T57" s="985"/>
      <c r="U57" s="985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85"/>
      <c r="AU57" s="985"/>
      <c r="AV57" s="985"/>
      <c r="AW57" s="985"/>
      <c r="AX57" s="985"/>
      <c r="AY57" s="985"/>
      <c r="AZ57" s="985"/>
      <c r="BA57" s="985"/>
      <c r="BB57" s="985"/>
      <c r="BC57" s="985"/>
      <c r="BD57" s="985"/>
      <c r="BE57" s="985"/>
      <c r="BF57" s="985"/>
      <c r="BG57" s="985"/>
      <c r="BH57" s="985"/>
      <c r="BI57" s="985"/>
      <c r="BJ57" s="985"/>
      <c r="BK57" s="985"/>
      <c r="BL57" s="985"/>
      <c r="BM57" s="985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87" t="s">
        <v>158</v>
      </c>
      <c r="C58" s="987"/>
      <c r="D58" s="987"/>
      <c r="E58" s="987"/>
      <c r="F58" s="987"/>
      <c r="G58" s="987"/>
      <c r="H58" s="987"/>
      <c r="I58" s="987"/>
      <c r="J58" s="987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37"/>
      <c r="W58" s="38"/>
      <c r="X58" s="988" t="s">
        <v>401</v>
      </c>
      <c r="Y58" s="988"/>
      <c r="Z58" s="988"/>
      <c r="AA58" s="988"/>
      <c r="AB58" s="988"/>
      <c r="AC58" s="988"/>
      <c r="AD58" s="988"/>
      <c r="AE58" s="988"/>
      <c r="AF58" s="988"/>
      <c r="AG58" s="988"/>
      <c r="AH58" s="989"/>
      <c r="AI58" s="870" t="str">
        <f>I70</f>
        <v>OM-P334</v>
      </c>
      <c r="AJ58" s="871"/>
      <c r="AK58" s="871"/>
      <c r="AL58" s="871"/>
      <c r="AM58" s="871"/>
      <c r="AN58" s="871"/>
      <c r="AO58" s="871"/>
      <c r="AP58" s="871"/>
      <c r="AQ58" s="872"/>
      <c r="AR58" s="39"/>
      <c r="AS58" s="36"/>
      <c r="AT58" s="987" t="s">
        <v>158</v>
      </c>
      <c r="AU58" s="987"/>
      <c r="AV58" s="987"/>
      <c r="AW58" s="987"/>
      <c r="AX58" s="987"/>
      <c r="AY58" s="987"/>
      <c r="AZ58" s="987"/>
      <c r="BA58" s="987"/>
      <c r="BB58" s="987"/>
      <c r="BC58" s="987"/>
      <c r="BD58" s="987"/>
      <c r="BE58" s="987"/>
      <c r="BF58" s="987"/>
      <c r="BG58" s="987"/>
      <c r="BH58" s="987"/>
      <c r="BI58" s="987"/>
      <c r="BJ58" s="987"/>
      <c r="BK58" s="987"/>
      <c r="BL58" s="987"/>
      <c r="BM58" s="987"/>
      <c r="BN58" s="37"/>
      <c r="BO58" s="38"/>
      <c r="BP58" s="988" t="s">
        <v>401</v>
      </c>
      <c r="BQ58" s="988"/>
      <c r="BR58" s="988"/>
      <c r="BS58" s="988"/>
      <c r="BT58" s="988"/>
      <c r="BU58" s="988"/>
      <c r="BV58" s="988"/>
      <c r="BW58" s="988"/>
      <c r="BX58" s="988"/>
      <c r="BY58" s="988"/>
      <c r="BZ58" s="989"/>
      <c r="CA58" s="870">
        <f>BA70</f>
        <v>0</v>
      </c>
      <c r="CB58" s="871"/>
      <c r="CC58" s="871"/>
      <c r="CD58" s="871"/>
      <c r="CE58" s="871"/>
      <c r="CF58" s="871"/>
      <c r="CG58" s="871"/>
      <c r="CH58" s="871"/>
      <c r="CI58" s="872"/>
      <c r="CJ58" s="39"/>
    </row>
    <row r="59" spans="1:88" ht="4.5" customHeight="1" x14ac:dyDescent="0.25">
      <c r="A59" s="36"/>
      <c r="B59" s="987"/>
      <c r="C59" s="987"/>
      <c r="D59" s="987"/>
      <c r="E59" s="987"/>
      <c r="F59" s="987"/>
      <c r="G59" s="987"/>
      <c r="H59" s="987"/>
      <c r="I59" s="987"/>
      <c r="J59" s="987"/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37"/>
      <c r="W59" s="38"/>
      <c r="X59" s="988"/>
      <c r="Y59" s="988"/>
      <c r="Z59" s="988"/>
      <c r="AA59" s="988"/>
      <c r="AB59" s="988"/>
      <c r="AC59" s="988"/>
      <c r="AD59" s="988"/>
      <c r="AE59" s="988"/>
      <c r="AF59" s="988"/>
      <c r="AG59" s="988"/>
      <c r="AH59" s="989"/>
      <c r="AI59" s="873"/>
      <c r="AJ59" s="874"/>
      <c r="AK59" s="874"/>
      <c r="AL59" s="874"/>
      <c r="AM59" s="874"/>
      <c r="AN59" s="874"/>
      <c r="AO59" s="874"/>
      <c r="AP59" s="874"/>
      <c r="AQ59" s="875"/>
      <c r="AR59" s="39"/>
      <c r="AS59" s="36"/>
      <c r="AT59" s="987"/>
      <c r="AU59" s="987"/>
      <c r="AV59" s="987"/>
      <c r="AW59" s="987"/>
      <c r="AX59" s="987"/>
      <c r="AY59" s="987"/>
      <c r="AZ59" s="987"/>
      <c r="BA59" s="987"/>
      <c r="BB59" s="987"/>
      <c r="BC59" s="987"/>
      <c r="BD59" s="987"/>
      <c r="BE59" s="987"/>
      <c r="BF59" s="987"/>
      <c r="BG59" s="987"/>
      <c r="BH59" s="987"/>
      <c r="BI59" s="987"/>
      <c r="BJ59" s="987"/>
      <c r="BK59" s="987"/>
      <c r="BL59" s="987"/>
      <c r="BM59" s="987"/>
      <c r="BN59" s="37"/>
      <c r="BO59" s="38"/>
      <c r="BP59" s="988"/>
      <c r="BQ59" s="988"/>
      <c r="BR59" s="988"/>
      <c r="BS59" s="988"/>
      <c r="BT59" s="988"/>
      <c r="BU59" s="988"/>
      <c r="BV59" s="988"/>
      <c r="BW59" s="988"/>
      <c r="BX59" s="988"/>
      <c r="BY59" s="988"/>
      <c r="BZ59" s="989"/>
      <c r="CA59" s="873"/>
      <c r="CB59" s="874"/>
      <c r="CC59" s="874"/>
      <c r="CD59" s="874"/>
      <c r="CE59" s="874"/>
      <c r="CF59" s="874"/>
      <c r="CG59" s="874"/>
      <c r="CH59" s="874"/>
      <c r="CI59" s="875"/>
      <c r="CJ59" s="39"/>
    </row>
    <row r="60" spans="1:88" ht="4.5" customHeight="1" x14ac:dyDescent="0.25">
      <c r="A60" s="36"/>
      <c r="B60" s="987" t="s">
        <v>231</v>
      </c>
      <c r="C60" s="987"/>
      <c r="D60" s="987"/>
      <c r="E60" s="987"/>
      <c r="F60" s="987"/>
      <c r="G60" s="987"/>
      <c r="H60" s="987"/>
      <c r="I60" s="987"/>
      <c r="J60" s="987"/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76"/>
      <c r="AJ60" s="877"/>
      <c r="AK60" s="877"/>
      <c r="AL60" s="877"/>
      <c r="AM60" s="877"/>
      <c r="AN60" s="877"/>
      <c r="AO60" s="877"/>
      <c r="AP60" s="877"/>
      <c r="AQ60" s="878"/>
      <c r="AR60" s="39"/>
      <c r="AS60" s="36"/>
      <c r="AT60" s="987" t="s">
        <v>231</v>
      </c>
      <c r="AU60" s="987"/>
      <c r="AV60" s="987"/>
      <c r="AW60" s="987"/>
      <c r="AX60" s="987"/>
      <c r="AY60" s="987"/>
      <c r="AZ60" s="987"/>
      <c r="BA60" s="987"/>
      <c r="BB60" s="987"/>
      <c r="BC60" s="987"/>
      <c r="BD60" s="987"/>
      <c r="BE60" s="987"/>
      <c r="BF60" s="987"/>
      <c r="BG60" s="987"/>
      <c r="BH60" s="987"/>
      <c r="BI60" s="987"/>
      <c r="BJ60" s="987"/>
      <c r="BK60" s="987"/>
      <c r="BL60" s="987"/>
      <c r="BM60" s="987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76"/>
      <c r="CB60" s="877"/>
      <c r="CC60" s="877"/>
      <c r="CD60" s="877"/>
      <c r="CE60" s="877"/>
      <c r="CF60" s="877"/>
      <c r="CG60" s="877"/>
      <c r="CH60" s="877"/>
      <c r="CI60" s="878"/>
      <c r="CJ60" s="39"/>
    </row>
    <row r="61" spans="1:88" ht="4.5" customHeight="1" x14ac:dyDescent="0.25">
      <c r="A61" s="36"/>
      <c r="B61" s="987"/>
      <c r="C61" s="987"/>
      <c r="D61" s="987"/>
      <c r="E61" s="987"/>
      <c r="F61" s="987"/>
      <c r="G61" s="987"/>
      <c r="H61" s="987"/>
      <c r="I61" s="987"/>
      <c r="J61" s="987"/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37"/>
      <c r="W61" s="38"/>
      <c r="X61" s="829" t="s">
        <v>921</v>
      </c>
      <c r="Y61" s="830"/>
      <c r="Z61" s="946">
        <f>INDEX('LŠZ P'!A$2:AL$998,A48,14)</f>
        <v>0</v>
      </c>
      <c r="AA61" s="947"/>
      <c r="AB61" s="947"/>
      <c r="AC61" s="947"/>
      <c r="AD61" s="948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87"/>
      <c r="AU61" s="987"/>
      <c r="AV61" s="987"/>
      <c r="AW61" s="987"/>
      <c r="AX61" s="987"/>
      <c r="AY61" s="987"/>
      <c r="AZ61" s="987"/>
      <c r="BA61" s="987"/>
      <c r="BB61" s="987"/>
      <c r="BC61" s="987"/>
      <c r="BD61" s="987"/>
      <c r="BE61" s="987"/>
      <c r="BF61" s="987"/>
      <c r="BG61" s="987"/>
      <c r="BH61" s="987"/>
      <c r="BI61" s="987"/>
      <c r="BJ61" s="987"/>
      <c r="BK61" s="987"/>
      <c r="BL61" s="987"/>
      <c r="BM61" s="987"/>
      <c r="BN61" s="37"/>
      <c r="BO61" s="38"/>
      <c r="BP61" s="829" t="s">
        <v>921</v>
      </c>
      <c r="BQ61" s="830"/>
      <c r="BR61" s="946">
        <f>INDEX('LŠZ P'!A$2:AL$998,A48,14)</f>
        <v>0</v>
      </c>
      <c r="BS61" s="947"/>
      <c r="BT61" s="947"/>
      <c r="BU61" s="947"/>
      <c r="BV61" s="948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829"/>
      <c r="Y62" s="830"/>
      <c r="Z62" s="949"/>
      <c r="AA62" s="950"/>
      <c r="AB62" s="950"/>
      <c r="AC62" s="950"/>
      <c r="AD62" s="951"/>
      <c r="AE62" s="41"/>
      <c r="AF62" s="41"/>
      <c r="AG62" s="41"/>
      <c r="AH62" s="890">
        <f>INDEX('LŠZ P'!A$2:AL$998,A48,27)</f>
        <v>0</v>
      </c>
      <c r="AI62" s="891"/>
      <c r="AJ62" s="891"/>
      <c r="AK62" s="891"/>
      <c r="AL62" s="891"/>
      <c r="AM62" s="891"/>
      <c r="AN62" s="891"/>
      <c r="AO62" s="891"/>
      <c r="AP62" s="891"/>
      <c r="AQ62" s="892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829"/>
      <c r="BQ62" s="830"/>
      <c r="BR62" s="949"/>
      <c r="BS62" s="950"/>
      <c r="BT62" s="950"/>
      <c r="BU62" s="950"/>
      <c r="BV62" s="951"/>
      <c r="BW62" s="41"/>
      <c r="BX62" s="41"/>
      <c r="BY62" s="41"/>
      <c r="BZ62" s="890">
        <f>INDEX('LŠZ P'!A$2:AL$998,A48,27)</f>
        <v>0</v>
      </c>
      <c r="CA62" s="891"/>
      <c r="CB62" s="891"/>
      <c r="CC62" s="891"/>
      <c r="CD62" s="891"/>
      <c r="CE62" s="891"/>
      <c r="CF62" s="891"/>
      <c r="CG62" s="891"/>
      <c r="CH62" s="891"/>
      <c r="CI62" s="892"/>
      <c r="CJ62" s="39"/>
    </row>
    <row r="63" spans="1:88" ht="4.5" customHeight="1" x14ac:dyDescent="0.25">
      <c r="A63" s="38"/>
      <c r="B63" s="999" t="s">
        <v>922</v>
      </c>
      <c r="C63" s="999"/>
      <c r="D63" s="999"/>
      <c r="E63" s="999"/>
      <c r="F63" s="1000" t="s">
        <v>701</v>
      </c>
      <c r="G63" s="1001"/>
      <c r="H63" s="1001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2"/>
      <c r="V63" s="39"/>
      <c r="W63" s="38"/>
      <c r="X63" s="829"/>
      <c r="Y63" s="830"/>
      <c r="Z63" s="949"/>
      <c r="AA63" s="950"/>
      <c r="AB63" s="950"/>
      <c r="AC63" s="950"/>
      <c r="AD63" s="951"/>
      <c r="AE63" s="985" t="s">
        <v>380</v>
      </c>
      <c r="AF63" s="985"/>
      <c r="AG63" s="985"/>
      <c r="AH63" s="893"/>
      <c r="AI63" s="894"/>
      <c r="AJ63" s="894"/>
      <c r="AK63" s="894"/>
      <c r="AL63" s="894"/>
      <c r="AM63" s="894"/>
      <c r="AN63" s="894"/>
      <c r="AO63" s="894"/>
      <c r="AP63" s="894"/>
      <c r="AQ63" s="895"/>
      <c r="AR63" s="39"/>
      <c r="AS63" s="38"/>
      <c r="AT63" s="999" t="s">
        <v>922</v>
      </c>
      <c r="AU63" s="999"/>
      <c r="AV63" s="999"/>
      <c r="AW63" s="999"/>
      <c r="AX63" s="1000" t="s">
        <v>410</v>
      </c>
      <c r="AY63" s="1001"/>
      <c r="AZ63" s="1001"/>
      <c r="BA63" s="1001"/>
      <c r="BB63" s="1001"/>
      <c r="BC63" s="1001"/>
      <c r="BD63" s="1001"/>
      <c r="BE63" s="1001"/>
      <c r="BF63" s="1001"/>
      <c r="BG63" s="1001"/>
      <c r="BH63" s="1001"/>
      <c r="BI63" s="1001"/>
      <c r="BJ63" s="1001"/>
      <c r="BK63" s="1001"/>
      <c r="BL63" s="1001"/>
      <c r="BM63" s="1002"/>
      <c r="BN63" s="39"/>
      <c r="BO63" s="38"/>
      <c r="BP63" s="829"/>
      <c r="BQ63" s="830"/>
      <c r="BR63" s="949"/>
      <c r="BS63" s="950"/>
      <c r="BT63" s="950"/>
      <c r="BU63" s="950"/>
      <c r="BV63" s="951"/>
      <c r="BW63" s="985" t="s">
        <v>380</v>
      </c>
      <c r="BX63" s="985"/>
      <c r="BY63" s="985"/>
      <c r="BZ63" s="893"/>
      <c r="CA63" s="894"/>
      <c r="CB63" s="894"/>
      <c r="CC63" s="894"/>
      <c r="CD63" s="894"/>
      <c r="CE63" s="894"/>
      <c r="CF63" s="894"/>
      <c r="CG63" s="894"/>
      <c r="CH63" s="894"/>
      <c r="CI63" s="895"/>
      <c r="CJ63" s="39"/>
    </row>
    <row r="64" spans="1:88" ht="4.5" customHeight="1" x14ac:dyDescent="0.25">
      <c r="A64" s="38"/>
      <c r="B64" s="999"/>
      <c r="C64" s="999"/>
      <c r="D64" s="999"/>
      <c r="E64" s="999"/>
      <c r="F64" s="1003"/>
      <c r="G64" s="1004"/>
      <c r="H64" s="1004"/>
      <c r="I64" s="1004"/>
      <c r="J64" s="1004"/>
      <c r="K64" s="1004"/>
      <c r="L64" s="1004"/>
      <c r="M64" s="1004"/>
      <c r="N64" s="1004"/>
      <c r="O64" s="1004"/>
      <c r="P64" s="1004"/>
      <c r="Q64" s="1004"/>
      <c r="R64" s="1004"/>
      <c r="S64" s="1004"/>
      <c r="T64" s="1004"/>
      <c r="U64" s="1005"/>
      <c r="V64" s="39"/>
      <c r="W64" s="38"/>
      <c r="X64" s="829"/>
      <c r="Y64" s="830"/>
      <c r="Z64" s="952"/>
      <c r="AA64" s="953"/>
      <c r="AB64" s="953"/>
      <c r="AC64" s="953"/>
      <c r="AD64" s="954"/>
      <c r="AE64" s="985"/>
      <c r="AF64" s="985"/>
      <c r="AG64" s="985"/>
      <c r="AH64" s="896"/>
      <c r="AI64" s="897"/>
      <c r="AJ64" s="897"/>
      <c r="AK64" s="897"/>
      <c r="AL64" s="897"/>
      <c r="AM64" s="897"/>
      <c r="AN64" s="897"/>
      <c r="AO64" s="897"/>
      <c r="AP64" s="897"/>
      <c r="AQ64" s="898"/>
      <c r="AR64" s="39"/>
      <c r="AS64" s="38"/>
      <c r="AT64" s="999"/>
      <c r="AU64" s="999"/>
      <c r="AV64" s="999"/>
      <c r="AW64" s="999"/>
      <c r="AX64" s="1003"/>
      <c r="AY64" s="1004"/>
      <c r="AZ64" s="1004"/>
      <c r="BA64" s="1004"/>
      <c r="BB64" s="1004"/>
      <c r="BC64" s="1004"/>
      <c r="BD64" s="1004"/>
      <c r="BE64" s="1004"/>
      <c r="BF64" s="1004"/>
      <c r="BG64" s="1004"/>
      <c r="BH64" s="1004"/>
      <c r="BI64" s="1004"/>
      <c r="BJ64" s="1004"/>
      <c r="BK64" s="1004"/>
      <c r="BL64" s="1004"/>
      <c r="BM64" s="1005"/>
      <c r="BN64" s="39"/>
      <c r="BO64" s="38"/>
      <c r="BP64" s="829"/>
      <c r="BQ64" s="830"/>
      <c r="BR64" s="952"/>
      <c r="BS64" s="953"/>
      <c r="BT64" s="953"/>
      <c r="BU64" s="953"/>
      <c r="BV64" s="954"/>
      <c r="BW64" s="985"/>
      <c r="BX64" s="985"/>
      <c r="BY64" s="985"/>
      <c r="BZ64" s="896"/>
      <c r="CA64" s="897"/>
      <c r="CB64" s="897"/>
      <c r="CC64" s="897"/>
      <c r="CD64" s="897"/>
      <c r="CE64" s="897"/>
      <c r="CF64" s="897"/>
      <c r="CG64" s="897"/>
      <c r="CH64" s="897"/>
      <c r="CI64" s="898"/>
      <c r="CJ64" s="39"/>
    </row>
    <row r="65" spans="1:88" ht="4.5" customHeight="1" x14ac:dyDescent="0.25">
      <c r="A65" s="38"/>
      <c r="B65" s="41"/>
      <c r="C65" s="41"/>
      <c r="D65" s="41"/>
      <c r="E65" s="41"/>
      <c r="F65" s="883" t="str">
        <f>CONCATENATE(INDEX('LŠZ P'!A$2:AL$998,A48,3)," (",INDEX('LŠZ P'!A$2:AL$998,A48,9),")")</f>
        <v xml:space="preserve"> ()</v>
      </c>
      <c r="G65" s="884"/>
      <c r="H65" s="884"/>
      <c r="I65" s="884"/>
      <c r="J65" s="884"/>
      <c r="K65" s="884"/>
      <c r="L65" s="884"/>
      <c r="M65" s="884"/>
      <c r="N65" s="884"/>
      <c r="O65" s="884"/>
      <c r="P65" s="884"/>
      <c r="Q65" s="884"/>
      <c r="R65" s="884"/>
      <c r="S65" s="884"/>
      <c r="T65" s="884"/>
      <c r="U65" s="885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83" t="str">
        <f>CONCATENATE(INDEX('LŠZ P'!A$2:AL$998,A48,4)," (",INDEX('LŠZ P'!A$2:AL$998,A48,10),")")</f>
        <v xml:space="preserve"> ()</v>
      </c>
      <c r="AY65" s="884"/>
      <c r="AZ65" s="884"/>
      <c r="BA65" s="884"/>
      <c r="BB65" s="884"/>
      <c r="BC65" s="884"/>
      <c r="BD65" s="884"/>
      <c r="BE65" s="884"/>
      <c r="BF65" s="884"/>
      <c r="BG65" s="884"/>
      <c r="BH65" s="884"/>
      <c r="BI65" s="884"/>
      <c r="BJ65" s="884"/>
      <c r="BK65" s="884"/>
      <c r="BL65" s="884"/>
      <c r="BM65" s="885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88" t="s">
        <v>381</v>
      </c>
      <c r="C66" s="988"/>
      <c r="D66" s="988"/>
      <c r="E66" s="988"/>
      <c r="F66" s="886"/>
      <c r="G66" s="884"/>
      <c r="H66" s="884"/>
      <c r="I66" s="884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4"/>
      <c r="U66" s="885"/>
      <c r="V66" s="39"/>
      <c r="W66" s="38"/>
      <c r="X66" s="988" t="s">
        <v>67</v>
      </c>
      <c r="Y66" s="1013"/>
      <c r="Z66" s="1013"/>
      <c r="AA66" s="1013"/>
      <c r="AB66" s="1013"/>
      <c r="AC66" s="1013"/>
      <c r="AD66" s="1013"/>
      <c r="AE66" s="1013"/>
      <c r="AF66" s="1013"/>
      <c r="AG66" s="1013"/>
      <c r="AH66" s="1013"/>
      <c r="AI66" s="1013"/>
      <c r="AJ66" s="1013"/>
      <c r="AK66" s="1013"/>
      <c r="AM66" s="990">
        <f>INDEX('LŠZ P'!A$2:AL$998,A48,28)</f>
        <v>0</v>
      </c>
      <c r="AN66" s="991"/>
      <c r="AO66" s="991"/>
      <c r="AP66" s="991"/>
      <c r="AQ66" s="992"/>
      <c r="AR66" s="39"/>
      <c r="AS66" s="38"/>
      <c r="AT66" s="988" t="s">
        <v>381</v>
      </c>
      <c r="AU66" s="988"/>
      <c r="AV66" s="988"/>
      <c r="AW66" s="988"/>
      <c r="AX66" s="886"/>
      <c r="AY66" s="884"/>
      <c r="AZ66" s="884"/>
      <c r="BA66" s="884"/>
      <c r="BB66" s="884"/>
      <c r="BC66" s="884"/>
      <c r="BD66" s="884"/>
      <c r="BE66" s="884"/>
      <c r="BF66" s="884"/>
      <c r="BG66" s="884"/>
      <c r="BH66" s="884"/>
      <c r="BI66" s="884"/>
      <c r="BJ66" s="884"/>
      <c r="BK66" s="884"/>
      <c r="BL66" s="884"/>
      <c r="BM66" s="885"/>
      <c r="BN66" s="39"/>
      <c r="BO66" s="38"/>
      <c r="BP66" s="988" t="s">
        <v>67</v>
      </c>
      <c r="BQ66" s="1013"/>
      <c r="BR66" s="1013"/>
      <c r="BS66" s="1013"/>
      <c r="BT66" s="1013"/>
      <c r="BU66" s="1013"/>
      <c r="BV66" s="1013"/>
      <c r="BW66" s="1013"/>
      <c r="BX66" s="1013"/>
      <c r="BY66" s="1013"/>
      <c r="BZ66" s="1013"/>
      <c r="CA66" s="1013"/>
      <c r="CB66" s="1013"/>
      <c r="CC66" s="1013"/>
      <c r="CE66" s="990" t="s">
        <v>423</v>
      </c>
      <c r="CF66" s="991"/>
      <c r="CG66" s="991"/>
      <c r="CH66" s="991"/>
      <c r="CI66" s="992"/>
      <c r="CJ66" s="39"/>
    </row>
    <row r="67" spans="1:88" ht="4.5" customHeight="1" x14ac:dyDescent="0.25">
      <c r="A67" s="38"/>
      <c r="B67" s="988"/>
      <c r="C67" s="988"/>
      <c r="D67" s="988"/>
      <c r="E67" s="988"/>
      <c r="F67" s="886"/>
      <c r="G67" s="884"/>
      <c r="H67" s="884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4"/>
      <c r="U67" s="885"/>
      <c r="V67" s="39"/>
      <c r="W67" s="38"/>
      <c r="X67" s="1013"/>
      <c r="Y67" s="1013"/>
      <c r="Z67" s="1013"/>
      <c r="AA67" s="1013"/>
      <c r="AB67" s="1013"/>
      <c r="AC67" s="1013"/>
      <c r="AD67" s="1013"/>
      <c r="AE67" s="1013"/>
      <c r="AF67" s="1013"/>
      <c r="AG67" s="1013"/>
      <c r="AH67" s="1013"/>
      <c r="AI67" s="1013"/>
      <c r="AJ67" s="1013"/>
      <c r="AK67" s="1013"/>
      <c r="AL67" s="46"/>
      <c r="AM67" s="993"/>
      <c r="AN67" s="994"/>
      <c r="AO67" s="994"/>
      <c r="AP67" s="994"/>
      <c r="AQ67" s="995"/>
      <c r="AR67" s="39"/>
      <c r="AS67" s="38"/>
      <c r="AT67" s="988"/>
      <c r="AU67" s="988"/>
      <c r="AV67" s="988"/>
      <c r="AW67" s="988"/>
      <c r="AX67" s="886"/>
      <c r="AY67" s="884"/>
      <c r="AZ67" s="884"/>
      <c r="BA67" s="884"/>
      <c r="BB67" s="884"/>
      <c r="BC67" s="884"/>
      <c r="BD67" s="884"/>
      <c r="BE67" s="884"/>
      <c r="BF67" s="884"/>
      <c r="BG67" s="884"/>
      <c r="BH67" s="884"/>
      <c r="BI67" s="884"/>
      <c r="BJ67" s="884"/>
      <c r="BK67" s="884"/>
      <c r="BL67" s="884"/>
      <c r="BM67" s="885"/>
      <c r="BN67" s="39"/>
      <c r="BO67" s="38"/>
      <c r="BP67" s="1013"/>
      <c r="BQ67" s="1013"/>
      <c r="BR67" s="1013"/>
      <c r="BS67" s="1013"/>
      <c r="BT67" s="1013"/>
      <c r="BU67" s="1013"/>
      <c r="BV67" s="1013"/>
      <c r="BW67" s="1013"/>
      <c r="BX67" s="1013"/>
      <c r="BY67" s="1013"/>
      <c r="BZ67" s="1013"/>
      <c r="CA67" s="1013"/>
      <c r="CB67" s="1013"/>
      <c r="CC67" s="1013"/>
      <c r="CD67" s="46"/>
      <c r="CE67" s="993"/>
      <c r="CF67" s="994"/>
      <c r="CG67" s="994"/>
      <c r="CH67" s="994"/>
      <c r="CI67" s="995"/>
      <c r="CJ67" s="39"/>
    </row>
    <row r="68" spans="1:88" ht="4.5" customHeight="1" x14ac:dyDescent="0.25">
      <c r="A68" s="38"/>
      <c r="B68" s="41"/>
      <c r="C68" s="41"/>
      <c r="D68" s="41"/>
      <c r="E68" s="41"/>
      <c r="F68" s="887"/>
      <c r="G68" s="888"/>
      <c r="H68" s="888"/>
      <c r="I68" s="888"/>
      <c r="J68" s="888"/>
      <c r="K68" s="888"/>
      <c r="L68" s="888"/>
      <c r="M68" s="888"/>
      <c r="N68" s="888"/>
      <c r="O68" s="888"/>
      <c r="P68" s="888"/>
      <c r="Q68" s="888"/>
      <c r="R68" s="888"/>
      <c r="S68" s="888"/>
      <c r="T68" s="888"/>
      <c r="U68" s="889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93"/>
      <c r="AN68" s="994"/>
      <c r="AO68" s="994"/>
      <c r="AP68" s="994"/>
      <c r="AQ68" s="995"/>
      <c r="AR68" s="39"/>
      <c r="AS68" s="38"/>
      <c r="AT68" s="41"/>
      <c r="AU68" s="41"/>
      <c r="AV68" s="41"/>
      <c r="AW68" s="41"/>
      <c r="AX68" s="887"/>
      <c r="AY68" s="888"/>
      <c r="AZ68" s="888"/>
      <c r="BA68" s="888"/>
      <c r="BB68" s="888"/>
      <c r="BC68" s="888"/>
      <c r="BD68" s="888"/>
      <c r="BE68" s="888"/>
      <c r="BF68" s="888"/>
      <c r="BG68" s="888"/>
      <c r="BH68" s="888"/>
      <c r="BI68" s="888"/>
      <c r="BJ68" s="888"/>
      <c r="BK68" s="888"/>
      <c r="BL68" s="888"/>
      <c r="BM68" s="889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93"/>
      <c r="CF68" s="994"/>
      <c r="CG68" s="994"/>
      <c r="CH68" s="994"/>
      <c r="CI68" s="995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88" t="s">
        <v>455</v>
      </c>
      <c r="Y69" s="988"/>
      <c r="Z69" s="988"/>
      <c r="AA69" s="988"/>
      <c r="AB69" s="988"/>
      <c r="AC69" s="988"/>
      <c r="AD69" s="988"/>
      <c r="AE69" s="988"/>
      <c r="AF69" s="964" t="str">
        <f>CONCATENATE("O-PG / RPF,L ",INDEX('LŠZ P'!A$2:AL1045,A48,38))</f>
        <v xml:space="preserve">O-PG / RPF,L </v>
      </c>
      <c r="AG69" s="965"/>
      <c r="AH69" s="965"/>
      <c r="AI69" s="965"/>
      <c r="AJ69" s="965"/>
      <c r="AK69" s="966"/>
      <c r="AL69" s="47"/>
      <c r="AM69" s="993"/>
      <c r="AN69" s="994"/>
      <c r="AO69" s="994"/>
      <c r="AP69" s="994"/>
      <c r="AQ69" s="995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88" t="s">
        <v>455</v>
      </c>
      <c r="BQ69" s="988"/>
      <c r="BR69" s="988"/>
      <c r="BS69" s="988"/>
      <c r="BT69" s="988"/>
      <c r="BU69" s="988"/>
      <c r="BV69" s="988"/>
      <c r="BW69" s="988"/>
      <c r="BX69" s="964" t="str">
        <f>CONCATENATE("RPF,L ",INDEX('LŠZ P'!A$2:AL1045,A48,38))</f>
        <v xml:space="preserve">RPF,L </v>
      </c>
      <c r="BY69" s="965"/>
      <c r="BZ69" s="965"/>
      <c r="CA69" s="965"/>
      <c r="CB69" s="965"/>
      <c r="CC69" s="966"/>
      <c r="CD69" s="47"/>
      <c r="CE69" s="993"/>
      <c r="CF69" s="994"/>
      <c r="CG69" s="994"/>
      <c r="CH69" s="994"/>
      <c r="CI69" s="995"/>
      <c r="CJ69" s="39"/>
    </row>
    <row r="70" spans="1:88" ht="4.5" customHeight="1" x14ac:dyDescent="0.25">
      <c r="A70" s="38"/>
      <c r="B70" s="988" t="s">
        <v>791</v>
      </c>
      <c r="C70" s="988"/>
      <c r="D70" s="988"/>
      <c r="E70" s="988"/>
      <c r="F70" s="988"/>
      <c r="G70" s="988"/>
      <c r="H70" s="988"/>
      <c r="I70" s="870" t="str">
        <f>INDEX('LŠZ P'!A$2:AL$998,A48,5)</f>
        <v>OM-P334</v>
      </c>
      <c r="J70" s="899"/>
      <c r="K70" s="899"/>
      <c r="L70" s="899"/>
      <c r="M70" s="899"/>
      <c r="N70" s="899"/>
      <c r="O70" s="899"/>
      <c r="P70" s="899"/>
      <c r="Q70" s="899"/>
      <c r="R70" s="899"/>
      <c r="S70" s="899"/>
      <c r="T70" s="899"/>
      <c r="U70" s="900"/>
      <c r="V70" s="39"/>
      <c r="W70" s="38"/>
      <c r="X70" s="988"/>
      <c r="Y70" s="988"/>
      <c r="Z70" s="988"/>
      <c r="AA70" s="988"/>
      <c r="AB70" s="988"/>
      <c r="AC70" s="988"/>
      <c r="AD70" s="988"/>
      <c r="AE70" s="988"/>
      <c r="AF70" s="967"/>
      <c r="AG70" s="968"/>
      <c r="AH70" s="968"/>
      <c r="AI70" s="968"/>
      <c r="AJ70" s="968"/>
      <c r="AK70" s="969"/>
      <c r="AL70" s="47"/>
      <c r="AM70" s="996"/>
      <c r="AN70" s="997"/>
      <c r="AO70" s="997"/>
      <c r="AP70" s="997"/>
      <c r="AQ70" s="998"/>
      <c r="AR70" s="39"/>
      <c r="AS70" s="38"/>
      <c r="AT70" s="988" t="s">
        <v>791</v>
      </c>
      <c r="AU70" s="988"/>
      <c r="AV70" s="988"/>
      <c r="AW70" s="988"/>
      <c r="AX70" s="988"/>
      <c r="AY70" s="988"/>
      <c r="AZ70" s="988"/>
      <c r="BA70" s="870">
        <f>INDEX('LŠZ P'!A$2:AL$998,A48,6)</f>
        <v>0</v>
      </c>
      <c r="BB70" s="899"/>
      <c r="BC70" s="899"/>
      <c r="BD70" s="899"/>
      <c r="BE70" s="899"/>
      <c r="BF70" s="899"/>
      <c r="BG70" s="899"/>
      <c r="BH70" s="899"/>
      <c r="BI70" s="899"/>
      <c r="BJ70" s="899"/>
      <c r="BK70" s="899"/>
      <c r="BL70" s="899"/>
      <c r="BM70" s="900"/>
      <c r="BN70" s="39"/>
      <c r="BO70" s="38"/>
      <c r="BP70" s="988"/>
      <c r="BQ70" s="988"/>
      <c r="BR70" s="988"/>
      <c r="BS70" s="988"/>
      <c r="BT70" s="988"/>
      <c r="BU70" s="988"/>
      <c r="BV70" s="988"/>
      <c r="BW70" s="988"/>
      <c r="BX70" s="967"/>
      <c r="BY70" s="968"/>
      <c r="BZ70" s="968"/>
      <c r="CA70" s="968"/>
      <c r="CB70" s="968"/>
      <c r="CC70" s="969"/>
      <c r="CD70" s="47"/>
      <c r="CE70" s="996"/>
      <c r="CF70" s="997"/>
      <c r="CG70" s="997"/>
      <c r="CH70" s="997"/>
      <c r="CI70" s="998"/>
      <c r="CJ70" s="39"/>
    </row>
    <row r="71" spans="1:88" ht="4.5" customHeight="1" x14ac:dyDescent="0.25">
      <c r="A71" s="38"/>
      <c r="B71" s="988"/>
      <c r="C71" s="988"/>
      <c r="D71" s="988"/>
      <c r="E71" s="988"/>
      <c r="F71" s="988"/>
      <c r="G71" s="988"/>
      <c r="H71" s="988"/>
      <c r="I71" s="901"/>
      <c r="J71" s="902"/>
      <c r="K71" s="902"/>
      <c r="L71" s="902"/>
      <c r="M71" s="902"/>
      <c r="N71" s="902"/>
      <c r="O71" s="902"/>
      <c r="P71" s="902"/>
      <c r="Q71" s="902"/>
      <c r="R71" s="902"/>
      <c r="S71" s="902"/>
      <c r="T71" s="902"/>
      <c r="U71" s="903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88"/>
      <c r="AU71" s="988"/>
      <c r="AV71" s="988"/>
      <c r="AW71" s="988"/>
      <c r="AX71" s="988"/>
      <c r="AY71" s="988"/>
      <c r="AZ71" s="988"/>
      <c r="BA71" s="901"/>
      <c r="BB71" s="902"/>
      <c r="BC71" s="902"/>
      <c r="BD71" s="902"/>
      <c r="BE71" s="902"/>
      <c r="BF71" s="902"/>
      <c r="BG71" s="902"/>
      <c r="BH71" s="902"/>
      <c r="BI71" s="902"/>
      <c r="BJ71" s="902"/>
      <c r="BK71" s="902"/>
      <c r="BL71" s="902"/>
      <c r="BM71" s="903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88" t="s">
        <v>792</v>
      </c>
      <c r="C72" s="988"/>
      <c r="D72" s="988"/>
      <c r="E72" s="988"/>
      <c r="F72" s="988"/>
      <c r="G72" s="988"/>
      <c r="H72" s="988"/>
      <c r="I72" s="901"/>
      <c r="J72" s="902"/>
      <c r="K72" s="902"/>
      <c r="L72" s="902"/>
      <c r="M72" s="902"/>
      <c r="N72" s="902"/>
      <c r="O72" s="902"/>
      <c r="P72" s="902"/>
      <c r="Q72" s="902"/>
      <c r="R72" s="902"/>
      <c r="S72" s="902"/>
      <c r="T72" s="902"/>
      <c r="U72" s="903"/>
      <c r="V72" s="39"/>
      <c r="W72" s="38"/>
      <c r="X72" s="1014" t="s">
        <v>88</v>
      </c>
      <c r="Y72" s="1015"/>
      <c r="Z72" s="1015"/>
      <c r="AA72" s="1015"/>
      <c r="AB72" s="1015"/>
      <c r="AC72" s="1015"/>
      <c r="AD72" s="1015"/>
      <c r="AE72" s="1015"/>
      <c r="AF72" s="1015"/>
      <c r="AG72" s="1015"/>
      <c r="AH72" s="1015"/>
      <c r="AI72" s="1015"/>
      <c r="AJ72" s="1015"/>
      <c r="AK72" s="1015"/>
      <c r="AL72" s="1015"/>
      <c r="AM72" s="1015"/>
      <c r="AN72" s="1015"/>
      <c r="AO72" s="1015"/>
      <c r="AP72" s="1015"/>
      <c r="AQ72" s="1016"/>
      <c r="AR72" s="39"/>
      <c r="AS72" s="38"/>
      <c r="AT72" s="988" t="s">
        <v>792</v>
      </c>
      <c r="AU72" s="988"/>
      <c r="AV72" s="988"/>
      <c r="AW72" s="988"/>
      <c r="AX72" s="988"/>
      <c r="AY72" s="988"/>
      <c r="AZ72" s="988"/>
      <c r="BA72" s="901"/>
      <c r="BB72" s="902"/>
      <c r="BC72" s="902"/>
      <c r="BD72" s="902"/>
      <c r="BE72" s="902"/>
      <c r="BF72" s="902"/>
      <c r="BG72" s="902"/>
      <c r="BH72" s="902"/>
      <c r="BI72" s="902"/>
      <c r="BJ72" s="902"/>
      <c r="BK72" s="902"/>
      <c r="BL72" s="902"/>
      <c r="BM72" s="903"/>
      <c r="BN72" s="39"/>
      <c r="BO72" s="38"/>
      <c r="BP72" s="1014" t="s">
        <v>88</v>
      </c>
      <c r="BQ72" s="1015"/>
      <c r="BR72" s="1015"/>
      <c r="BS72" s="1015"/>
      <c r="BT72" s="1015"/>
      <c r="BU72" s="1015"/>
      <c r="BV72" s="1015"/>
      <c r="BW72" s="1015"/>
      <c r="BX72" s="1015"/>
      <c r="BY72" s="1015"/>
      <c r="BZ72" s="1015"/>
      <c r="CA72" s="1015"/>
      <c r="CB72" s="1015"/>
      <c r="CC72" s="1015"/>
      <c r="CD72" s="1015"/>
      <c r="CE72" s="1015"/>
      <c r="CF72" s="1015"/>
      <c r="CG72" s="1015"/>
      <c r="CH72" s="1015"/>
      <c r="CI72" s="1016"/>
      <c r="CJ72" s="39"/>
    </row>
    <row r="73" spans="1:88" ht="4.5" customHeight="1" x14ac:dyDescent="0.25">
      <c r="A73" s="38"/>
      <c r="B73" s="988"/>
      <c r="C73" s="988"/>
      <c r="D73" s="988"/>
      <c r="E73" s="988"/>
      <c r="F73" s="988"/>
      <c r="G73" s="988"/>
      <c r="H73" s="988"/>
      <c r="I73" s="904"/>
      <c r="J73" s="905"/>
      <c r="K73" s="905"/>
      <c r="L73" s="905"/>
      <c r="M73" s="905"/>
      <c r="N73" s="905"/>
      <c r="O73" s="905"/>
      <c r="P73" s="905"/>
      <c r="Q73" s="905"/>
      <c r="R73" s="905"/>
      <c r="S73" s="905"/>
      <c r="T73" s="905"/>
      <c r="U73" s="906"/>
      <c r="V73" s="39"/>
      <c r="W73" s="38"/>
      <c r="X73" s="1017"/>
      <c r="Y73" s="1018"/>
      <c r="Z73" s="1018"/>
      <c r="AA73" s="1018"/>
      <c r="AB73" s="1018"/>
      <c r="AC73" s="1018"/>
      <c r="AD73" s="1018"/>
      <c r="AE73" s="1018"/>
      <c r="AF73" s="1018"/>
      <c r="AG73" s="1018"/>
      <c r="AH73" s="1018"/>
      <c r="AI73" s="1018"/>
      <c r="AJ73" s="1018"/>
      <c r="AK73" s="1018"/>
      <c r="AL73" s="1018"/>
      <c r="AM73" s="1018"/>
      <c r="AN73" s="1018"/>
      <c r="AO73" s="1018"/>
      <c r="AP73" s="1018"/>
      <c r="AQ73" s="1019"/>
      <c r="AR73" s="39"/>
      <c r="AS73" s="38"/>
      <c r="AT73" s="988"/>
      <c r="AU73" s="988"/>
      <c r="AV73" s="988"/>
      <c r="AW73" s="988"/>
      <c r="AX73" s="988"/>
      <c r="AY73" s="988"/>
      <c r="AZ73" s="988"/>
      <c r="BA73" s="904"/>
      <c r="BB73" s="905"/>
      <c r="BC73" s="905"/>
      <c r="BD73" s="905"/>
      <c r="BE73" s="905"/>
      <c r="BF73" s="905"/>
      <c r="BG73" s="905"/>
      <c r="BH73" s="905"/>
      <c r="BI73" s="905"/>
      <c r="BJ73" s="905"/>
      <c r="BK73" s="905"/>
      <c r="BL73" s="905"/>
      <c r="BM73" s="906"/>
      <c r="BN73" s="39"/>
      <c r="BO73" s="38"/>
      <c r="BP73" s="1017"/>
      <c r="BQ73" s="1018"/>
      <c r="BR73" s="1018"/>
      <c r="BS73" s="1018"/>
      <c r="BT73" s="1018"/>
      <c r="BU73" s="1018"/>
      <c r="BV73" s="1018"/>
      <c r="BW73" s="1018"/>
      <c r="BX73" s="1018"/>
      <c r="BY73" s="1018"/>
      <c r="BZ73" s="1018"/>
      <c r="CA73" s="1018"/>
      <c r="CB73" s="1018"/>
      <c r="CC73" s="1018"/>
      <c r="CD73" s="1018"/>
      <c r="CE73" s="1018"/>
      <c r="CF73" s="1018"/>
      <c r="CG73" s="1018"/>
      <c r="CH73" s="1018"/>
      <c r="CI73" s="1019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1017"/>
      <c r="Y74" s="1018"/>
      <c r="Z74" s="1018"/>
      <c r="AA74" s="1018"/>
      <c r="AB74" s="1018"/>
      <c r="AC74" s="1018"/>
      <c r="AD74" s="1018"/>
      <c r="AE74" s="1018"/>
      <c r="AF74" s="1018"/>
      <c r="AG74" s="1018"/>
      <c r="AH74" s="1018"/>
      <c r="AI74" s="1018"/>
      <c r="AJ74" s="1018"/>
      <c r="AK74" s="1018"/>
      <c r="AL74" s="1018"/>
      <c r="AM74" s="1018"/>
      <c r="AN74" s="1018"/>
      <c r="AO74" s="1018"/>
      <c r="AP74" s="1018"/>
      <c r="AQ74" s="1019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1017"/>
      <c r="BQ74" s="1018"/>
      <c r="BR74" s="1018"/>
      <c r="BS74" s="1018"/>
      <c r="BT74" s="1018"/>
      <c r="BU74" s="1018"/>
      <c r="BV74" s="1018"/>
      <c r="BW74" s="1018"/>
      <c r="BX74" s="1018"/>
      <c r="BY74" s="1018"/>
      <c r="BZ74" s="1018"/>
      <c r="CA74" s="1018"/>
      <c r="CB74" s="1018"/>
      <c r="CC74" s="1018"/>
      <c r="CD74" s="1018"/>
      <c r="CE74" s="1018"/>
      <c r="CF74" s="1018"/>
      <c r="CG74" s="1018"/>
      <c r="CH74" s="1018"/>
      <c r="CI74" s="1019"/>
      <c r="CJ74" s="39"/>
    </row>
    <row r="75" spans="1:88" ht="4.5" customHeight="1" x14ac:dyDescent="0.25">
      <c r="A75" s="38"/>
      <c r="B75" s="988" t="s">
        <v>901</v>
      </c>
      <c r="C75" s="988"/>
      <c r="D75" s="988"/>
      <c r="E75" s="988"/>
      <c r="F75" s="988"/>
      <c r="G75" s="988"/>
      <c r="H75" s="988"/>
      <c r="I75" s="705" t="str">
        <f>CONCATENATE(INDEX('LŠZ P'!A$2:AL$998,A48,11),"",INDEX('LŠZ P'!A$2:AL$998,A48,24),", ",INDEX('LŠZ P'!A$2:AL$998,A48,25),"",INDEX('LŠZ P'!A$2:AL$998,A48,12))</f>
        <v xml:space="preserve">, </v>
      </c>
      <c r="J75" s="798"/>
      <c r="K75" s="798"/>
      <c r="L75" s="798"/>
      <c r="M75" s="798"/>
      <c r="N75" s="798"/>
      <c r="O75" s="798"/>
      <c r="P75" s="798"/>
      <c r="Q75" s="798"/>
      <c r="R75" s="798"/>
      <c r="S75" s="798"/>
      <c r="T75" s="798"/>
      <c r="U75" s="799"/>
      <c r="V75" s="39"/>
      <c r="W75" s="38"/>
      <c r="X75" s="1017"/>
      <c r="Y75" s="1018"/>
      <c r="Z75" s="1018"/>
      <c r="AA75" s="1018"/>
      <c r="AB75" s="1018"/>
      <c r="AC75" s="1018"/>
      <c r="AD75" s="1018"/>
      <c r="AE75" s="1018"/>
      <c r="AF75" s="1018"/>
      <c r="AG75" s="1018"/>
      <c r="AH75" s="1018"/>
      <c r="AI75" s="1018"/>
      <c r="AJ75" s="1018"/>
      <c r="AK75" s="1018"/>
      <c r="AL75" s="1018"/>
      <c r="AM75" s="1018"/>
      <c r="AN75" s="1018"/>
      <c r="AO75" s="1018"/>
      <c r="AP75" s="1018"/>
      <c r="AQ75" s="1019"/>
      <c r="AR75" s="39"/>
      <c r="AS75" s="38"/>
      <c r="AT75" s="988" t="s">
        <v>901</v>
      </c>
      <c r="AU75" s="988"/>
      <c r="AV75" s="988"/>
      <c r="AW75" s="988"/>
      <c r="AX75" s="988"/>
      <c r="AY75" s="988"/>
      <c r="AZ75" s="988"/>
      <c r="BA75" s="705" t="str">
        <f>CONCATENATE(INDEX('LŠZ P'!A$2:AL$998,A48,11),"",INDEX('LŠZ P'!A$2:AL$998,A48,24),", ",INDEX('LŠZ P'!A$2:AL$998,A48,25),"",INDEX('LŠZ P'!A$2:AL$998,A48,12))</f>
        <v xml:space="preserve">, </v>
      </c>
      <c r="BB75" s="798"/>
      <c r="BC75" s="798"/>
      <c r="BD75" s="798"/>
      <c r="BE75" s="798"/>
      <c r="BF75" s="798"/>
      <c r="BG75" s="798"/>
      <c r="BH75" s="798"/>
      <c r="BI75" s="798"/>
      <c r="BJ75" s="798"/>
      <c r="BK75" s="798"/>
      <c r="BL75" s="798"/>
      <c r="BM75" s="799"/>
      <c r="BN75" s="39"/>
      <c r="BO75" s="38"/>
      <c r="BP75" s="1017"/>
      <c r="BQ75" s="1018"/>
      <c r="BR75" s="1018"/>
      <c r="BS75" s="1018"/>
      <c r="BT75" s="1018"/>
      <c r="BU75" s="1018"/>
      <c r="BV75" s="1018"/>
      <c r="BW75" s="1018"/>
      <c r="BX75" s="1018"/>
      <c r="BY75" s="1018"/>
      <c r="BZ75" s="1018"/>
      <c r="CA75" s="1018"/>
      <c r="CB75" s="1018"/>
      <c r="CC75" s="1018"/>
      <c r="CD75" s="1018"/>
      <c r="CE75" s="1018"/>
      <c r="CF75" s="1018"/>
      <c r="CG75" s="1018"/>
      <c r="CH75" s="1018"/>
      <c r="CI75" s="1019"/>
      <c r="CJ75" s="39"/>
    </row>
    <row r="76" spans="1:88" ht="4.5" customHeight="1" x14ac:dyDescent="0.25">
      <c r="A76" s="38"/>
      <c r="B76" s="988"/>
      <c r="C76" s="988"/>
      <c r="D76" s="988"/>
      <c r="E76" s="988"/>
      <c r="F76" s="988"/>
      <c r="G76" s="988"/>
      <c r="H76" s="988"/>
      <c r="I76" s="800"/>
      <c r="J76" s="731"/>
      <c r="K76" s="731"/>
      <c r="L76" s="731"/>
      <c r="M76" s="731"/>
      <c r="N76" s="731"/>
      <c r="O76" s="731"/>
      <c r="P76" s="731"/>
      <c r="Q76" s="731"/>
      <c r="R76" s="731"/>
      <c r="S76" s="731"/>
      <c r="T76" s="731"/>
      <c r="U76" s="752"/>
      <c r="V76" s="39"/>
      <c r="W76" s="38"/>
      <c r="X76" s="1017"/>
      <c r="Y76" s="1018"/>
      <c r="Z76" s="1018"/>
      <c r="AA76" s="1018"/>
      <c r="AB76" s="1018"/>
      <c r="AC76" s="1018"/>
      <c r="AD76" s="1018"/>
      <c r="AE76" s="1018"/>
      <c r="AF76" s="1018"/>
      <c r="AG76" s="1018"/>
      <c r="AH76" s="1018"/>
      <c r="AI76" s="1018"/>
      <c r="AJ76" s="1018"/>
      <c r="AK76" s="1018"/>
      <c r="AL76" s="1018"/>
      <c r="AM76" s="1018"/>
      <c r="AN76" s="1018"/>
      <c r="AO76" s="1018"/>
      <c r="AP76" s="1018"/>
      <c r="AQ76" s="1019"/>
      <c r="AR76" s="39"/>
      <c r="AS76" s="38"/>
      <c r="AT76" s="988"/>
      <c r="AU76" s="988"/>
      <c r="AV76" s="988"/>
      <c r="AW76" s="988"/>
      <c r="AX76" s="988"/>
      <c r="AY76" s="988"/>
      <c r="AZ76" s="988"/>
      <c r="BA76" s="800"/>
      <c r="BB76" s="731"/>
      <c r="BC76" s="731"/>
      <c r="BD76" s="731"/>
      <c r="BE76" s="731"/>
      <c r="BF76" s="731"/>
      <c r="BG76" s="731"/>
      <c r="BH76" s="731"/>
      <c r="BI76" s="731"/>
      <c r="BJ76" s="731"/>
      <c r="BK76" s="731"/>
      <c r="BL76" s="731"/>
      <c r="BM76" s="752"/>
      <c r="BN76" s="39"/>
      <c r="BO76" s="38"/>
      <c r="BP76" s="1017"/>
      <c r="BQ76" s="1018"/>
      <c r="BR76" s="1018"/>
      <c r="BS76" s="1018"/>
      <c r="BT76" s="1018"/>
      <c r="BU76" s="1018"/>
      <c r="BV76" s="1018"/>
      <c r="BW76" s="1018"/>
      <c r="BX76" s="1018"/>
      <c r="BY76" s="1018"/>
      <c r="BZ76" s="1018"/>
      <c r="CA76" s="1018"/>
      <c r="CB76" s="1018"/>
      <c r="CC76" s="1018"/>
      <c r="CD76" s="1018"/>
      <c r="CE76" s="1018"/>
      <c r="CF76" s="1018"/>
      <c r="CG76" s="1018"/>
      <c r="CH76" s="1018"/>
      <c r="CI76" s="1019"/>
      <c r="CJ76" s="39"/>
    </row>
    <row r="77" spans="1:88" ht="4.5" customHeight="1" x14ac:dyDescent="0.25">
      <c r="A77" s="38"/>
      <c r="B77" s="988" t="s">
        <v>902</v>
      </c>
      <c r="C77" s="988"/>
      <c r="D77" s="988"/>
      <c r="E77" s="988"/>
      <c r="F77" s="988"/>
      <c r="G77" s="988"/>
      <c r="H77" s="988"/>
      <c r="I77" s="800"/>
      <c r="J77" s="731"/>
      <c r="K77" s="731"/>
      <c r="L77" s="731"/>
      <c r="M77" s="731"/>
      <c r="N77" s="731"/>
      <c r="O77" s="731"/>
      <c r="P77" s="731"/>
      <c r="Q77" s="731"/>
      <c r="R77" s="731"/>
      <c r="S77" s="731"/>
      <c r="T77" s="731"/>
      <c r="U77" s="752"/>
      <c r="V77" s="39"/>
      <c r="W77" s="38"/>
      <c r="X77" s="1020"/>
      <c r="Y77" s="1021"/>
      <c r="Z77" s="1021"/>
      <c r="AA77" s="1021"/>
      <c r="AB77" s="1021"/>
      <c r="AC77" s="1021"/>
      <c r="AD77" s="1021"/>
      <c r="AE77" s="1021"/>
      <c r="AF77" s="1021"/>
      <c r="AG77" s="1021"/>
      <c r="AH77" s="1021"/>
      <c r="AI77" s="1021"/>
      <c r="AJ77" s="1021"/>
      <c r="AK77" s="1021"/>
      <c r="AL77" s="1021"/>
      <c r="AM77" s="1021"/>
      <c r="AN77" s="1021"/>
      <c r="AO77" s="1021"/>
      <c r="AP77" s="1021"/>
      <c r="AQ77" s="1022"/>
      <c r="AR77" s="39"/>
      <c r="AS77" s="38"/>
      <c r="AT77" s="988" t="s">
        <v>902</v>
      </c>
      <c r="AU77" s="988"/>
      <c r="AV77" s="988"/>
      <c r="AW77" s="988"/>
      <c r="AX77" s="988"/>
      <c r="AY77" s="988"/>
      <c r="AZ77" s="988"/>
      <c r="BA77" s="800"/>
      <c r="BB77" s="731"/>
      <c r="BC77" s="731"/>
      <c r="BD77" s="731"/>
      <c r="BE77" s="731"/>
      <c r="BF77" s="731"/>
      <c r="BG77" s="731"/>
      <c r="BH77" s="731"/>
      <c r="BI77" s="731"/>
      <c r="BJ77" s="731"/>
      <c r="BK77" s="731"/>
      <c r="BL77" s="731"/>
      <c r="BM77" s="752"/>
      <c r="BN77" s="39"/>
      <c r="BO77" s="38"/>
      <c r="BP77" s="1020"/>
      <c r="BQ77" s="1021"/>
      <c r="BR77" s="1021"/>
      <c r="BS77" s="1021"/>
      <c r="BT77" s="1021"/>
      <c r="BU77" s="1021"/>
      <c r="BV77" s="1021"/>
      <c r="BW77" s="1021"/>
      <c r="BX77" s="1021"/>
      <c r="BY77" s="1021"/>
      <c r="BZ77" s="1021"/>
      <c r="CA77" s="1021"/>
      <c r="CB77" s="1021"/>
      <c r="CC77" s="1021"/>
      <c r="CD77" s="1021"/>
      <c r="CE77" s="1021"/>
      <c r="CF77" s="1021"/>
      <c r="CG77" s="1021"/>
      <c r="CH77" s="1021"/>
      <c r="CI77" s="1022"/>
      <c r="CJ77" s="39"/>
    </row>
    <row r="78" spans="1:88" ht="4.5" customHeight="1" x14ac:dyDescent="0.25">
      <c r="A78" s="38"/>
      <c r="B78" s="988"/>
      <c r="C78" s="988"/>
      <c r="D78" s="988"/>
      <c r="E78" s="988"/>
      <c r="F78" s="988"/>
      <c r="G78" s="988"/>
      <c r="H78" s="988"/>
      <c r="I78" s="800"/>
      <c r="J78" s="731"/>
      <c r="K78" s="731"/>
      <c r="L78" s="731"/>
      <c r="M78" s="731"/>
      <c r="N78" s="731"/>
      <c r="O78" s="731"/>
      <c r="P78" s="731"/>
      <c r="Q78" s="731"/>
      <c r="R78" s="731"/>
      <c r="S78" s="731"/>
      <c r="T78" s="731"/>
      <c r="U78" s="752"/>
      <c r="V78" s="39"/>
      <c r="W78" s="38"/>
      <c r="AR78" s="39"/>
      <c r="AS78" s="38"/>
      <c r="AT78" s="988"/>
      <c r="AU78" s="988"/>
      <c r="AV78" s="988"/>
      <c r="AW78" s="988"/>
      <c r="AX78" s="988"/>
      <c r="AY78" s="988"/>
      <c r="AZ78" s="988"/>
      <c r="BA78" s="800"/>
      <c r="BB78" s="731"/>
      <c r="BC78" s="731"/>
      <c r="BD78" s="731"/>
      <c r="BE78" s="731"/>
      <c r="BF78" s="731"/>
      <c r="BG78" s="731"/>
      <c r="BH78" s="731"/>
      <c r="BI78" s="731"/>
      <c r="BJ78" s="731"/>
      <c r="BK78" s="731"/>
      <c r="BL78" s="731"/>
      <c r="BM78" s="752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800"/>
      <c r="J79" s="731"/>
      <c r="K79" s="731"/>
      <c r="L79" s="731"/>
      <c r="M79" s="731"/>
      <c r="N79" s="731"/>
      <c r="O79" s="731"/>
      <c r="P79" s="731"/>
      <c r="Q79" s="731"/>
      <c r="R79" s="731"/>
      <c r="S79" s="731"/>
      <c r="T79" s="731"/>
      <c r="U79" s="752"/>
      <c r="V79" s="39"/>
      <c r="W79" s="38"/>
      <c r="X79" s="825" t="s">
        <v>903</v>
      </c>
      <c r="Y79" s="826"/>
      <c r="Z79" s="826"/>
      <c r="AA79" s="826"/>
      <c r="AB79" s="826"/>
      <c r="AC79" s="826"/>
      <c r="AD79" s="827"/>
      <c r="AE79" s="825" t="s">
        <v>913</v>
      </c>
      <c r="AF79" s="826"/>
      <c r="AG79" s="826"/>
      <c r="AH79" s="827"/>
      <c r="AI79" s="824" t="s">
        <v>914</v>
      </c>
      <c r="AJ79" s="1041"/>
      <c r="AK79" s="1041"/>
      <c r="AL79" s="1041"/>
      <c r="AM79" s="1042"/>
      <c r="AN79" s="824" t="s">
        <v>915</v>
      </c>
      <c r="AO79" s="1041"/>
      <c r="AP79" s="1041"/>
      <c r="AQ79" s="1042"/>
      <c r="AR79" s="39"/>
      <c r="AS79" s="38"/>
      <c r="AT79" s="41"/>
      <c r="AU79" s="41"/>
      <c r="AV79" s="41"/>
      <c r="AW79" s="41"/>
      <c r="AX79" s="41"/>
      <c r="AY79" s="41"/>
      <c r="AZ79" s="41"/>
      <c r="BA79" s="800"/>
      <c r="BB79" s="731"/>
      <c r="BC79" s="731"/>
      <c r="BD79" s="731"/>
      <c r="BE79" s="731"/>
      <c r="BF79" s="731"/>
      <c r="BG79" s="731"/>
      <c r="BH79" s="731"/>
      <c r="BI79" s="731"/>
      <c r="BJ79" s="731"/>
      <c r="BK79" s="731"/>
      <c r="BL79" s="731"/>
      <c r="BM79" s="752"/>
      <c r="BN79" s="39"/>
      <c r="BO79" s="38"/>
      <c r="BP79" s="825" t="s">
        <v>903</v>
      </c>
      <c r="BQ79" s="826"/>
      <c r="BR79" s="826"/>
      <c r="BS79" s="826"/>
      <c r="BT79" s="826"/>
      <c r="BU79" s="826"/>
      <c r="BV79" s="827"/>
      <c r="BW79" s="825" t="s">
        <v>913</v>
      </c>
      <c r="BX79" s="826"/>
      <c r="BY79" s="826"/>
      <c r="BZ79" s="827"/>
      <c r="CA79" s="824" t="s">
        <v>914</v>
      </c>
      <c r="CB79" s="1041"/>
      <c r="CC79" s="1041"/>
      <c r="CD79" s="1041"/>
      <c r="CE79" s="1042"/>
      <c r="CF79" s="824" t="s">
        <v>915</v>
      </c>
      <c r="CG79" s="1041"/>
      <c r="CH79" s="1041"/>
      <c r="CI79" s="1042"/>
      <c r="CJ79" s="39"/>
    </row>
    <row r="80" spans="1:88" ht="4.5" customHeight="1" x14ac:dyDescent="0.25">
      <c r="A80" s="38"/>
      <c r="B80" s="988" t="s">
        <v>904</v>
      </c>
      <c r="C80" s="988"/>
      <c r="D80" s="988"/>
      <c r="E80" s="988"/>
      <c r="F80" s="988"/>
      <c r="G80" s="988"/>
      <c r="H80" s="988"/>
      <c r="I80" s="800"/>
      <c r="J80" s="731"/>
      <c r="K80" s="731"/>
      <c r="L80" s="731"/>
      <c r="M80" s="731"/>
      <c r="N80" s="731"/>
      <c r="O80" s="731"/>
      <c r="P80" s="731"/>
      <c r="Q80" s="731"/>
      <c r="R80" s="731"/>
      <c r="S80" s="731"/>
      <c r="T80" s="731"/>
      <c r="U80" s="752"/>
      <c r="V80" s="39"/>
      <c r="W80" s="38"/>
      <c r="X80" s="828"/>
      <c r="Y80" s="829"/>
      <c r="Z80" s="829"/>
      <c r="AA80" s="829"/>
      <c r="AB80" s="829"/>
      <c r="AC80" s="829"/>
      <c r="AD80" s="830"/>
      <c r="AE80" s="828"/>
      <c r="AF80" s="829"/>
      <c r="AG80" s="829"/>
      <c r="AH80" s="830"/>
      <c r="AI80" s="1043"/>
      <c r="AJ80" s="1044"/>
      <c r="AK80" s="1044"/>
      <c r="AL80" s="1044"/>
      <c r="AM80" s="1045"/>
      <c r="AN80" s="1043"/>
      <c r="AO80" s="1044"/>
      <c r="AP80" s="1044"/>
      <c r="AQ80" s="1045"/>
      <c r="AR80" s="39"/>
      <c r="AS80" s="38"/>
      <c r="AT80" s="988" t="s">
        <v>904</v>
      </c>
      <c r="AU80" s="988"/>
      <c r="AV80" s="988"/>
      <c r="AW80" s="988"/>
      <c r="AX80" s="988"/>
      <c r="AY80" s="988"/>
      <c r="AZ80" s="988"/>
      <c r="BA80" s="800"/>
      <c r="BB80" s="731"/>
      <c r="BC80" s="731"/>
      <c r="BD80" s="731"/>
      <c r="BE80" s="731"/>
      <c r="BF80" s="731"/>
      <c r="BG80" s="731"/>
      <c r="BH80" s="731"/>
      <c r="BI80" s="731"/>
      <c r="BJ80" s="731"/>
      <c r="BK80" s="731"/>
      <c r="BL80" s="731"/>
      <c r="BM80" s="752"/>
      <c r="BN80" s="39"/>
      <c r="BO80" s="38"/>
      <c r="BP80" s="828"/>
      <c r="BQ80" s="829"/>
      <c r="BR80" s="829"/>
      <c r="BS80" s="829"/>
      <c r="BT80" s="829"/>
      <c r="BU80" s="829"/>
      <c r="BV80" s="830"/>
      <c r="BW80" s="828"/>
      <c r="BX80" s="829"/>
      <c r="BY80" s="829"/>
      <c r="BZ80" s="830"/>
      <c r="CA80" s="1043"/>
      <c r="CB80" s="1044"/>
      <c r="CC80" s="1044"/>
      <c r="CD80" s="1044"/>
      <c r="CE80" s="1045"/>
      <c r="CF80" s="1043"/>
      <c r="CG80" s="1044"/>
      <c r="CH80" s="1044"/>
      <c r="CI80" s="1045"/>
      <c r="CJ80" s="39"/>
    </row>
    <row r="81" spans="1:88" ht="4.5" customHeight="1" x14ac:dyDescent="0.25">
      <c r="A81" s="38"/>
      <c r="B81" s="988"/>
      <c r="C81" s="988"/>
      <c r="D81" s="988"/>
      <c r="E81" s="988"/>
      <c r="F81" s="988"/>
      <c r="G81" s="988"/>
      <c r="H81" s="988"/>
      <c r="I81" s="800"/>
      <c r="J81" s="731"/>
      <c r="K81" s="731"/>
      <c r="L81" s="731"/>
      <c r="M81" s="731"/>
      <c r="N81" s="731"/>
      <c r="O81" s="731"/>
      <c r="P81" s="731"/>
      <c r="Q81" s="731"/>
      <c r="R81" s="731"/>
      <c r="S81" s="731"/>
      <c r="T81" s="731"/>
      <c r="U81" s="752"/>
      <c r="V81" s="39"/>
      <c r="W81" s="38"/>
      <c r="X81" s="831"/>
      <c r="Y81" s="832"/>
      <c r="Z81" s="832"/>
      <c r="AA81" s="832"/>
      <c r="AB81" s="832"/>
      <c r="AC81" s="832"/>
      <c r="AD81" s="833"/>
      <c r="AE81" s="831"/>
      <c r="AF81" s="832"/>
      <c r="AG81" s="832"/>
      <c r="AH81" s="833"/>
      <c r="AI81" s="1046"/>
      <c r="AJ81" s="1047"/>
      <c r="AK81" s="1047"/>
      <c r="AL81" s="1047"/>
      <c r="AM81" s="1048"/>
      <c r="AN81" s="1046"/>
      <c r="AO81" s="1047"/>
      <c r="AP81" s="1047"/>
      <c r="AQ81" s="1048"/>
      <c r="AR81" s="39"/>
      <c r="AS81" s="38"/>
      <c r="AT81" s="988"/>
      <c r="AU81" s="988"/>
      <c r="AV81" s="988"/>
      <c r="AW81" s="988"/>
      <c r="AX81" s="988"/>
      <c r="AY81" s="988"/>
      <c r="AZ81" s="988"/>
      <c r="BA81" s="800"/>
      <c r="BB81" s="731"/>
      <c r="BC81" s="731"/>
      <c r="BD81" s="731"/>
      <c r="BE81" s="731"/>
      <c r="BF81" s="731"/>
      <c r="BG81" s="731"/>
      <c r="BH81" s="731"/>
      <c r="BI81" s="731"/>
      <c r="BJ81" s="731"/>
      <c r="BK81" s="731"/>
      <c r="BL81" s="731"/>
      <c r="BM81" s="752"/>
      <c r="BN81" s="39"/>
      <c r="BO81" s="38"/>
      <c r="BP81" s="831"/>
      <c r="BQ81" s="832"/>
      <c r="BR81" s="832"/>
      <c r="BS81" s="832"/>
      <c r="BT81" s="832"/>
      <c r="BU81" s="832"/>
      <c r="BV81" s="833"/>
      <c r="BW81" s="831"/>
      <c r="BX81" s="832"/>
      <c r="BY81" s="832"/>
      <c r="BZ81" s="833"/>
      <c r="CA81" s="1046"/>
      <c r="CB81" s="1047"/>
      <c r="CC81" s="1047"/>
      <c r="CD81" s="1047"/>
      <c r="CE81" s="1048"/>
      <c r="CF81" s="1046"/>
      <c r="CG81" s="1047"/>
      <c r="CH81" s="1047"/>
      <c r="CI81" s="1048"/>
      <c r="CJ81" s="39"/>
    </row>
    <row r="82" spans="1:88" ht="4.5" customHeight="1" x14ac:dyDescent="0.25">
      <c r="A82" s="38"/>
      <c r="B82" s="988" t="s">
        <v>905</v>
      </c>
      <c r="C82" s="988"/>
      <c r="D82" s="988"/>
      <c r="E82" s="988"/>
      <c r="F82" s="988"/>
      <c r="G82" s="988"/>
      <c r="H82" s="988"/>
      <c r="I82" s="800"/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731"/>
      <c r="U82" s="752"/>
      <c r="V82" s="39"/>
      <c r="W82" s="38"/>
      <c r="X82" s="755" t="s">
        <v>272</v>
      </c>
      <c r="Y82" s="756"/>
      <c r="Z82" s="756"/>
      <c r="AA82" s="756"/>
      <c r="AB82" s="756"/>
      <c r="AC82" s="756"/>
      <c r="AD82" s="757"/>
      <c r="AE82" s="1114">
        <f>INDEX('LŠZ P'!A$2:AL$998,A48,29)</f>
        <v>0</v>
      </c>
      <c r="AF82" s="1115"/>
      <c r="AG82" s="1115"/>
      <c r="AH82" s="1116"/>
      <c r="AI82" s="753" t="str">
        <f>CONCATENATE(INDEX('LŠZ P'!A$2:AL$998,A48,31),"/",INDEX('LŠZ P'!A$2:AL$998,A48,32))</f>
        <v>/</v>
      </c>
      <c r="AJ82" s="1123"/>
      <c r="AK82" s="1123"/>
      <c r="AL82" s="1123"/>
      <c r="AM82" s="1124"/>
      <c r="AN82" s="753" t="str">
        <f>CONCATENATE(INDEX('LŠZ P'!A$2:AL$998,A48,33),"/",INDEX('LŠZ P'!A$2:AL$998,A48,34))</f>
        <v>/</v>
      </c>
      <c r="AO82" s="1123"/>
      <c r="AP82" s="1123"/>
      <c r="AQ82" s="1124"/>
      <c r="AR82" s="39"/>
      <c r="AS82" s="38"/>
      <c r="AT82" s="988" t="s">
        <v>905</v>
      </c>
      <c r="AU82" s="988"/>
      <c r="AV82" s="988"/>
      <c r="AW82" s="988"/>
      <c r="AX82" s="988"/>
      <c r="AY82" s="988"/>
      <c r="AZ82" s="988"/>
      <c r="BA82" s="800"/>
      <c r="BB82" s="731"/>
      <c r="BC82" s="731"/>
      <c r="BD82" s="731"/>
      <c r="BE82" s="731"/>
      <c r="BF82" s="731"/>
      <c r="BG82" s="731"/>
      <c r="BH82" s="731"/>
      <c r="BI82" s="731"/>
      <c r="BJ82" s="731"/>
      <c r="BK82" s="731"/>
      <c r="BL82" s="731"/>
      <c r="BM82" s="752"/>
      <c r="BN82" s="39"/>
      <c r="BO82" s="38"/>
      <c r="BP82" s="813" t="s">
        <v>272</v>
      </c>
      <c r="BQ82" s="1049"/>
      <c r="BR82" s="1049"/>
      <c r="BS82" s="1049"/>
      <c r="BT82" s="1049"/>
      <c r="BU82" s="1049"/>
      <c r="BV82" s="1050"/>
      <c r="BW82" s="1083" t="str">
        <f>CONCATENATE(INDEX('LŠZ P'!A$2:AL$998,A48,30),"+PK")</f>
        <v>+PK</v>
      </c>
      <c r="BX82" s="1084"/>
      <c r="BY82" s="1084"/>
      <c r="BZ82" s="1085"/>
      <c r="CA82" s="1023" t="s">
        <v>427</v>
      </c>
      <c r="CB82" s="1024"/>
      <c r="CC82" s="1024"/>
      <c r="CD82" s="1024"/>
      <c r="CE82" s="1025"/>
      <c r="CF82" s="1023" t="s">
        <v>427</v>
      </c>
      <c r="CG82" s="1024"/>
      <c r="CH82" s="1024"/>
      <c r="CI82" s="1025"/>
      <c r="CJ82" s="39"/>
    </row>
    <row r="83" spans="1:88" ht="4.5" customHeight="1" x14ac:dyDescent="0.25">
      <c r="A83" s="38"/>
      <c r="B83" s="988"/>
      <c r="C83" s="988"/>
      <c r="D83" s="988"/>
      <c r="E83" s="988"/>
      <c r="F83" s="988"/>
      <c r="G83" s="988"/>
      <c r="H83" s="988"/>
      <c r="I83" s="800"/>
      <c r="J83" s="731"/>
      <c r="K83" s="731"/>
      <c r="L83" s="731"/>
      <c r="M83" s="731"/>
      <c r="N83" s="731"/>
      <c r="O83" s="731"/>
      <c r="P83" s="731"/>
      <c r="Q83" s="731"/>
      <c r="R83" s="731"/>
      <c r="S83" s="731"/>
      <c r="T83" s="731"/>
      <c r="U83" s="752"/>
      <c r="V83" s="39"/>
      <c r="W83" s="38"/>
      <c r="X83" s="758"/>
      <c r="Y83" s="759"/>
      <c r="Z83" s="759"/>
      <c r="AA83" s="759"/>
      <c r="AB83" s="759"/>
      <c r="AC83" s="759"/>
      <c r="AD83" s="760"/>
      <c r="AE83" s="1117"/>
      <c r="AF83" s="1118"/>
      <c r="AG83" s="1118"/>
      <c r="AH83" s="1119"/>
      <c r="AI83" s="1125"/>
      <c r="AJ83" s="1126"/>
      <c r="AK83" s="1126"/>
      <c r="AL83" s="1126"/>
      <c r="AM83" s="1127"/>
      <c r="AN83" s="1125"/>
      <c r="AO83" s="1126"/>
      <c r="AP83" s="1126"/>
      <c r="AQ83" s="1127"/>
      <c r="AR83" s="39"/>
      <c r="AS83" s="38"/>
      <c r="AT83" s="988"/>
      <c r="AU83" s="988"/>
      <c r="AV83" s="988"/>
      <c r="AW83" s="988"/>
      <c r="AX83" s="988"/>
      <c r="AY83" s="988"/>
      <c r="AZ83" s="988"/>
      <c r="BA83" s="800"/>
      <c r="BB83" s="731"/>
      <c r="BC83" s="731"/>
      <c r="BD83" s="731"/>
      <c r="BE83" s="731"/>
      <c r="BF83" s="731"/>
      <c r="BG83" s="731"/>
      <c r="BH83" s="731"/>
      <c r="BI83" s="731"/>
      <c r="BJ83" s="731"/>
      <c r="BK83" s="731"/>
      <c r="BL83" s="731"/>
      <c r="BM83" s="752"/>
      <c r="BN83" s="39"/>
      <c r="BO83" s="38"/>
      <c r="BP83" s="1051"/>
      <c r="BQ83" s="1052"/>
      <c r="BR83" s="1052"/>
      <c r="BS83" s="1052"/>
      <c r="BT83" s="1052"/>
      <c r="BU83" s="1052"/>
      <c r="BV83" s="1053"/>
      <c r="BW83" s="1086"/>
      <c r="BX83" s="1087"/>
      <c r="BY83" s="1087"/>
      <c r="BZ83" s="1088"/>
      <c r="CA83" s="1026"/>
      <c r="CB83" s="1027"/>
      <c r="CC83" s="1027"/>
      <c r="CD83" s="1027"/>
      <c r="CE83" s="1028"/>
      <c r="CF83" s="1026"/>
      <c r="CG83" s="1027"/>
      <c r="CH83" s="1027"/>
      <c r="CI83" s="1028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801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3"/>
      <c r="V84" s="39"/>
      <c r="W84" s="38"/>
      <c r="X84" s="761"/>
      <c r="Y84" s="762"/>
      <c r="Z84" s="762"/>
      <c r="AA84" s="762"/>
      <c r="AB84" s="762"/>
      <c r="AC84" s="762"/>
      <c r="AD84" s="763"/>
      <c r="AE84" s="1120"/>
      <c r="AF84" s="1121"/>
      <c r="AG84" s="1121"/>
      <c r="AH84" s="1122"/>
      <c r="AI84" s="1128"/>
      <c r="AJ84" s="1129"/>
      <c r="AK84" s="1129"/>
      <c r="AL84" s="1129"/>
      <c r="AM84" s="1130"/>
      <c r="AN84" s="1128"/>
      <c r="AO84" s="1129"/>
      <c r="AP84" s="1129"/>
      <c r="AQ84" s="1130"/>
      <c r="AR84" s="39"/>
      <c r="AS84" s="38"/>
      <c r="AT84" s="50"/>
      <c r="AU84" s="41"/>
      <c r="AV84" s="41"/>
      <c r="AW84" s="41"/>
      <c r="AX84" s="41"/>
      <c r="AY84" s="41"/>
      <c r="AZ84" s="41"/>
      <c r="BA84" s="801"/>
      <c r="BB84" s="802"/>
      <c r="BC84" s="802"/>
      <c r="BD84" s="802"/>
      <c r="BE84" s="802"/>
      <c r="BF84" s="802"/>
      <c r="BG84" s="802"/>
      <c r="BH84" s="802"/>
      <c r="BI84" s="802"/>
      <c r="BJ84" s="802"/>
      <c r="BK84" s="802"/>
      <c r="BL84" s="802"/>
      <c r="BM84" s="803"/>
      <c r="BN84" s="39"/>
      <c r="BO84" s="38"/>
      <c r="BP84" s="1054"/>
      <c r="BQ84" s="1055"/>
      <c r="BR84" s="1055"/>
      <c r="BS84" s="1055"/>
      <c r="BT84" s="1055"/>
      <c r="BU84" s="1055"/>
      <c r="BV84" s="1056"/>
      <c r="BW84" s="1089"/>
      <c r="BX84" s="1090"/>
      <c r="BY84" s="1090"/>
      <c r="BZ84" s="1091"/>
      <c r="CA84" s="1029"/>
      <c r="CB84" s="1030"/>
      <c r="CC84" s="1030"/>
      <c r="CD84" s="1030"/>
      <c r="CE84" s="1031"/>
      <c r="CF84" s="1029"/>
      <c r="CG84" s="1030"/>
      <c r="CH84" s="1030"/>
      <c r="CI84" s="1031"/>
      <c r="CJ84" s="39"/>
    </row>
    <row r="85" spans="1:88" ht="4.5" customHeight="1" x14ac:dyDescent="0.25">
      <c r="A85" s="38"/>
      <c r="B85" s="988" t="s">
        <v>273</v>
      </c>
      <c r="C85" s="988"/>
      <c r="D85" s="988"/>
      <c r="E85" s="988"/>
      <c r="F85" s="988"/>
      <c r="G85" s="988"/>
      <c r="H85" s="989"/>
      <c r="I85" s="907">
        <f>INDEX('LŠZ P'!A$2:AL$998,A48,13)</f>
        <v>0</v>
      </c>
      <c r="J85" s="914"/>
      <c r="K85" s="914"/>
      <c r="L85" s="914"/>
      <c r="M85" s="914"/>
      <c r="N85" s="914"/>
      <c r="O85" s="914"/>
      <c r="P85" s="914"/>
      <c r="Q85" s="914"/>
      <c r="R85" s="914"/>
      <c r="S85" s="914"/>
      <c r="T85" s="914"/>
      <c r="U85" s="915"/>
      <c r="V85" s="39"/>
      <c r="W85" s="38"/>
      <c r="X85" s="720" t="s">
        <v>846</v>
      </c>
      <c r="Y85" s="721"/>
      <c r="Z85" s="721"/>
      <c r="AA85" s="721"/>
      <c r="AB85" s="721"/>
      <c r="AC85" s="721"/>
      <c r="AD85" s="722"/>
      <c r="AE85" s="705" t="s">
        <v>601</v>
      </c>
      <c r="AF85" s="721"/>
      <c r="AG85" s="721"/>
      <c r="AH85" s="722"/>
      <c r="AI85" s="705" t="s">
        <v>599</v>
      </c>
      <c r="AJ85" s="721"/>
      <c r="AK85" s="721"/>
      <c r="AL85" s="721"/>
      <c r="AM85" s="722"/>
      <c r="AN85" s="705" t="s">
        <v>51</v>
      </c>
      <c r="AO85" s="721"/>
      <c r="AP85" s="721"/>
      <c r="AQ85" s="722"/>
      <c r="AR85" s="39"/>
      <c r="AS85" s="38"/>
      <c r="AT85" s="988" t="s">
        <v>273</v>
      </c>
      <c r="AU85" s="988"/>
      <c r="AV85" s="988"/>
      <c r="AW85" s="988"/>
      <c r="AX85" s="988"/>
      <c r="AY85" s="988"/>
      <c r="AZ85" s="989"/>
      <c r="BA85" s="907" t="e">
        <f>INDEX('LŠZ P'!A$2:AL$998,A48,39)</f>
        <v>#REF!</v>
      </c>
      <c r="BB85" s="914"/>
      <c r="BC85" s="914"/>
      <c r="BD85" s="914"/>
      <c r="BE85" s="914"/>
      <c r="BF85" s="914"/>
      <c r="BG85" s="914"/>
      <c r="BH85" s="914"/>
      <c r="BI85" s="914"/>
      <c r="BJ85" s="914"/>
      <c r="BK85" s="914"/>
      <c r="BL85" s="914"/>
      <c r="BM85" s="915"/>
      <c r="BN85" s="39"/>
      <c r="BO85" s="38"/>
      <c r="BP85" s="804" t="s">
        <v>846</v>
      </c>
      <c r="BQ85" s="805"/>
      <c r="BR85" s="805"/>
      <c r="BS85" s="805"/>
      <c r="BT85" s="805"/>
      <c r="BU85" s="805"/>
      <c r="BV85" s="806"/>
      <c r="BW85" s="825" t="s">
        <v>601</v>
      </c>
      <c r="BX85" s="805"/>
      <c r="BY85" s="805"/>
      <c r="BZ85" s="806"/>
      <c r="CA85" s="825" t="s">
        <v>599</v>
      </c>
      <c r="CB85" s="805"/>
      <c r="CC85" s="805"/>
      <c r="CD85" s="805"/>
      <c r="CE85" s="806"/>
      <c r="CF85" s="825" t="s">
        <v>51</v>
      </c>
      <c r="CG85" s="805"/>
      <c r="CH85" s="805"/>
      <c r="CI85" s="806"/>
      <c r="CJ85" s="39"/>
    </row>
    <row r="86" spans="1:88" ht="4.5" customHeight="1" x14ac:dyDescent="0.25">
      <c r="A86" s="38"/>
      <c r="B86" s="988"/>
      <c r="C86" s="988"/>
      <c r="D86" s="988"/>
      <c r="E86" s="988"/>
      <c r="F86" s="988"/>
      <c r="G86" s="988"/>
      <c r="H86" s="989"/>
      <c r="I86" s="916"/>
      <c r="J86" s="917"/>
      <c r="K86" s="917"/>
      <c r="L86" s="917"/>
      <c r="M86" s="917"/>
      <c r="N86" s="917"/>
      <c r="O86" s="917"/>
      <c r="P86" s="917"/>
      <c r="Q86" s="917"/>
      <c r="R86" s="917"/>
      <c r="S86" s="917"/>
      <c r="T86" s="917"/>
      <c r="U86" s="918"/>
      <c r="V86" s="39"/>
      <c r="W86" s="38"/>
      <c r="X86" s="723"/>
      <c r="Y86" s="724"/>
      <c r="Z86" s="724"/>
      <c r="AA86" s="724"/>
      <c r="AB86" s="724"/>
      <c r="AC86" s="724"/>
      <c r="AD86" s="725"/>
      <c r="AE86" s="723"/>
      <c r="AF86" s="724"/>
      <c r="AG86" s="724"/>
      <c r="AH86" s="725"/>
      <c r="AI86" s="723"/>
      <c r="AJ86" s="724"/>
      <c r="AK86" s="724"/>
      <c r="AL86" s="724"/>
      <c r="AM86" s="725"/>
      <c r="AN86" s="723"/>
      <c r="AO86" s="724"/>
      <c r="AP86" s="724"/>
      <c r="AQ86" s="725"/>
      <c r="AR86" s="39"/>
      <c r="AS86" s="38"/>
      <c r="AT86" s="988"/>
      <c r="AU86" s="988"/>
      <c r="AV86" s="988"/>
      <c r="AW86" s="988"/>
      <c r="AX86" s="988"/>
      <c r="AY86" s="988"/>
      <c r="AZ86" s="989"/>
      <c r="BA86" s="916"/>
      <c r="BB86" s="917"/>
      <c r="BC86" s="917"/>
      <c r="BD86" s="917"/>
      <c r="BE86" s="917"/>
      <c r="BF86" s="917"/>
      <c r="BG86" s="917"/>
      <c r="BH86" s="917"/>
      <c r="BI86" s="917"/>
      <c r="BJ86" s="917"/>
      <c r="BK86" s="917"/>
      <c r="BL86" s="917"/>
      <c r="BM86" s="918"/>
      <c r="BN86" s="39"/>
      <c r="BO86" s="38"/>
      <c r="BP86" s="807"/>
      <c r="BQ86" s="808"/>
      <c r="BR86" s="808"/>
      <c r="BS86" s="808"/>
      <c r="BT86" s="808"/>
      <c r="BU86" s="808"/>
      <c r="BV86" s="809"/>
      <c r="BW86" s="807"/>
      <c r="BX86" s="808"/>
      <c r="BY86" s="808"/>
      <c r="BZ86" s="809"/>
      <c r="CA86" s="807"/>
      <c r="CB86" s="808"/>
      <c r="CC86" s="808"/>
      <c r="CD86" s="808"/>
      <c r="CE86" s="809"/>
      <c r="CF86" s="807"/>
      <c r="CG86" s="808"/>
      <c r="CH86" s="808"/>
      <c r="CI86" s="809"/>
      <c r="CJ86" s="39"/>
    </row>
    <row r="87" spans="1:88" ht="4.5" customHeight="1" x14ac:dyDescent="0.25">
      <c r="A87" s="38"/>
      <c r="B87" s="988" t="s">
        <v>274</v>
      </c>
      <c r="C87" s="988"/>
      <c r="D87" s="988"/>
      <c r="E87" s="988"/>
      <c r="F87" s="988"/>
      <c r="G87" s="988"/>
      <c r="H87" s="988"/>
      <c r="I87" s="916"/>
      <c r="J87" s="917"/>
      <c r="K87" s="917"/>
      <c r="L87" s="917"/>
      <c r="M87" s="917"/>
      <c r="N87" s="917"/>
      <c r="O87" s="917"/>
      <c r="P87" s="917"/>
      <c r="Q87" s="917"/>
      <c r="R87" s="917"/>
      <c r="S87" s="917"/>
      <c r="T87" s="917"/>
      <c r="U87" s="918"/>
      <c r="V87" s="39"/>
      <c r="W87" s="38"/>
      <c r="X87" s="726"/>
      <c r="Y87" s="727"/>
      <c r="Z87" s="727"/>
      <c r="AA87" s="727"/>
      <c r="AB87" s="727"/>
      <c r="AC87" s="727"/>
      <c r="AD87" s="728"/>
      <c r="AE87" s="726"/>
      <c r="AF87" s="727"/>
      <c r="AG87" s="727"/>
      <c r="AH87" s="728"/>
      <c r="AI87" s="726"/>
      <c r="AJ87" s="727"/>
      <c r="AK87" s="727"/>
      <c r="AL87" s="727"/>
      <c r="AM87" s="728"/>
      <c r="AN87" s="726"/>
      <c r="AO87" s="727"/>
      <c r="AP87" s="727"/>
      <c r="AQ87" s="728"/>
      <c r="AR87" s="39"/>
      <c r="AS87" s="38"/>
      <c r="AT87" s="988" t="s">
        <v>274</v>
      </c>
      <c r="AU87" s="988"/>
      <c r="AV87" s="988"/>
      <c r="AW87" s="988"/>
      <c r="AX87" s="988"/>
      <c r="AY87" s="988"/>
      <c r="AZ87" s="988"/>
      <c r="BA87" s="916"/>
      <c r="BB87" s="917"/>
      <c r="BC87" s="917"/>
      <c r="BD87" s="917"/>
      <c r="BE87" s="917"/>
      <c r="BF87" s="917"/>
      <c r="BG87" s="917"/>
      <c r="BH87" s="917"/>
      <c r="BI87" s="917"/>
      <c r="BJ87" s="917"/>
      <c r="BK87" s="917"/>
      <c r="BL87" s="917"/>
      <c r="BM87" s="918"/>
      <c r="BN87" s="39"/>
      <c r="BO87" s="38"/>
      <c r="BP87" s="810"/>
      <c r="BQ87" s="811"/>
      <c r="BR87" s="811"/>
      <c r="BS87" s="811"/>
      <c r="BT87" s="811"/>
      <c r="BU87" s="811"/>
      <c r="BV87" s="812"/>
      <c r="BW87" s="810"/>
      <c r="BX87" s="811"/>
      <c r="BY87" s="811"/>
      <c r="BZ87" s="812"/>
      <c r="CA87" s="810"/>
      <c r="CB87" s="811"/>
      <c r="CC87" s="811"/>
      <c r="CD87" s="811"/>
      <c r="CE87" s="812"/>
      <c r="CF87" s="810"/>
      <c r="CG87" s="811"/>
      <c r="CH87" s="811"/>
      <c r="CI87" s="812"/>
      <c r="CJ87" s="39"/>
    </row>
    <row r="88" spans="1:88" ht="4.5" customHeight="1" x14ac:dyDescent="0.25">
      <c r="A88" s="38"/>
      <c r="B88" s="988"/>
      <c r="C88" s="988"/>
      <c r="D88" s="988"/>
      <c r="E88" s="988"/>
      <c r="F88" s="988"/>
      <c r="G88" s="988"/>
      <c r="H88" s="988"/>
      <c r="I88" s="919"/>
      <c r="J88" s="920"/>
      <c r="K88" s="920"/>
      <c r="L88" s="920"/>
      <c r="M88" s="920"/>
      <c r="N88" s="920"/>
      <c r="O88" s="920"/>
      <c r="P88" s="920"/>
      <c r="Q88" s="920"/>
      <c r="R88" s="920"/>
      <c r="S88" s="920"/>
      <c r="T88" s="920"/>
      <c r="U88" s="921"/>
      <c r="V88" s="39"/>
      <c r="W88" s="38"/>
      <c r="X88" s="755" t="s">
        <v>529</v>
      </c>
      <c r="Y88" s="764"/>
      <c r="Z88" s="764"/>
      <c r="AA88" s="764"/>
      <c r="AB88" s="764"/>
      <c r="AC88" s="764"/>
      <c r="AD88" s="765"/>
      <c r="AE88" s="955">
        <f>INDEX('LŠZ P'!A$2:AL$998,A48,35)</f>
        <v>0</v>
      </c>
      <c r="AF88" s="956"/>
      <c r="AG88" s="956"/>
      <c r="AH88" s="957"/>
      <c r="AI88" s="955">
        <f>INDEX('LŠZ P'!A$2:AL$998,A48,36)</f>
        <v>0</v>
      </c>
      <c r="AJ88" s="956"/>
      <c r="AK88" s="956"/>
      <c r="AL88" s="956"/>
      <c r="AM88" s="957"/>
      <c r="AN88" s="955">
        <f>INDEX('LŠZ P'!A$2:AL$998,A48,37)</f>
        <v>0</v>
      </c>
      <c r="AO88" s="956"/>
      <c r="AP88" s="956"/>
      <c r="AQ88" s="957"/>
      <c r="AR88" s="39"/>
      <c r="AS88" s="38"/>
      <c r="AT88" s="988"/>
      <c r="AU88" s="988"/>
      <c r="AV88" s="988"/>
      <c r="AW88" s="988"/>
      <c r="AX88" s="988"/>
      <c r="AY88" s="988"/>
      <c r="AZ88" s="988"/>
      <c r="BA88" s="919"/>
      <c r="BB88" s="920"/>
      <c r="BC88" s="920"/>
      <c r="BD88" s="920"/>
      <c r="BE88" s="920"/>
      <c r="BF88" s="920"/>
      <c r="BG88" s="920"/>
      <c r="BH88" s="920"/>
      <c r="BI88" s="920"/>
      <c r="BJ88" s="920"/>
      <c r="BK88" s="920"/>
      <c r="BL88" s="920"/>
      <c r="BM88" s="921"/>
      <c r="BN88" s="39"/>
      <c r="BO88" s="38"/>
      <c r="BP88" s="813" t="s">
        <v>529</v>
      </c>
      <c r="BQ88" s="814"/>
      <c r="BR88" s="814"/>
      <c r="BS88" s="814"/>
      <c r="BT88" s="814"/>
      <c r="BU88" s="814"/>
      <c r="BV88" s="815"/>
      <c r="BW88" s="1057" t="s">
        <v>427</v>
      </c>
      <c r="BX88" s="1058"/>
      <c r="BY88" s="1058"/>
      <c r="BZ88" s="1059"/>
      <c r="CA88" s="1057" t="s">
        <v>427</v>
      </c>
      <c r="CB88" s="1058"/>
      <c r="CC88" s="1058"/>
      <c r="CD88" s="1058"/>
      <c r="CE88" s="1059"/>
      <c r="CF88" s="1057" t="s">
        <v>427</v>
      </c>
      <c r="CG88" s="1058"/>
      <c r="CH88" s="1058"/>
      <c r="CI88" s="1059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66"/>
      <c r="Y89" s="767"/>
      <c r="Z89" s="767"/>
      <c r="AA89" s="767"/>
      <c r="AB89" s="767"/>
      <c r="AC89" s="767"/>
      <c r="AD89" s="768"/>
      <c r="AE89" s="958"/>
      <c r="AF89" s="959"/>
      <c r="AG89" s="959"/>
      <c r="AH89" s="960"/>
      <c r="AI89" s="958"/>
      <c r="AJ89" s="959"/>
      <c r="AK89" s="959"/>
      <c r="AL89" s="959"/>
      <c r="AM89" s="960"/>
      <c r="AN89" s="958"/>
      <c r="AO89" s="959"/>
      <c r="AP89" s="959"/>
      <c r="AQ89" s="960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816"/>
      <c r="BQ89" s="817"/>
      <c r="BR89" s="817"/>
      <c r="BS89" s="817"/>
      <c r="BT89" s="817"/>
      <c r="BU89" s="817"/>
      <c r="BV89" s="818"/>
      <c r="BW89" s="1060"/>
      <c r="BX89" s="1061"/>
      <c r="BY89" s="1061"/>
      <c r="BZ89" s="1062"/>
      <c r="CA89" s="1060"/>
      <c r="CB89" s="1061"/>
      <c r="CC89" s="1061"/>
      <c r="CD89" s="1061"/>
      <c r="CE89" s="1062"/>
      <c r="CF89" s="1060"/>
      <c r="CG89" s="1061"/>
      <c r="CH89" s="1061"/>
      <c r="CI89" s="1062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907">
        <f ca="1">IF(DAYS360(I85,NOW())&gt;60,NOW(),I85)</f>
        <v>45869.590078356479</v>
      </c>
      <c r="M90" s="908"/>
      <c r="N90" s="908"/>
      <c r="O90" s="908"/>
      <c r="P90" s="908"/>
      <c r="Q90" s="908"/>
      <c r="R90" s="908"/>
      <c r="S90" s="908"/>
      <c r="T90" s="908"/>
      <c r="U90" s="909"/>
      <c r="V90" s="39"/>
      <c r="W90" s="38"/>
      <c r="X90" s="769"/>
      <c r="Y90" s="770"/>
      <c r="Z90" s="770"/>
      <c r="AA90" s="770"/>
      <c r="AB90" s="770"/>
      <c r="AC90" s="770"/>
      <c r="AD90" s="771"/>
      <c r="AE90" s="961"/>
      <c r="AF90" s="962"/>
      <c r="AG90" s="962"/>
      <c r="AH90" s="963"/>
      <c r="AI90" s="961"/>
      <c r="AJ90" s="962"/>
      <c r="AK90" s="962"/>
      <c r="AL90" s="962"/>
      <c r="AM90" s="963"/>
      <c r="AN90" s="961"/>
      <c r="AO90" s="962"/>
      <c r="AP90" s="962"/>
      <c r="AQ90" s="963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907">
        <f ca="1">IF(DAYS360(BA185,NOW())&gt;60,NOW(),BA185)</f>
        <v>45869.590078356479</v>
      </c>
      <c r="BE90" s="914"/>
      <c r="BF90" s="914"/>
      <c r="BG90" s="914"/>
      <c r="BH90" s="914"/>
      <c r="BI90" s="914"/>
      <c r="BJ90" s="914"/>
      <c r="BK90" s="914"/>
      <c r="BL90" s="914"/>
      <c r="BM90" s="915"/>
      <c r="BN90" s="39"/>
      <c r="BO90" s="38"/>
      <c r="BP90" s="819"/>
      <c r="BQ90" s="820"/>
      <c r="BR90" s="820"/>
      <c r="BS90" s="820"/>
      <c r="BT90" s="820"/>
      <c r="BU90" s="820"/>
      <c r="BV90" s="821"/>
      <c r="BW90" s="1063"/>
      <c r="BX90" s="1064"/>
      <c r="BY90" s="1064"/>
      <c r="BZ90" s="1065"/>
      <c r="CA90" s="1063"/>
      <c r="CB90" s="1064"/>
      <c r="CC90" s="1064"/>
      <c r="CD90" s="1064"/>
      <c r="CE90" s="1065"/>
      <c r="CF90" s="1063"/>
      <c r="CG90" s="1064"/>
      <c r="CH90" s="1064"/>
      <c r="CI90" s="1065"/>
      <c r="CJ90" s="39"/>
    </row>
    <row r="91" spans="1:88" ht="4.5" customHeight="1" x14ac:dyDescent="0.25">
      <c r="A91" s="38"/>
      <c r="B91" s="988" t="s">
        <v>275</v>
      </c>
      <c r="C91" s="988"/>
      <c r="D91" s="988"/>
      <c r="E91" s="988"/>
      <c r="F91" s="988"/>
      <c r="G91" s="988"/>
      <c r="H91" s="988"/>
      <c r="I91" s="988"/>
      <c r="J91" s="988"/>
      <c r="K91" s="988"/>
      <c r="L91" s="910"/>
      <c r="M91" s="704"/>
      <c r="N91" s="704"/>
      <c r="O91" s="704"/>
      <c r="P91" s="704"/>
      <c r="Q91" s="704"/>
      <c r="R91" s="704"/>
      <c r="S91" s="704"/>
      <c r="T91" s="704"/>
      <c r="U91" s="729"/>
      <c r="V91" s="39"/>
      <c r="W91" s="38"/>
      <c r="X91" s="781" t="s">
        <v>276</v>
      </c>
      <c r="Y91" s="782"/>
      <c r="Z91" s="782"/>
      <c r="AA91" s="783"/>
      <c r="AB91" s="705">
        <f>INDEX('LŠZ P'!A$2:AL$998,A48,18)</f>
        <v>0</v>
      </c>
      <c r="AC91" s="706"/>
      <c r="AD91" s="705" t="s">
        <v>277</v>
      </c>
      <c r="AE91" s="706"/>
      <c r="AF91" s="711">
        <f>INDEX('LŠZ P'!A$2:AL$998,A48,7)</f>
        <v>0</v>
      </c>
      <c r="AG91" s="712"/>
      <c r="AH91" s="712"/>
      <c r="AI91" s="712"/>
      <c r="AJ91" s="712"/>
      <c r="AK91" s="712"/>
      <c r="AL91" s="712"/>
      <c r="AM91" s="713"/>
      <c r="AN91" s="703">
        <f>INDEX('LŠZ P'!A$2:AL$998,A48,15)</f>
        <v>0</v>
      </c>
      <c r="AO91" s="739"/>
      <c r="AP91" s="739"/>
      <c r="AQ91" s="706"/>
      <c r="AR91" s="39"/>
      <c r="AS91" s="38"/>
      <c r="AT91" s="988" t="s">
        <v>275</v>
      </c>
      <c r="AU91" s="988"/>
      <c r="AV91" s="988"/>
      <c r="AW91" s="988"/>
      <c r="AX91" s="988"/>
      <c r="AY91" s="988"/>
      <c r="AZ91" s="988"/>
      <c r="BA91" s="988"/>
      <c r="BB91" s="988"/>
      <c r="BC91" s="988"/>
      <c r="BD91" s="916"/>
      <c r="BE91" s="917"/>
      <c r="BF91" s="917"/>
      <c r="BG91" s="917"/>
      <c r="BH91" s="917"/>
      <c r="BI91" s="917"/>
      <c r="BJ91" s="917"/>
      <c r="BK91" s="917"/>
      <c r="BL91" s="917"/>
      <c r="BM91" s="918"/>
      <c r="BN91" s="39"/>
      <c r="BO91" s="38"/>
      <c r="BP91" s="1014" t="s">
        <v>276</v>
      </c>
      <c r="BQ91" s="1066"/>
      <c r="BR91" s="1066"/>
      <c r="BS91" s="1067"/>
      <c r="BT91" s="825" t="e">
        <f>INDEX('LŠZ P'!A$2:AL$998,A48,40)</f>
        <v>#REF!</v>
      </c>
      <c r="BU91" s="827"/>
      <c r="BV91" s="825" t="s">
        <v>277</v>
      </c>
      <c r="BW91" s="827"/>
      <c r="BX91" s="1074">
        <f>INDEX('LŠZ P'!A$2:AL$998,A48,8)</f>
        <v>0</v>
      </c>
      <c r="BY91" s="1075"/>
      <c r="BZ91" s="1075"/>
      <c r="CA91" s="1075"/>
      <c r="CB91" s="1075"/>
      <c r="CC91" s="1075"/>
      <c r="CD91" s="1075"/>
      <c r="CE91" s="1076"/>
      <c r="CF91" s="823" t="e">
        <f>INDEX('LŠZ P'!A$2:AL$998,A48,41)</f>
        <v>#REF!</v>
      </c>
      <c r="CG91" s="826"/>
      <c r="CH91" s="826"/>
      <c r="CI91" s="827"/>
      <c r="CJ91" s="39"/>
    </row>
    <row r="92" spans="1:88" ht="4.5" customHeight="1" x14ac:dyDescent="0.25">
      <c r="A92" s="38"/>
      <c r="B92" s="988"/>
      <c r="C92" s="988"/>
      <c r="D92" s="988"/>
      <c r="E92" s="988"/>
      <c r="F92" s="988"/>
      <c r="G92" s="988"/>
      <c r="H92" s="988"/>
      <c r="I92" s="988"/>
      <c r="J92" s="988"/>
      <c r="K92" s="988"/>
      <c r="L92" s="910"/>
      <c r="M92" s="704"/>
      <c r="N92" s="704"/>
      <c r="O92" s="704"/>
      <c r="P92" s="704"/>
      <c r="Q92" s="704"/>
      <c r="R92" s="704"/>
      <c r="S92" s="704"/>
      <c r="T92" s="704"/>
      <c r="U92" s="729"/>
      <c r="V92" s="39"/>
      <c r="W92" s="38"/>
      <c r="X92" s="784"/>
      <c r="Y92" s="785"/>
      <c r="Z92" s="785"/>
      <c r="AA92" s="786"/>
      <c r="AB92" s="707"/>
      <c r="AC92" s="708"/>
      <c r="AD92" s="707"/>
      <c r="AE92" s="708"/>
      <c r="AF92" s="714"/>
      <c r="AG92" s="715"/>
      <c r="AH92" s="715"/>
      <c r="AI92" s="715"/>
      <c r="AJ92" s="715"/>
      <c r="AK92" s="715"/>
      <c r="AL92" s="715"/>
      <c r="AM92" s="716"/>
      <c r="AN92" s="707"/>
      <c r="AO92" s="740"/>
      <c r="AP92" s="740"/>
      <c r="AQ92" s="708"/>
      <c r="AR92" s="39"/>
      <c r="AS92" s="38"/>
      <c r="AT92" s="988"/>
      <c r="AU92" s="988"/>
      <c r="AV92" s="988"/>
      <c r="AW92" s="988"/>
      <c r="AX92" s="988"/>
      <c r="AY92" s="988"/>
      <c r="AZ92" s="988"/>
      <c r="BA92" s="988"/>
      <c r="BB92" s="988"/>
      <c r="BC92" s="988"/>
      <c r="BD92" s="916"/>
      <c r="BE92" s="917"/>
      <c r="BF92" s="917"/>
      <c r="BG92" s="917"/>
      <c r="BH92" s="917"/>
      <c r="BI92" s="917"/>
      <c r="BJ92" s="917"/>
      <c r="BK92" s="917"/>
      <c r="BL92" s="917"/>
      <c r="BM92" s="918"/>
      <c r="BN92" s="39"/>
      <c r="BO92" s="38"/>
      <c r="BP92" s="1068"/>
      <c r="BQ92" s="1069"/>
      <c r="BR92" s="1069"/>
      <c r="BS92" s="1070"/>
      <c r="BT92" s="828"/>
      <c r="BU92" s="830"/>
      <c r="BV92" s="828"/>
      <c r="BW92" s="830"/>
      <c r="BX92" s="1077"/>
      <c r="BY92" s="1078"/>
      <c r="BZ92" s="1078"/>
      <c r="CA92" s="1078"/>
      <c r="CB92" s="1078"/>
      <c r="CC92" s="1078"/>
      <c r="CD92" s="1078"/>
      <c r="CE92" s="1079"/>
      <c r="CF92" s="828"/>
      <c r="CG92" s="829"/>
      <c r="CH92" s="829"/>
      <c r="CI92" s="830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911"/>
      <c r="M93" s="912"/>
      <c r="N93" s="912"/>
      <c r="O93" s="912"/>
      <c r="P93" s="912"/>
      <c r="Q93" s="912"/>
      <c r="R93" s="912"/>
      <c r="S93" s="912"/>
      <c r="T93" s="912"/>
      <c r="U93" s="913"/>
      <c r="V93" s="39"/>
      <c r="W93" s="38"/>
      <c r="X93" s="787"/>
      <c r="Y93" s="788"/>
      <c r="Z93" s="788"/>
      <c r="AA93" s="789"/>
      <c r="AB93" s="709"/>
      <c r="AC93" s="710"/>
      <c r="AD93" s="709"/>
      <c r="AE93" s="710"/>
      <c r="AF93" s="717"/>
      <c r="AG93" s="718"/>
      <c r="AH93" s="718"/>
      <c r="AI93" s="718"/>
      <c r="AJ93" s="718"/>
      <c r="AK93" s="718"/>
      <c r="AL93" s="718"/>
      <c r="AM93" s="719"/>
      <c r="AN93" s="709"/>
      <c r="AO93" s="741"/>
      <c r="AP93" s="741"/>
      <c r="AQ93" s="710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919"/>
      <c r="BE93" s="920"/>
      <c r="BF93" s="920"/>
      <c r="BG93" s="920"/>
      <c r="BH93" s="920"/>
      <c r="BI93" s="920"/>
      <c r="BJ93" s="920"/>
      <c r="BK93" s="920"/>
      <c r="BL93" s="920"/>
      <c r="BM93" s="921"/>
      <c r="BN93" s="39"/>
      <c r="BO93" s="38"/>
      <c r="BP93" s="1071"/>
      <c r="BQ93" s="1072"/>
      <c r="BR93" s="1072"/>
      <c r="BS93" s="1073"/>
      <c r="BT93" s="831"/>
      <c r="BU93" s="833"/>
      <c r="BV93" s="831"/>
      <c r="BW93" s="833"/>
      <c r="BX93" s="1080"/>
      <c r="BY93" s="1081"/>
      <c r="BZ93" s="1081"/>
      <c r="CA93" s="1081"/>
      <c r="CB93" s="1081"/>
      <c r="CC93" s="1081"/>
      <c r="CD93" s="1081"/>
      <c r="CE93" s="1082"/>
      <c r="CF93" s="831"/>
      <c r="CG93" s="832"/>
      <c r="CH93" s="832"/>
      <c r="CI93" s="833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42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79" t="str">
        <f>CONCATENATE("*",INDEX('LŠZ P'!A$2:AL$998,A95,17))</f>
        <v>*2024</v>
      </c>
      <c r="U95" s="879"/>
      <c r="V95" s="880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79" t="str">
        <f>CONCATENATE("*",INDEX('LŠZ P'!A$2:AL$998,A95,17),"/P")</f>
        <v>*2024/P</v>
      </c>
      <c r="BM95" s="879"/>
      <c r="BN95" s="880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81"/>
      <c r="U96" s="881"/>
      <c r="V96" s="882"/>
      <c r="W96" s="38"/>
      <c r="X96" s="808" t="s">
        <v>435</v>
      </c>
      <c r="Y96" s="808"/>
      <c r="Z96" s="808"/>
      <c r="AA96" s="808"/>
      <c r="AB96" s="808"/>
      <c r="AC96" s="808"/>
      <c r="AD96" s="808"/>
      <c r="AE96" s="808"/>
      <c r="AF96" s="808"/>
      <c r="AG96" s="808"/>
      <c r="AH96" s="808"/>
      <c r="AI96" s="808"/>
      <c r="AJ96" s="808"/>
      <c r="AK96" s="808"/>
      <c r="AL96" s="808"/>
      <c r="AM96" s="808"/>
      <c r="AN96" s="808"/>
      <c r="AO96" s="808"/>
      <c r="AP96" s="808"/>
      <c r="AQ96" s="808"/>
      <c r="AR96" s="39"/>
      <c r="AS96" s="36"/>
      <c r="BL96" s="881"/>
      <c r="BM96" s="881"/>
      <c r="BN96" s="882"/>
      <c r="BO96" s="38"/>
      <c r="BP96" s="808" t="s">
        <v>435</v>
      </c>
      <c r="BQ96" s="808"/>
      <c r="BR96" s="808"/>
      <c r="BS96" s="808"/>
      <c r="BT96" s="808"/>
      <c r="BU96" s="808"/>
      <c r="BV96" s="808"/>
      <c r="BW96" s="808"/>
      <c r="BX96" s="808"/>
      <c r="BY96" s="808"/>
      <c r="BZ96" s="808"/>
      <c r="CA96" s="808"/>
      <c r="CB96" s="808"/>
      <c r="CC96" s="808"/>
      <c r="CD96" s="808"/>
      <c r="CE96" s="808"/>
      <c r="CF96" s="808"/>
      <c r="CG96" s="808"/>
      <c r="CH96" s="808"/>
      <c r="CI96" s="808"/>
      <c r="CJ96" s="39"/>
    </row>
    <row r="97" spans="1:88" ht="4.5" customHeight="1" x14ac:dyDescent="0.25">
      <c r="A97" s="36"/>
      <c r="T97" s="881"/>
      <c r="U97" s="881"/>
      <c r="V97" s="882"/>
      <c r="W97" s="38"/>
      <c r="X97" s="808"/>
      <c r="Y97" s="808"/>
      <c r="Z97" s="808"/>
      <c r="AA97" s="808"/>
      <c r="AB97" s="808"/>
      <c r="AC97" s="808"/>
      <c r="AD97" s="808"/>
      <c r="AE97" s="808"/>
      <c r="AF97" s="808"/>
      <c r="AG97" s="808"/>
      <c r="AH97" s="808"/>
      <c r="AI97" s="808"/>
      <c r="AJ97" s="808"/>
      <c r="AK97" s="808"/>
      <c r="AL97" s="808"/>
      <c r="AM97" s="808"/>
      <c r="AN97" s="808"/>
      <c r="AO97" s="808"/>
      <c r="AP97" s="808"/>
      <c r="AQ97" s="808"/>
      <c r="AR97" s="39"/>
      <c r="AS97" s="36"/>
      <c r="BL97" s="881"/>
      <c r="BM97" s="881"/>
      <c r="BN97" s="882"/>
      <c r="BO97" s="38"/>
      <c r="BP97" s="808"/>
      <c r="BQ97" s="808"/>
      <c r="BR97" s="808"/>
      <c r="BS97" s="808"/>
      <c r="BT97" s="808"/>
      <c r="BU97" s="808"/>
      <c r="BV97" s="808"/>
      <c r="BW97" s="808"/>
      <c r="BX97" s="808"/>
      <c r="BY97" s="808"/>
      <c r="BZ97" s="808"/>
      <c r="CA97" s="808"/>
      <c r="CB97" s="808"/>
      <c r="CC97" s="808"/>
      <c r="CD97" s="808"/>
      <c r="CE97" s="808"/>
      <c r="CF97" s="808"/>
      <c r="CG97" s="808"/>
      <c r="CH97" s="808"/>
      <c r="CI97" s="808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808"/>
      <c r="Y98" s="808"/>
      <c r="Z98" s="808"/>
      <c r="AA98" s="808"/>
      <c r="AB98" s="808"/>
      <c r="AC98" s="808"/>
      <c r="AD98" s="808"/>
      <c r="AE98" s="808"/>
      <c r="AF98" s="808"/>
      <c r="AG98" s="808"/>
      <c r="AH98" s="808"/>
      <c r="AI98" s="808"/>
      <c r="AJ98" s="808"/>
      <c r="AK98" s="808"/>
      <c r="AL98" s="808"/>
      <c r="AM98" s="808"/>
      <c r="AN98" s="808"/>
      <c r="AO98" s="808"/>
      <c r="AP98" s="808"/>
      <c r="AQ98" s="808"/>
      <c r="AR98" s="39"/>
      <c r="AS98" s="36"/>
      <c r="BJ98" s="40"/>
      <c r="BK98" s="40"/>
      <c r="BL98" s="40"/>
      <c r="BM98" s="40"/>
      <c r="BN98" s="37"/>
      <c r="BO98" s="38"/>
      <c r="BP98" s="808"/>
      <c r="BQ98" s="808"/>
      <c r="BR98" s="808"/>
      <c r="BS98" s="808"/>
      <c r="BT98" s="808"/>
      <c r="BU98" s="808"/>
      <c r="BV98" s="808"/>
      <c r="BW98" s="808"/>
      <c r="BX98" s="808"/>
      <c r="BY98" s="808"/>
      <c r="BZ98" s="808"/>
      <c r="CA98" s="808"/>
      <c r="CB98" s="808"/>
      <c r="CC98" s="808"/>
      <c r="CD98" s="808"/>
      <c r="CE98" s="808"/>
      <c r="CF98" s="808"/>
      <c r="CG98" s="808"/>
      <c r="CH98" s="808"/>
      <c r="CI98" s="808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808"/>
      <c r="Y99" s="808"/>
      <c r="Z99" s="808"/>
      <c r="AA99" s="808"/>
      <c r="AB99" s="808"/>
      <c r="AC99" s="808"/>
      <c r="AD99" s="808"/>
      <c r="AE99" s="808"/>
      <c r="AF99" s="808"/>
      <c r="AG99" s="808"/>
      <c r="AH99" s="808"/>
      <c r="AI99" s="808"/>
      <c r="AJ99" s="808"/>
      <c r="AK99" s="808"/>
      <c r="AL99" s="808"/>
      <c r="AM99" s="808"/>
      <c r="AN99" s="808"/>
      <c r="AO99" s="808"/>
      <c r="AP99" s="808"/>
      <c r="AQ99" s="808"/>
      <c r="AR99" s="39"/>
      <c r="AS99" s="36"/>
      <c r="BJ99" s="40"/>
      <c r="BK99" s="40"/>
      <c r="BL99" s="40"/>
      <c r="BM99" s="40"/>
      <c r="BN99" s="37"/>
      <c r="BO99" s="38"/>
      <c r="BP99" s="808"/>
      <c r="BQ99" s="808"/>
      <c r="BR99" s="808"/>
      <c r="BS99" s="808"/>
      <c r="BT99" s="808"/>
      <c r="BU99" s="808"/>
      <c r="BV99" s="808"/>
      <c r="BW99" s="808"/>
      <c r="BX99" s="808"/>
      <c r="BY99" s="808"/>
      <c r="BZ99" s="808"/>
      <c r="CA99" s="808"/>
      <c r="CB99" s="808"/>
      <c r="CC99" s="808"/>
      <c r="CD99" s="808"/>
      <c r="CE99" s="808"/>
      <c r="CF99" s="808"/>
      <c r="CG99" s="808"/>
      <c r="CH99" s="808"/>
      <c r="CI99" s="808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808"/>
      <c r="Y100" s="808"/>
      <c r="Z100" s="808"/>
      <c r="AA100" s="808"/>
      <c r="AB100" s="808"/>
      <c r="AC100" s="808"/>
      <c r="AD100" s="808"/>
      <c r="AE100" s="808"/>
      <c r="AF100" s="808"/>
      <c r="AG100" s="808"/>
      <c r="AH100" s="808"/>
      <c r="AI100" s="808"/>
      <c r="AJ100" s="808"/>
      <c r="AK100" s="808"/>
      <c r="AL100" s="808"/>
      <c r="AM100" s="808"/>
      <c r="AN100" s="808"/>
      <c r="AO100" s="808"/>
      <c r="AP100" s="808"/>
      <c r="AQ100" s="808"/>
      <c r="AR100" s="39"/>
      <c r="AS100" s="36"/>
      <c r="BJ100" s="40"/>
      <c r="BK100" s="40"/>
      <c r="BL100" s="40"/>
      <c r="BM100" s="40"/>
      <c r="BN100" s="37"/>
      <c r="BO100" s="38"/>
      <c r="BP100" s="808"/>
      <c r="BQ100" s="808"/>
      <c r="BR100" s="808"/>
      <c r="BS100" s="808"/>
      <c r="BT100" s="808"/>
      <c r="BU100" s="808"/>
      <c r="BV100" s="808"/>
      <c r="BW100" s="808"/>
      <c r="BX100" s="808"/>
      <c r="BY100" s="808"/>
      <c r="BZ100" s="808"/>
      <c r="CA100" s="808"/>
      <c r="CB100" s="808"/>
      <c r="CC100" s="808"/>
      <c r="CD100" s="808"/>
      <c r="CE100" s="808"/>
      <c r="CF100" s="808"/>
      <c r="CG100" s="808"/>
      <c r="CH100" s="808"/>
      <c r="CI100" s="808"/>
      <c r="CJ100" s="39"/>
    </row>
    <row r="101" spans="1:88" ht="4.5" customHeight="1" x14ac:dyDescent="0.25">
      <c r="A101" s="36"/>
      <c r="B101" s="985" t="s">
        <v>776</v>
      </c>
      <c r="C101" s="986"/>
      <c r="D101" s="986"/>
      <c r="E101" s="986"/>
      <c r="F101" s="986"/>
      <c r="G101" s="986"/>
      <c r="H101" s="986"/>
      <c r="I101" s="986"/>
      <c r="J101" s="986"/>
      <c r="K101" s="986"/>
      <c r="L101" s="986"/>
      <c r="M101" s="986"/>
      <c r="N101" s="986"/>
      <c r="O101" s="986"/>
      <c r="P101" s="986"/>
      <c r="Q101" s="986"/>
      <c r="R101" s="986"/>
      <c r="S101" s="986"/>
      <c r="T101" s="986"/>
      <c r="U101" s="986"/>
      <c r="V101" s="37"/>
      <c r="W101" s="38"/>
      <c r="X101" s="808"/>
      <c r="Y101" s="808"/>
      <c r="Z101" s="808"/>
      <c r="AA101" s="808"/>
      <c r="AB101" s="808"/>
      <c r="AC101" s="808"/>
      <c r="AD101" s="808"/>
      <c r="AE101" s="808"/>
      <c r="AF101" s="808"/>
      <c r="AG101" s="808"/>
      <c r="AH101" s="808"/>
      <c r="AI101" s="808"/>
      <c r="AJ101" s="808"/>
      <c r="AK101" s="808"/>
      <c r="AL101" s="808"/>
      <c r="AM101" s="808"/>
      <c r="AN101" s="808"/>
      <c r="AO101" s="808"/>
      <c r="AP101" s="808"/>
      <c r="AQ101" s="808"/>
      <c r="AR101" s="39"/>
      <c r="AS101" s="36"/>
      <c r="AT101" s="985" t="s">
        <v>776</v>
      </c>
      <c r="AU101" s="986"/>
      <c r="AV101" s="986"/>
      <c r="AW101" s="986"/>
      <c r="AX101" s="986"/>
      <c r="AY101" s="986"/>
      <c r="AZ101" s="986"/>
      <c r="BA101" s="986"/>
      <c r="BB101" s="986"/>
      <c r="BC101" s="986"/>
      <c r="BD101" s="986"/>
      <c r="BE101" s="986"/>
      <c r="BF101" s="986"/>
      <c r="BG101" s="986"/>
      <c r="BH101" s="986"/>
      <c r="BI101" s="986"/>
      <c r="BJ101" s="986"/>
      <c r="BK101" s="986"/>
      <c r="BL101" s="986"/>
      <c r="BM101" s="986"/>
      <c r="BN101" s="37"/>
      <c r="BO101" s="38"/>
      <c r="BP101" s="808"/>
      <c r="BQ101" s="808"/>
      <c r="BR101" s="808"/>
      <c r="BS101" s="808"/>
      <c r="BT101" s="808"/>
      <c r="BU101" s="808"/>
      <c r="BV101" s="808"/>
      <c r="BW101" s="808"/>
      <c r="BX101" s="808"/>
      <c r="BY101" s="808"/>
      <c r="BZ101" s="808"/>
      <c r="CA101" s="808"/>
      <c r="CB101" s="808"/>
      <c r="CC101" s="808"/>
      <c r="CD101" s="808"/>
      <c r="CE101" s="808"/>
      <c r="CF101" s="808"/>
      <c r="CG101" s="808"/>
      <c r="CH101" s="808"/>
      <c r="CI101" s="808"/>
      <c r="CJ101" s="39"/>
    </row>
    <row r="102" spans="1:88" ht="4.5" customHeight="1" x14ac:dyDescent="0.25">
      <c r="A102" s="36"/>
      <c r="B102" s="986"/>
      <c r="C102" s="986"/>
      <c r="D102" s="986"/>
      <c r="E102" s="986"/>
      <c r="F102" s="986"/>
      <c r="G102" s="986"/>
      <c r="H102" s="986"/>
      <c r="I102" s="986"/>
      <c r="J102" s="986"/>
      <c r="K102" s="986"/>
      <c r="L102" s="986"/>
      <c r="M102" s="986"/>
      <c r="N102" s="986"/>
      <c r="O102" s="986"/>
      <c r="P102" s="986"/>
      <c r="Q102" s="986"/>
      <c r="R102" s="986"/>
      <c r="S102" s="986"/>
      <c r="T102" s="986"/>
      <c r="U102" s="986"/>
      <c r="V102" s="37"/>
      <c r="W102" s="38"/>
      <c r="X102" s="808"/>
      <c r="Y102" s="808"/>
      <c r="Z102" s="808"/>
      <c r="AA102" s="808"/>
      <c r="AB102" s="808"/>
      <c r="AC102" s="808"/>
      <c r="AD102" s="808"/>
      <c r="AE102" s="808"/>
      <c r="AF102" s="808"/>
      <c r="AG102" s="808"/>
      <c r="AH102" s="808"/>
      <c r="AI102" s="808"/>
      <c r="AJ102" s="808"/>
      <c r="AK102" s="808"/>
      <c r="AL102" s="808"/>
      <c r="AM102" s="808"/>
      <c r="AN102" s="808"/>
      <c r="AO102" s="808"/>
      <c r="AP102" s="808"/>
      <c r="AQ102" s="808"/>
      <c r="AR102" s="39"/>
      <c r="AS102" s="36"/>
      <c r="AT102" s="986"/>
      <c r="AU102" s="986"/>
      <c r="AV102" s="986"/>
      <c r="AW102" s="986"/>
      <c r="AX102" s="986"/>
      <c r="AY102" s="986"/>
      <c r="AZ102" s="986"/>
      <c r="BA102" s="986"/>
      <c r="BB102" s="986"/>
      <c r="BC102" s="986"/>
      <c r="BD102" s="986"/>
      <c r="BE102" s="986"/>
      <c r="BF102" s="986"/>
      <c r="BG102" s="986"/>
      <c r="BH102" s="986"/>
      <c r="BI102" s="986"/>
      <c r="BJ102" s="986"/>
      <c r="BK102" s="986"/>
      <c r="BL102" s="986"/>
      <c r="BM102" s="986"/>
      <c r="BN102" s="37"/>
      <c r="BO102" s="38"/>
      <c r="BP102" s="808"/>
      <c r="BQ102" s="808"/>
      <c r="BR102" s="808"/>
      <c r="BS102" s="808"/>
      <c r="BT102" s="808"/>
      <c r="BU102" s="808"/>
      <c r="BV102" s="808"/>
      <c r="BW102" s="808"/>
      <c r="BX102" s="808"/>
      <c r="BY102" s="808"/>
      <c r="BZ102" s="808"/>
      <c r="CA102" s="808"/>
      <c r="CB102" s="808"/>
      <c r="CC102" s="808"/>
      <c r="CD102" s="808"/>
      <c r="CE102" s="808"/>
      <c r="CF102" s="808"/>
      <c r="CG102" s="808"/>
      <c r="CH102" s="808"/>
      <c r="CI102" s="808"/>
      <c r="CJ102" s="39"/>
    </row>
    <row r="103" spans="1:88" ht="4.5" customHeight="1" x14ac:dyDescent="0.25">
      <c r="A103" s="36"/>
      <c r="B103" s="985" t="s">
        <v>670</v>
      </c>
      <c r="C103" s="985"/>
      <c r="D103" s="985"/>
      <c r="E103" s="985"/>
      <c r="F103" s="985"/>
      <c r="G103" s="985"/>
      <c r="H103" s="985"/>
      <c r="I103" s="985"/>
      <c r="J103" s="985"/>
      <c r="K103" s="985"/>
      <c r="L103" s="985"/>
      <c r="M103" s="985"/>
      <c r="N103" s="985"/>
      <c r="O103" s="985"/>
      <c r="P103" s="985"/>
      <c r="Q103" s="985"/>
      <c r="R103" s="985"/>
      <c r="S103" s="985"/>
      <c r="T103" s="985"/>
      <c r="U103" s="985"/>
      <c r="V103" s="37"/>
      <c r="W103" s="38"/>
      <c r="X103" s="808"/>
      <c r="Y103" s="808"/>
      <c r="Z103" s="808"/>
      <c r="AA103" s="808"/>
      <c r="AB103" s="808"/>
      <c r="AC103" s="808"/>
      <c r="AD103" s="808"/>
      <c r="AE103" s="808"/>
      <c r="AF103" s="808"/>
      <c r="AG103" s="808"/>
      <c r="AH103" s="808"/>
      <c r="AI103" s="808"/>
      <c r="AJ103" s="808"/>
      <c r="AK103" s="808"/>
      <c r="AL103" s="808"/>
      <c r="AM103" s="808"/>
      <c r="AN103" s="808"/>
      <c r="AO103" s="808"/>
      <c r="AP103" s="808"/>
      <c r="AQ103" s="808"/>
      <c r="AR103" s="39"/>
      <c r="AS103" s="36"/>
      <c r="AT103" s="985" t="s">
        <v>670</v>
      </c>
      <c r="AU103" s="985"/>
      <c r="AV103" s="985"/>
      <c r="AW103" s="985"/>
      <c r="AX103" s="985"/>
      <c r="AY103" s="985"/>
      <c r="AZ103" s="985"/>
      <c r="BA103" s="985"/>
      <c r="BB103" s="985"/>
      <c r="BC103" s="985"/>
      <c r="BD103" s="985"/>
      <c r="BE103" s="985"/>
      <c r="BF103" s="985"/>
      <c r="BG103" s="985"/>
      <c r="BH103" s="985"/>
      <c r="BI103" s="985"/>
      <c r="BJ103" s="985"/>
      <c r="BK103" s="985"/>
      <c r="BL103" s="985"/>
      <c r="BM103" s="985"/>
      <c r="BN103" s="37"/>
      <c r="BO103" s="38"/>
      <c r="BP103" s="808"/>
      <c r="BQ103" s="808"/>
      <c r="BR103" s="808"/>
      <c r="BS103" s="808"/>
      <c r="BT103" s="808"/>
      <c r="BU103" s="808"/>
      <c r="BV103" s="808"/>
      <c r="BW103" s="808"/>
      <c r="BX103" s="808"/>
      <c r="BY103" s="808"/>
      <c r="BZ103" s="808"/>
      <c r="CA103" s="808"/>
      <c r="CB103" s="808"/>
      <c r="CC103" s="808"/>
      <c r="CD103" s="808"/>
      <c r="CE103" s="808"/>
      <c r="CF103" s="808"/>
      <c r="CG103" s="808"/>
      <c r="CH103" s="808"/>
      <c r="CI103" s="808"/>
      <c r="CJ103" s="39"/>
    </row>
    <row r="104" spans="1:88" ht="4.5" customHeight="1" x14ac:dyDescent="0.25">
      <c r="A104" s="36"/>
      <c r="B104" s="985"/>
      <c r="C104" s="985"/>
      <c r="D104" s="985"/>
      <c r="E104" s="985"/>
      <c r="F104" s="985"/>
      <c r="G104" s="985"/>
      <c r="H104" s="985"/>
      <c r="I104" s="985"/>
      <c r="J104" s="985"/>
      <c r="K104" s="985"/>
      <c r="L104" s="985"/>
      <c r="M104" s="985"/>
      <c r="N104" s="985"/>
      <c r="O104" s="985"/>
      <c r="P104" s="985"/>
      <c r="Q104" s="985"/>
      <c r="R104" s="985"/>
      <c r="S104" s="985"/>
      <c r="T104" s="985"/>
      <c r="U104" s="985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85"/>
      <c r="AU104" s="985"/>
      <c r="AV104" s="985"/>
      <c r="AW104" s="985"/>
      <c r="AX104" s="985"/>
      <c r="AY104" s="985"/>
      <c r="AZ104" s="985"/>
      <c r="BA104" s="985"/>
      <c r="BB104" s="985"/>
      <c r="BC104" s="985"/>
      <c r="BD104" s="985"/>
      <c r="BE104" s="985"/>
      <c r="BF104" s="985"/>
      <c r="BG104" s="985"/>
      <c r="BH104" s="985"/>
      <c r="BI104" s="985"/>
      <c r="BJ104" s="985"/>
      <c r="BK104" s="985"/>
      <c r="BL104" s="985"/>
      <c r="BM104" s="985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87" t="s">
        <v>158</v>
      </c>
      <c r="C105" s="987"/>
      <c r="D105" s="987"/>
      <c r="E105" s="987"/>
      <c r="F105" s="987"/>
      <c r="G105" s="987"/>
      <c r="H105" s="987"/>
      <c r="I105" s="987"/>
      <c r="J105" s="987"/>
      <c r="K105" s="987"/>
      <c r="L105" s="987"/>
      <c r="M105" s="987"/>
      <c r="N105" s="987"/>
      <c r="O105" s="987"/>
      <c r="P105" s="987"/>
      <c r="Q105" s="987"/>
      <c r="R105" s="987"/>
      <c r="S105" s="987"/>
      <c r="T105" s="987"/>
      <c r="U105" s="987"/>
      <c r="V105" s="37"/>
      <c r="W105" s="38"/>
      <c r="X105" s="988" t="s">
        <v>401</v>
      </c>
      <c r="Y105" s="988"/>
      <c r="Z105" s="988"/>
      <c r="AA105" s="988"/>
      <c r="AB105" s="988"/>
      <c r="AC105" s="988"/>
      <c r="AD105" s="988"/>
      <c r="AE105" s="988"/>
      <c r="AF105" s="988"/>
      <c r="AG105" s="988"/>
      <c r="AH105" s="989"/>
      <c r="AI105" s="870" t="str">
        <f>I117</f>
        <v>OM-P188</v>
      </c>
      <c r="AJ105" s="871"/>
      <c r="AK105" s="871"/>
      <c r="AL105" s="871"/>
      <c r="AM105" s="871"/>
      <c r="AN105" s="871"/>
      <c r="AO105" s="871"/>
      <c r="AP105" s="871"/>
      <c r="AQ105" s="872"/>
      <c r="AR105" s="39"/>
      <c r="AS105" s="36"/>
      <c r="AT105" s="987" t="s">
        <v>158</v>
      </c>
      <c r="AU105" s="987"/>
      <c r="AV105" s="987"/>
      <c r="AW105" s="987"/>
      <c r="AX105" s="987"/>
      <c r="AY105" s="987"/>
      <c r="AZ105" s="987"/>
      <c r="BA105" s="987"/>
      <c r="BB105" s="987"/>
      <c r="BC105" s="987"/>
      <c r="BD105" s="987"/>
      <c r="BE105" s="987"/>
      <c r="BF105" s="987"/>
      <c r="BG105" s="987"/>
      <c r="BH105" s="987"/>
      <c r="BI105" s="987"/>
      <c r="BJ105" s="987"/>
      <c r="BK105" s="987"/>
      <c r="BL105" s="987"/>
      <c r="BM105" s="987"/>
      <c r="BN105" s="37"/>
      <c r="BO105" s="38"/>
      <c r="BP105" s="988" t="s">
        <v>401</v>
      </c>
      <c r="BQ105" s="988"/>
      <c r="BR105" s="988"/>
      <c r="BS105" s="988"/>
      <c r="BT105" s="988"/>
      <c r="BU105" s="988"/>
      <c r="BV105" s="988"/>
      <c r="BW105" s="988"/>
      <c r="BX105" s="988"/>
      <c r="BY105" s="988"/>
      <c r="BZ105" s="989"/>
      <c r="CA105" s="870">
        <f>BA117</f>
        <v>0</v>
      </c>
      <c r="CB105" s="871"/>
      <c r="CC105" s="871"/>
      <c r="CD105" s="871"/>
      <c r="CE105" s="871"/>
      <c r="CF105" s="871"/>
      <c r="CG105" s="871"/>
      <c r="CH105" s="871"/>
      <c r="CI105" s="872"/>
      <c r="CJ105" s="39"/>
    </row>
    <row r="106" spans="1:88" ht="4.5" customHeight="1" x14ac:dyDescent="0.25">
      <c r="A106" s="36"/>
      <c r="B106" s="987"/>
      <c r="C106" s="987"/>
      <c r="D106" s="987"/>
      <c r="E106" s="987"/>
      <c r="F106" s="987"/>
      <c r="G106" s="987"/>
      <c r="H106" s="987"/>
      <c r="I106" s="987"/>
      <c r="J106" s="987"/>
      <c r="K106" s="987"/>
      <c r="L106" s="987"/>
      <c r="M106" s="987"/>
      <c r="N106" s="987"/>
      <c r="O106" s="987"/>
      <c r="P106" s="987"/>
      <c r="Q106" s="987"/>
      <c r="R106" s="987"/>
      <c r="S106" s="987"/>
      <c r="T106" s="987"/>
      <c r="U106" s="987"/>
      <c r="V106" s="37"/>
      <c r="W106" s="38"/>
      <c r="X106" s="988"/>
      <c r="Y106" s="988"/>
      <c r="Z106" s="988"/>
      <c r="AA106" s="988"/>
      <c r="AB106" s="988"/>
      <c r="AC106" s="988"/>
      <c r="AD106" s="988"/>
      <c r="AE106" s="988"/>
      <c r="AF106" s="988"/>
      <c r="AG106" s="988"/>
      <c r="AH106" s="989"/>
      <c r="AI106" s="873"/>
      <c r="AJ106" s="874"/>
      <c r="AK106" s="874"/>
      <c r="AL106" s="874"/>
      <c r="AM106" s="874"/>
      <c r="AN106" s="874"/>
      <c r="AO106" s="874"/>
      <c r="AP106" s="874"/>
      <c r="AQ106" s="875"/>
      <c r="AR106" s="39"/>
      <c r="AS106" s="36"/>
      <c r="AT106" s="987"/>
      <c r="AU106" s="987"/>
      <c r="AV106" s="987"/>
      <c r="AW106" s="987"/>
      <c r="AX106" s="987"/>
      <c r="AY106" s="987"/>
      <c r="AZ106" s="987"/>
      <c r="BA106" s="987"/>
      <c r="BB106" s="987"/>
      <c r="BC106" s="987"/>
      <c r="BD106" s="987"/>
      <c r="BE106" s="987"/>
      <c r="BF106" s="987"/>
      <c r="BG106" s="987"/>
      <c r="BH106" s="987"/>
      <c r="BI106" s="987"/>
      <c r="BJ106" s="987"/>
      <c r="BK106" s="987"/>
      <c r="BL106" s="987"/>
      <c r="BM106" s="987"/>
      <c r="BN106" s="37"/>
      <c r="BO106" s="38"/>
      <c r="BP106" s="988"/>
      <c r="BQ106" s="988"/>
      <c r="BR106" s="988"/>
      <c r="BS106" s="988"/>
      <c r="BT106" s="988"/>
      <c r="BU106" s="988"/>
      <c r="BV106" s="988"/>
      <c r="BW106" s="988"/>
      <c r="BX106" s="988"/>
      <c r="BY106" s="988"/>
      <c r="BZ106" s="989"/>
      <c r="CA106" s="873"/>
      <c r="CB106" s="874"/>
      <c r="CC106" s="874"/>
      <c r="CD106" s="874"/>
      <c r="CE106" s="874"/>
      <c r="CF106" s="874"/>
      <c r="CG106" s="874"/>
      <c r="CH106" s="874"/>
      <c r="CI106" s="875"/>
      <c r="CJ106" s="39"/>
    </row>
    <row r="107" spans="1:88" ht="4.5" customHeight="1" x14ac:dyDescent="0.25">
      <c r="A107" s="36"/>
      <c r="B107" s="987" t="s">
        <v>231</v>
      </c>
      <c r="C107" s="987"/>
      <c r="D107" s="987"/>
      <c r="E107" s="987"/>
      <c r="F107" s="987"/>
      <c r="G107" s="987"/>
      <c r="H107" s="987"/>
      <c r="I107" s="987"/>
      <c r="J107" s="987"/>
      <c r="K107" s="987"/>
      <c r="L107" s="987"/>
      <c r="M107" s="987"/>
      <c r="N107" s="987"/>
      <c r="O107" s="987"/>
      <c r="P107" s="987"/>
      <c r="Q107" s="987"/>
      <c r="R107" s="987"/>
      <c r="S107" s="987"/>
      <c r="T107" s="987"/>
      <c r="U107" s="987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76"/>
      <c r="AJ107" s="877"/>
      <c r="AK107" s="877"/>
      <c r="AL107" s="877"/>
      <c r="AM107" s="877"/>
      <c r="AN107" s="877"/>
      <c r="AO107" s="877"/>
      <c r="AP107" s="877"/>
      <c r="AQ107" s="878"/>
      <c r="AR107" s="39"/>
      <c r="AS107" s="36"/>
      <c r="AT107" s="987" t="s">
        <v>231</v>
      </c>
      <c r="AU107" s="987"/>
      <c r="AV107" s="987"/>
      <c r="AW107" s="987"/>
      <c r="AX107" s="987"/>
      <c r="AY107" s="987"/>
      <c r="AZ107" s="987"/>
      <c r="BA107" s="987"/>
      <c r="BB107" s="987"/>
      <c r="BC107" s="987"/>
      <c r="BD107" s="987"/>
      <c r="BE107" s="987"/>
      <c r="BF107" s="987"/>
      <c r="BG107" s="987"/>
      <c r="BH107" s="987"/>
      <c r="BI107" s="987"/>
      <c r="BJ107" s="987"/>
      <c r="BK107" s="987"/>
      <c r="BL107" s="987"/>
      <c r="BM107" s="987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76"/>
      <c r="CB107" s="877"/>
      <c r="CC107" s="877"/>
      <c r="CD107" s="877"/>
      <c r="CE107" s="877"/>
      <c r="CF107" s="877"/>
      <c r="CG107" s="877"/>
      <c r="CH107" s="877"/>
      <c r="CI107" s="878"/>
      <c r="CJ107" s="39"/>
    </row>
    <row r="108" spans="1:88" ht="4.5" customHeight="1" x14ac:dyDescent="0.25">
      <c r="A108" s="36"/>
      <c r="B108" s="987"/>
      <c r="C108" s="987"/>
      <c r="D108" s="987"/>
      <c r="E108" s="987"/>
      <c r="F108" s="987"/>
      <c r="G108" s="987"/>
      <c r="H108" s="987"/>
      <c r="I108" s="987"/>
      <c r="J108" s="987"/>
      <c r="K108" s="987"/>
      <c r="L108" s="987"/>
      <c r="M108" s="987"/>
      <c r="N108" s="987"/>
      <c r="O108" s="987"/>
      <c r="P108" s="987"/>
      <c r="Q108" s="987"/>
      <c r="R108" s="987"/>
      <c r="S108" s="987"/>
      <c r="T108" s="987"/>
      <c r="U108" s="987"/>
      <c r="V108" s="37"/>
      <c r="W108" s="38"/>
      <c r="X108" s="829" t="s">
        <v>921</v>
      </c>
      <c r="Y108" s="830"/>
      <c r="Z108" s="946" t="str">
        <f>INDEX('LŠZ P'!A$2:AL$998,A95,14)</f>
        <v>P</v>
      </c>
      <c r="AA108" s="947"/>
      <c r="AB108" s="947"/>
      <c r="AC108" s="947"/>
      <c r="AD108" s="948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87"/>
      <c r="AU108" s="987"/>
      <c r="AV108" s="987"/>
      <c r="AW108" s="987"/>
      <c r="AX108" s="987"/>
      <c r="AY108" s="987"/>
      <c r="AZ108" s="987"/>
      <c r="BA108" s="987"/>
      <c r="BB108" s="987"/>
      <c r="BC108" s="987"/>
      <c r="BD108" s="987"/>
      <c r="BE108" s="987"/>
      <c r="BF108" s="987"/>
      <c r="BG108" s="987"/>
      <c r="BH108" s="987"/>
      <c r="BI108" s="987"/>
      <c r="BJ108" s="987"/>
      <c r="BK108" s="987"/>
      <c r="BL108" s="987"/>
      <c r="BM108" s="987"/>
      <c r="BN108" s="37"/>
      <c r="BO108" s="38"/>
      <c r="BP108" s="829" t="s">
        <v>921</v>
      </c>
      <c r="BQ108" s="830"/>
      <c r="BR108" s="946" t="str">
        <f>INDEX('LŠZ P'!A$2:AL$998,A95,14)</f>
        <v>P</v>
      </c>
      <c r="BS108" s="947"/>
      <c r="BT108" s="947"/>
      <c r="BU108" s="947"/>
      <c r="BV108" s="948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829"/>
      <c r="Y109" s="830"/>
      <c r="Z109" s="949"/>
      <c r="AA109" s="950"/>
      <c r="AB109" s="950"/>
      <c r="AC109" s="950"/>
      <c r="AD109" s="951"/>
      <c r="AE109" s="41"/>
      <c r="AF109" s="41"/>
      <c r="AG109" s="41"/>
      <c r="AH109" s="890">
        <f>INDEX('LŠZ P'!A$2:AL$998,A95,27)</f>
        <v>95</v>
      </c>
      <c r="AI109" s="891"/>
      <c r="AJ109" s="891"/>
      <c r="AK109" s="891"/>
      <c r="AL109" s="891"/>
      <c r="AM109" s="891"/>
      <c r="AN109" s="891"/>
      <c r="AO109" s="891"/>
      <c r="AP109" s="891"/>
      <c r="AQ109" s="892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829"/>
      <c r="BQ109" s="830"/>
      <c r="BR109" s="949"/>
      <c r="BS109" s="950"/>
      <c r="BT109" s="950"/>
      <c r="BU109" s="950"/>
      <c r="BV109" s="951"/>
      <c r="BW109" s="41"/>
      <c r="BX109" s="41"/>
      <c r="BY109" s="41"/>
      <c r="BZ109" s="890">
        <f>INDEX('LŠZ P'!A$2:AL$998,A95,27)</f>
        <v>95</v>
      </c>
      <c r="CA109" s="891"/>
      <c r="CB109" s="891"/>
      <c r="CC109" s="891"/>
      <c r="CD109" s="891"/>
      <c r="CE109" s="891"/>
      <c r="CF109" s="891"/>
      <c r="CG109" s="891"/>
      <c r="CH109" s="891"/>
      <c r="CI109" s="892"/>
      <c r="CJ109" s="39"/>
    </row>
    <row r="110" spans="1:88" ht="4.5" customHeight="1" x14ac:dyDescent="0.25">
      <c r="A110" s="38"/>
      <c r="B110" s="999" t="s">
        <v>922</v>
      </c>
      <c r="C110" s="999"/>
      <c r="D110" s="999"/>
      <c r="E110" s="999"/>
      <c r="F110" s="1000" t="s">
        <v>701</v>
      </c>
      <c r="G110" s="1001"/>
      <c r="H110" s="1001"/>
      <c r="I110" s="1001"/>
      <c r="J110" s="1001"/>
      <c r="K110" s="1001"/>
      <c r="L110" s="1001"/>
      <c r="M110" s="1001"/>
      <c r="N110" s="1001"/>
      <c r="O110" s="1001"/>
      <c r="P110" s="1001"/>
      <c r="Q110" s="1001"/>
      <c r="R110" s="1001"/>
      <c r="S110" s="1001"/>
      <c r="T110" s="1001"/>
      <c r="U110" s="1002"/>
      <c r="V110" s="39"/>
      <c r="W110" s="38"/>
      <c r="X110" s="829"/>
      <c r="Y110" s="830"/>
      <c r="Z110" s="949"/>
      <c r="AA110" s="950"/>
      <c r="AB110" s="950"/>
      <c r="AC110" s="950"/>
      <c r="AD110" s="951"/>
      <c r="AE110" s="985" t="s">
        <v>380</v>
      </c>
      <c r="AF110" s="985"/>
      <c r="AG110" s="985"/>
      <c r="AH110" s="893"/>
      <c r="AI110" s="894"/>
      <c r="AJ110" s="894"/>
      <c r="AK110" s="894"/>
      <c r="AL110" s="894"/>
      <c r="AM110" s="894"/>
      <c r="AN110" s="894"/>
      <c r="AO110" s="894"/>
      <c r="AP110" s="894"/>
      <c r="AQ110" s="895"/>
      <c r="AR110" s="39"/>
      <c r="AS110" s="38"/>
      <c r="AT110" s="999" t="s">
        <v>922</v>
      </c>
      <c r="AU110" s="999"/>
      <c r="AV110" s="999"/>
      <c r="AW110" s="999"/>
      <c r="AX110" s="1000" t="s">
        <v>410</v>
      </c>
      <c r="AY110" s="1001"/>
      <c r="AZ110" s="1001"/>
      <c r="BA110" s="1001"/>
      <c r="BB110" s="1001"/>
      <c r="BC110" s="1001"/>
      <c r="BD110" s="1001"/>
      <c r="BE110" s="1001"/>
      <c r="BF110" s="1001"/>
      <c r="BG110" s="1001"/>
      <c r="BH110" s="1001"/>
      <c r="BI110" s="1001"/>
      <c r="BJ110" s="1001"/>
      <c r="BK110" s="1001"/>
      <c r="BL110" s="1001"/>
      <c r="BM110" s="1002"/>
      <c r="BN110" s="39"/>
      <c r="BO110" s="38"/>
      <c r="BP110" s="829"/>
      <c r="BQ110" s="830"/>
      <c r="BR110" s="949"/>
      <c r="BS110" s="950"/>
      <c r="BT110" s="950"/>
      <c r="BU110" s="950"/>
      <c r="BV110" s="951"/>
      <c r="BW110" s="985" t="s">
        <v>380</v>
      </c>
      <c r="BX110" s="985"/>
      <c r="BY110" s="985"/>
      <c r="BZ110" s="893"/>
      <c r="CA110" s="894"/>
      <c r="CB110" s="894"/>
      <c r="CC110" s="894"/>
      <c r="CD110" s="894"/>
      <c r="CE110" s="894"/>
      <c r="CF110" s="894"/>
      <c r="CG110" s="894"/>
      <c r="CH110" s="894"/>
      <c r="CI110" s="895"/>
      <c r="CJ110" s="39"/>
    </row>
    <row r="111" spans="1:88" ht="4.5" customHeight="1" x14ac:dyDescent="0.25">
      <c r="A111" s="38"/>
      <c r="B111" s="999"/>
      <c r="C111" s="999"/>
      <c r="D111" s="999"/>
      <c r="E111" s="999"/>
      <c r="F111" s="1003"/>
      <c r="G111" s="1004"/>
      <c r="H111" s="1004"/>
      <c r="I111" s="1004"/>
      <c r="J111" s="1004"/>
      <c r="K111" s="1004"/>
      <c r="L111" s="1004"/>
      <c r="M111" s="1004"/>
      <c r="N111" s="1004"/>
      <c r="O111" s="1004"/>
      <c r="P111" s="1004"/>
      <c r="Q111" s="1004"/>
      <c r="R111" s="1004"/>
      <c r="S111" s="1004"/>
      <c r="T111" s="1004"/>
      <c r="U111" s="1005"/>
      <c r="V111" s="39"/>
      <c r="W111" s="38"/>
      <c r="X111" s="829"/>
      <c r="Y111" s="830"/>
      <c r="Z111" s="952"/>
      <c r="AA111" s="953"/>
      <c r="AB111" s="953"/>
      <c r="AC111" s="953"/>
      <c r="AD111" s="954"/>
      <c r="AE111" s="985"/>
      <c r="AF111" s="985"/>
      <c r="AG111" s="985"/>
      <c r="AH111" s="896"/>
      <c r="AI111" s="897"/>
      <c r="AJ111" s="897"/>
      <c r="AK111" s="897"/>
      <c r="AL111" s="897"/>
      <c r="AM111" s="897"/>
      <c r="AN111" s="897"/>
      <c r="AO111" s="897"/>
      <c r="AP111" s="897"/>
      <c r="AQ111" s="898"/>
      <c r="AR111" s="39"/>
      <c r="AS111" s="38"/>
      <c r="AT111" s="999"/>
      <c r="AU111" s="999"/>
      <c r="AV111" s="999"/>
      <c r="AW111" s="999"/>
      <c r="AX111" s="1003"/>
      <c r="AY111" s="1004"/>
      <c r="AZ111" s="1004"/>
      <c r="BA111" s="1004"/>
      <c r="BB111" s="1004"/>
      <c r="BC111" s="1004"/>
      <c r="BD111" s="1004"/>
      <c r="BE111" s="1004"/>
      <c r="BF111" s="1004"/>
      <c r="BG111" s="1004"/>
      <c r="BH111" s="1004"/>
      <c r="BI111" s="1004"/>
      <c r="BJ111" s="1004"/>
      <c r="BK111" s="1004"/>
      <c r="BL111" s="1004"/>
      <c r="BM111" s="1005"/>
      <c r="BN111" s="39"/>
      <c r="BO111" s="38"/>
      <c r="BP111" s="829"/>
      <c r="BQ111" s="830"/>
      <c r="BR111" s="952"/>
      <c r="BS111" s="953"/>
      <c r="BT111" s="953"/>
      <c r="BU111" s="953"/>
      <c r="BV111" s="954"/>
      <c r="BW111" s="985"/>
      <c r="BX111" s="985"/>
      <c r="BY111" s="985"/>
      <c r="BZ111" s="896"/>
      <c r="CA111" s="897"/>
      <c r="CB111" s="897"/>
      <c r="CC111" s="897"/>
      <c r="CD111" s="897"/>
      <c r="CE111" s="897"/>
      <c r="CF111" s="897"/>
      <c r="CG111" s="897"/>
      <c r="CH111" s="897"/>
      <c r="CI111" s="898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83" t="str">
        <f>CONCATENATE(INDEX('LŠZ P'!A$2:AL$998,A95,3)," (",INDEX('LŠZ P'!A$2:AL$998,A95,9),")")</f>
        <v>ENZO 3 M (OZONE)</v>
      </c>
      <c r="G112" s="884"/>
      <c r="H112" s="884"/>
      <c r="I112" s="884"/>
      <c r="J112" s="884"/>
      <c r="K112" s="884"/>
      <c r="L112" s="884"/>
      <c r="M112" s="884"/>
      <c r="N112" s="884"/>
      <c r="O112" s="884"/>
      <c r="P112" s="884"/>
      <c r="Q112" s="884"/>
      <c r="R112" s="884"/>
      <c r="S112" s="884"/>
      <c r="T112" s="884"/>
      <c r="U112" s="885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92" t="str">
        <f>CONCATENATE(INDEX('LŠZ P'!A$2:AL$998,A95,4)," (",INDEX('LŠZ P'!A$2:AL$998,A95,10),")")</f>
        <v xml:space="preserve"> ()</v>
      </c>
      <c r="AY112" s="1093"/>
      <c r="AZ112" s="1093"/>
      <c r="BA112" s="1093"/>
      <c r="BB112" s="1093"/>
      <c r="BC112" s="1093"/>
      <c r="BD112" s="1093"/>
      <c r="BE112" s="1093"/>
      <c r="BF112" s="1093"/>
      <c r="BG112" s="1093"/>
      <c r="BH112" s="1093"/>
      <c r="BI112" s="1093"/>
      <c r="BJ112" s="1093"/>
      <c r="BK112" s="1093"/>
      <c r="BL112" s="1093"/>
      <c r="BM112" s="1094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88" t="s">
        <v>381</v>
      </c>
      <c r="C113" s="988"/>
      <c r="D113" s="988"/>
      <c r="E113" s="988"/>
      <c r="F113" s="886"/>
      <c r="G113" s="884"/>
      <c r="H113" s="884"/>
      <c r="I113" s="884"/>
      <c r="J113" s="884"/>
      <c r="K113" s="884"/>
      <c r="L113" s="884"/>
      <c r="M113" s="884"/>
      <c r="N113" s="884"/>
      <c r="O113" s="884"/>
      <c r="P113" s="884"/>
      <c r="Q113" s="884"/>
      <c r="R113" s="884"/>
      <c r="S113" s="884"/>
      <c r="T113" s="884"/>
      <c r="U113" s="885"/>
      <c r="V113" s="39"/>
      <c r="W113" s="38"/>
      <c r="X113" s="988" t="s">
        <v>67</v>
      </c>
      <c r="Y113" s="1013"/>
      <c r="Z113" s="1013"/>
      <c r="AA113" s="1013"/>
      <c r="AB113" s="1013"/>
      <c r="AC113" s="1013"/>
      <c r="AD113" s="1013"/>
      <c r="AE113" s="1013"/>
      <c r="AF113" s="1013"/>
      <c r="AG113" s="1013"/>
      <c r="AH113" s="1013"/>
      <c r="AI113" s="1013"/>
      <c r="AJ113" s="1013"/>
      <c r="AK113" s="1013"/>
      <c r="AM113" s="990">
        <f>INDEX('LŠZ P'!A$2:AL$998,A95,28)</f>
        <v>0</v>
      </c>
      <c r="AN113" s="991"/>
      <c r="AO113" s="991"/>
      <c r="AP113" s="991"/>
      <c r="AQ113" s="992"/>
      <c r="AR113" s="39"/>
      <c r="AS113" s="38"/>
      <c r="AT113" s="988" t="s">
        <v>381</v>
      </c>
      <c r="AU113" s="988"/>
      <c r="AV113" s="988"/>
      <c r="AW113" s="988"/>
      <c r="AX113" s="1095"/>
      <c r="AY113" s="1093"/>
      <c r="AZ113" s="1093"/>
      <c r="BA113" s="1093"/>
      <c r="BB113" s="1093"/>
      <c r="BC113" s="1093"/>
      <c r="BD113" s="1093"/>
      <c r="BE113" s="1093"/>
      <c r="BF113" s="1093"/>
      <c r="BG113" s="1093"/>
      <c r="BH113" s="1093"/>
      <c r="BI113" s="1093"/>
      <c r="BJ113" s="1093"/>
      <c r="BK113" s="1093"/>
      <c r="BL113" s="1093"/>
      <c r="BM113" s="1094"/>
      <c r="BN113" s="39"/>
      <c r="BO113" s="38"/>
      <c r="BP113" s="988" t="s">
        <v>67</v>
      </c>
      <c r="BQ113" s="1013"/>
      <c r="BR113" s="1013"/>
      <c r="BS113" s="1013"/>
      <c r="BT113" s="1013"/>
      <c r="BU113" s="1013"/>
      <c r="BV113" s="1013"/>
      <c r="BW113" s="1013"/>
      <c r="BX113" s="1013"/>
      <c r="BY113" s="1013"/>
      <c r="BZ113" s="1013"/>
      <c r="CA113" s="1013"/>
      <c r="CB113" s="1013"/>
      <c r="CC113" s="1013"/>
      <c r="CE113" s="834" t="s">
        <v>423</v>
      </c>
      <c r="CF113" s="931"/>
      <c r="CG113" s="931"/>
      <c r="CH113" s="931"/>
      <c r="CI113" s="932"/>
      <c r="CJ113" s="39"/>
    </row>
    <row r="114" spans="1:88" ht="4.5" customHeight="1" x14ac:dyDescent="0.25">
      <c r="A114" s="38"/>
      <c r="B114" s="988"/>
      <c r="C114" s="988"/>
      <c r="D114" s="988"/>
      <c r="E114" s="988"/>
      <c r="F114" s="886"/>
      <c r="G114" s="884"/>
      <c r="H114" s="884"/>
      <c r="I114" s="884"/>
      <c r="J114" s="884"/>
      <c r="K114" s="884"/>
      <c r="L114" s="884"/>
      <c r="M114" s="884"/>
      <c r="N114" s="884"/>
      <c r="O114" s="884"/>
      <c r="P114" s="884"/>
      <c r="Q114" s="884"/>
      <c r="R114" s="884"/>
      <c r="S114" s="884"/>
      <c r="T114" s="884"/>
      <c r="U114" s="885"/>
      <c r="V114" s="39"/>
      <c r="W114" s="38"/>
      <c r="X114" s="1013"/>
      <c r="Y114" s="1013"/>
      <c r="Z114" s="1013"/>
      <c r="AA114" s="1013"/>
      <c r="AB114" s="1013"/>
      <c r="AC114" s="1013"/>
      <c r="AD114" s="1013"/>
      <c r="AE114" s="1013"/>
      <c r="AF114" s="1013"/>
      <c r="AG114" s="1013"/>
      <c r="AH114" s="1013"/>
      <c r="AI114" s="1013"/>
      <c r="AJ114" s="1013"/>
      <c r="AK114" s="1013"/>
      <c r="AL114" s="46"/>
      <c r="AM114" s="993"/>
      <c r="AN114" s="994"/>
      <c r="AO114" s="994"/>
      <c r="AP114" s="994"/>
      <c r="AQ114" s="995"/>
      <c r="AR114" s="39"/>
      <c r="AS114" s="38"/>
      <c r="AT114" s="988"/>
      <c r="AU114" s="988"/>
      <c r="AV114" s="988"/>
      <c r="AW114" s="988"/>
      <c r="AX114" s="1095"/>
      <c r="AY114" s="1093"/>
      <c r="AZ114" s="1093"/>
      <c r="BA114" s="1093"/>
      <c r="BB114" s="1093"/>
      <c r="BC114" s="1093"/>
      <c r="BD114" s="1093"/>
      <c r="BE114" s="1093"/>
      <c r="BF114" s="1093"/>
      <c r="BG114" s="1093"/>
      <c r="BH114" s="1093"/>
      <c r="BI114" s="1093"/>
      <c r="BJ114" s="1093"/>
      <c r="BK114" s="1093"/>
      <c r="BL114" s="1093"/>
      <c r="BM114" s="1094"/>
      <c r="BN114" s="39"/>
      <c r="BO114" s="38"/>
      <c r="BP114" s="1013"/>
      <c r="BQ114" s="1013"/>
      <c r="BR114" s="1013"/>
      <c r="BS114" s="1013"/>
      <c r="BT114" s="1013"/>
      <c r="BU114" s="1013"/>
      <c r="BV114" s="1013"/>
      <c r="BW114" s="1013"/>
      <c r="BX114" s="1013"/>
      <c r="BY114" s="1013"/>
      <c r="BZ114" s="1013"/>
      <c r="CA114" s="1013"/>
      <c r="CB114" s="1013"/>
      <c r="CC114" s="1013"/>
      <c r="CD114" s="46"/>
      <c r="CE114" s="933"/>
      <c r="CF114" s="934"/>
      <c r="CG114" s="934"/>
      <c r="CH114" s="934"/>
      <c r="CI114" s="935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87"/>
      <c r="G115" s="888"/>
      <c r="H115" s="888"/>
      <c r="I115" s="888"/>
      <c r="J115" s="888"/>
      <c r="K115" s="888"/>
      <c r="L115" s="888"/>
      <c r="M115" s="888"/>
      <c r="N115" s="888"/>
      <c r="O115" s="888"/>
      <c r="P115" s="888"/>
      <c r="Q115" s="888"/>
      <c r="R115" s="888"/>
      <c r="S115" s="888"/>
      <c r="T115" s="888"/>
      <c r="U115" s="889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93"/>
      <c r="AN115" s="994"/>
      <c r="AO115" s="994"/>
      <c r="AP115" s="994"/>
      <c r="AQ115" s="995"/>
      <c r="AR115" s="39"/>
      <c r="AS115" s="38"/>
      <c r="AT115" s="41"/>
      <c r="AU115" s="41"/>
      <c r="AV115" s="41"/>
      <c r="AW115" s="41"/>
      <c r="AX115" s="1096"/>
      <c r="AY115" s="1097"/>
      <c r="AZ115" s="1097"/>
      <c r="BA115" s="1097"/>
      <c r="BB115" s="1097"/>
      <c r="BC115" s="1097"/>
      <c r="BD115" s="1097"/>
      <c r="BE115" s="1097"/>
      <c r="BF115" s="1097"/>
      <c r="BG115" s="1097"/>
      <c r="BH115" s="1097"/>
      <c r="BI115" s="1097"/>
      <c r="BJ115" s="1097"/>
      <c r="BK115" s="1097"/>
      <c r="BL115" s="1097"/>
      <c r="BM115" s="1098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933"/>
      <c r="CF115" s="934"/>
      <c r="CG115" s="934"/>
      <c r="CH115" s="934"/>
      <c r="CI115" s="935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88" t="s">
        <v>455</v>
      </c>
      <c r="Y116" s="988"/>
      <c r="Z116" s="988"/>
      <c r="AA116" s="988"/>
      <c r="AB116" s="988"/>
      <c r="AC116" s="988"/>
      <c r="AD116" s="988"/>
      <c r="AE116" s="988"/>
      <c r="AF116" s="964" t="str">
        <f>CONCATENATE("O-PG / RPF,L ",INDEX('LŠZ P'!A$2:AL1092,A95,38))</f>
        <v xml:space="preserve">O-PG / RPF,L </v>
      </c>
      <c r="AG116" s="965"/>
      <c r="AH116" s="965"/>
      <c r="AI116" s="965"/>
      <c r="AJ116" s="965"/>
      <c r="AK116" s="966"/>
      <c r="AL116" s="47"/>
      <c r="AM116" s="993"/>
      <c r="AN116" s="994"/>
      <c r="AO116" s="994"/>
      <c r="AP116" s="994"/>
      <c r="AQ116" s="995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88" t="s">
        <v>455</v>
      </c>
      <c r="BQ116" s="988"/>
      <c r="BR116" s="988"/>
      <c r="BS116" s="988"/>
      <c r="BT116" s="988"/>
      <c r="BU116" s="988"/>
      <c r="BV116" s="988"/>
      <c r="BW116" s="988"/>
      <c r="BX116" s="964" t="str">
        <f>CONCATENATE("RPF,L ",INDEX('LŠZ P'!A$2:AL1092,A95,38))</f>
        <v xml:space="preserve">RPF,L </v>
      </c>
      <c r="BY116" s="965"/>
      <c r="BZ116" s="965"/>
      <c r="CA116" s="965"/>
      <c r="CB116" s="965"/>
      <c r="CC116" s="966"/>
      <c r="CD116" s="47"/>
      <c r="CE116" s="933"/>
      <c r="CF116" s="934"/>
      <c r="CG116" s="934"/>
      <c r="CH116" s="934"/>
      <c r="CI116" s="935"/>
      <c r="CJ116" s="39"/>
    </row>
    <row r="117" spans="1:88" ht="4.5" customHeight="1" x14ac:dyDescent="0.25">
      <c r="A117" s="38"/>
      <c r="B117" s="988" t="s">
        <v>791</v>
      </c>
      <c r="C117" s="988"/>
      <c r="D117" s="988"/>
      <c r="E117" s="988"/>
      <c r="F117" s="988"/>
      <c r="G117" s="988"/>
      <c r="H117" s="988"/>
      <c r="I117" s="870" t="str">
        <f>INDEX('LŠZ P'!A$2:AL$998,A95,5)</f>
        <v>OM-P188</v>
      </c>
      <c r="J117" s="899"/>
      <c r="K117" s="899"/>
      <c r="L117" s="899"/>
      <c r="M117" s="899"/>
      <c r="N117" s="899"/>
      <c r="O117" s="899"/>
      <c r="P117" s="899"/>
      <c r="Q117" s="899"/>
      <c r="R117" s="899"/>
      <c r="S117" s="899"/>
      <c r="T117" s="899"/>
      <c r="U117" s="900"/>
      <c r="V117" s="39"/>
      <c r="W117" s="38"/>
      <c r="X117" s="988"/>
      <c r="Y117" s="988"/>
      <c r="Z117" s="988"/>
      <c r="AA117" s="988"/>
      <c r="AB117" s="988"/>
      <c r="AC117" s="988"/>
      <c r="AD117" s="988"/>
      <c r="AE117" s="988"/>
      <c r="AF117" s="967"/>
      <c r="AG117" s="968"/>
      <c r="AH117" s="968"/>
      <c r="AI117" s="968"/>
      <c r="AJ117" s="968"/>
      <c r="AK117" s="969"/>
      <c r="AL117" s="47"/>
      <c r="AM117" s="996"/>
      <c r="AN117" s="997"/>
      <c r="AO117" s="997"/>
      <c r="AP117" s="997"/>
      <c r="AQ117" s="998"/>
      <c r="AR117" s="39"/>
      <c r="AS117" s="38"/>
      <c r="AT117" s="988" t="s">
        <v>791</v>
      </c>
      <c r="AU117" s="988"/>
      <c r="AV117" s="988"/>
      <c r="AW117" s="988"/>
      <c r="AX117" s="988"/>
      <c r="AY117" s="988"/>
      <c r="AZ117" s="988"/>
      <c r="BA117" s="870">
        <f>INDEX('LŠZ P'!A$2:AL$998,A95,6)</f>
        <v>0</v>
      </c>
      <c r="BB117" s="899"/>
      <c r="BC117" s="899"/>
      <c r="BD117" s="899"/>
      <c r="BE117" s="899"/>
      <c r="BF117" s="899"/>
      <c r="BG117" s="899"/>
      <c r="BH117" s="899"/>
      <c r="BI117" s="899"/>
      <c r="BJ117" s="899"/>
      <c r="BK117" s="899"/>
      <c r="BL117" s="899"/>
      <c r="BM117" s="900"/>
      <c r="BN117" s="39"/>
      <c r="BO117" s="38"/>
      <c r="BP117" s="988"/>
      <c r="BQ117" s="988"/>
      <c r="BR117" s="988"/>
      <c r="BS117" s="988"/>
      <c r="BT117" s="988"/>
      <c r="BU117" s="988"/>
      <c r="BV117" s="988"/>
      <c r="BW117" s="988"/>
      <c r="BX117" s="967"/>
      <c r="BY117" s="968"/>
      <c r="BZ117" s="968"/>
      <c r="CA117" s="968"/>
      <c r="CB117" s="968"/>
      <c r="CC117" s="969"/>
      <c r="CD117" s="47"/>
      <c r="CE117" s="936"/>
      <c r="CF117" s="937"/>
      <c r="CG117" s="937"/>
      <c r="CH117" s="937"/>
      <c r="CI117" s="938"/>
      <c r="CJ117" s="39"/>
    </row>
    <row r="118" spans="1:88" ht="4.5" customHeight="1" x14ac:dyDescent="0.25">
      <c r="A118" s="38"/>
      <c r="B118" s="988"/>
      <c r="C118" s="988"/>
      <c r="D118" s="988"/>
      <c r="E118" s="988"/>
      <c r="F118" s="988"/>
      <c r="G118" s="988"/>
      <c r="H118" s="988"/>
      <c r="I118" s="901"/>
      <c r="J118" s="902"/>
      <c r="K118" s="902"/>
      <c r="L118" s="902"/>
      <c r="M118" s="902"/>
      <c r="N118" s="902"/>
      <c r="O118" s="902"/>
      <c r="P118" s="902"/>
      <c r="Q118" s="902"/>
      <c r="R118" s="902"/>
      <c r="S118" s="902"/>
      <c r="T118" s="902"/>
      <c r="U118" s="903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88"/>
      <c r="AU118" s="988"/>
      <c r="AV118" s="988"/>
      <c r="AW118" s="988"/>
      <c r="AX118" s="988"/>
      <c r="AY118" s="988"/>
      <c r="AZ118" s="988"/>
      <c r="BA118" s="901"/>
      <c r="BB118" s="902"/>
      <c r="BC118" s="902"/>
      <c r="BD118" s="902"/>
      <c r="BE118" s="902"/>
      <c r="BF118" s="902"/>
      <c r="BG118" s="902"/>
      <c r="BH118" s="902"/>
      <c r="BI118" s="902"/>
      <c r="BJ118" s="902"/>
      <c r="BK118" s="902"/>
      <c r="BL118" s="902"/>
      <c r="BM118" s="903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88" t="s">
        <v>792</v>
      </c>
      <c r="C119" s="988"/>
      <c r="D119" s="988"/>
      <c r="E119" s="988"/>
      <c r="F119" s="988"/>
      <c r="G119" s="988"/>
      <c r="H119" s="988"/>
      <c r="I119" s="901"/>
      <c r="J119" s="902"/>
      <c r="K119" s="902"/>
      <c r="L119" s="902"/>
      <c r="M119" s="902"/>
      <c r="N119" s="902"/>
      <c r="O119" s="902"/>
      <c r="P119" s="902"/>
      <c r="Q119" s="902"/>
      <c r="R119" s="902"/>
      <c r="S119" s="902"/>
      <c r="T119" s="902"/>
      <c r="U119" s="903"/>
      <c r="V119" s="39"/>
      <c r="W119" s="38"/>
      <c r="X119" s="1014" t="s">
        <v>88</v>
      </c>
      <c r="Y119" s="1015"/>
      <c r="Z119" s="1015"/>
      <c r="AA119" s="1015"/>
      <c r="AB119" s="1015"/>
      <c r="AC119" s="1015"/>
      <c r="AD119" s="1015"/>
      <c r="AE119" s="1015"/>
      <c r="AF119" s="1015"/>
      <c r="AG119" s="1015"/>
      <c r="AH119" s="1015"/>
      <c r="AI119" s="1015"/>
      <c r="AJ119" s="1015"/>
      <c r="AK119" s="1015"/>
      <c r="AL119" s="1015"/>
      <c r="AM119" s="1015"/>
      <c r="AN119" s="1015"/>
      <c r="AO119" s="1015"/>
      <c r="AP119" s="1015"/>
      <c r="AQ119" s="1016"/>
      <c r="AR119" s="39"/>
      <c r="AS119" s="38"/>
      <c r="AT119" s="988" t="s">
        <v>792</v>
      </c>
      <c r="AU119" s="988"/>
      <c r="AV119" s="988"/>
      <c r="AW119" s="988"/>
      <c r="AX119" s="988"/>
      <c r="AY119" s="988"/>
      <c r="AZ119" s="988"/>
      <c r="BA119" s="901"/>
      <c r="BB119" s="902"/>
      <c r="BC119" s="902"/>
      <c r="BD119" s="902"/>
      <c r="BE119" s="902"/>
      <c r="BF119" s="902"/>
      <c r="BG119" s="902"/>
      <c r="BH119" s="902"/>
      <c r="BI119" s="902"/>
      <c r="BJ119" s="902"/>
      <c r="BK119" s="902"/>
      <c r="BL119" s="902"/>
      <c r="BM119" s="903"/>
      <c r="BN119" s="39"/>
      <c r="BO119" s="38"/>
      <c r="BP119" s="1014" t="s">
        <v>88</v>
      </c>
      <c r="BQ119" s="1015"/>
      <c r="BR119" s="1015"/>
      <c r="BS119" s="1015"/>
      <c r="BT119" s="1015"/>
      <c r="BU119" s="1015"/>
      <c r="BV119" s="1015"/>
      <c r="BW119" s="1015"/>
      <c r="BX119" s="1015"/>
      <c r="BY119" s="1015"/>
      <c r="BZ119" s="1015"/>
      <c r="CA119" s="1015"/>
      <c r="CB119" s="1015"/>
      <c r="CC119" s="1015"/>
      <c r="CD119" s="1015"/>
      <c r="CE119" s="1015"/>
      <c r="CF119" s="1015"/>
      <c r="CG119" s="1015"/>
      <c r="CH119" s="1015"/>
      <c r="CI119" s="1016"/>
      <c r="CJ119" s="39"/>
    </row>
    <row r="120" spans="1:88" ht="4.5" customHeight="1" x14ac:dyDescent="0.25">
      <c r="A120" s="38"/>
      <c r="B120" s="988"/>
      <c r="C120" s="988"/>
      <c r="D120" s="988"/>
      <c r="E120" s="988"/>
      <c r="F120" s="988"/>
      <c r="G120" s="988"/>
      <c r="H120" s="988"/>
      <c r="I120" s="904"/>
      <c r="J120" s="905"/>
      <c r="K120" s="905"/>
      <c r="L120" s="905"/>
      <c r="M120" s="905"/>
      <c r="N120" s="905"/>
      <c r="O120" s="905"/>
      <c r="P120" s="905"/>
      <c r="Q120" s="905"/>
      <c r="R120" s="905"/>
      <c r="S120" s="905"/>
      <c r="T120" s="905"/>
      <c r="U120" s="906"/>
      <c r="V120" s="39"/>
      <c r="W120" s="38"/>
      <c r="X120" s="1017"/>
      <c r="Y120" s="1018"/>
      <c r="Z120" s="1018"/>
      <c r="AA120" s="1018"/>
      <c r="AB120" s="1018"/>
      <c r="AC120" s="1018"/>
      <c r="AD120" s="1018"/>
      <c r="AE120" s="1018"/>
      <c r="AF120" s="1018"/>
      <c r="AG120" s="1018"/>
      <c r="AH120" s="1018"/>
      <c r="AI120" s="1018"/>
      <c r="AJ120" s="1018"/>
      <c r="AK120" s="1018"/>
      <c r="AL120" s="1018"/>
      <c r="AM120" s="1018"/>
      <c r="AN120" s="1018"/>
      <c r="AO120" s="1018"/>
      <c r="AP120" s="1018"/>
      <c r="AQ120" s="1019"/>
      <c r="AR120" s="39"/>
      <c r="AS120" s="38"/>
      <c r="AT120" s="988"/>
      <c r="AU120" s="988"/>
      <c r="AV120" s="988"/>
      <c r="AW120" s="988"/>
      <c r="AX120" s="988"/>
      <c r="AY120" s="988"/>
      <c r="AZ120" s="988"/>
      <c r="BA120" s="904"/>
      <c r="BB120" s="905"/>
      <c r="BC120" s="905"/>
      <c r="BD120" s="905"/>
      <c r="BE120" s="905"/>
      <c r="BF120" s="905"/>
      <c r="BG120" s="905"/>
      <c r="BH120" s="905"/>
      <c r="BI120" s="905"/>
      <c r="BJ120" s="905"/>
      <c r="BK120" s="905"/>
      <c r="BL120" s="905"/>
      <c r="BM120" s="906"/>
      <c r="BN120" s="39"/>
      <c r="BO120" s="38"/>
      <c r="BP120" s="1017"/>
      <c r="BQ120" s="1018"/>
      <c r="BR120" s="1018"/>
      <c r="BS120" s="1018"/>
      <c r="BT120" s="1018"/>
      <c r="BU120" s="1018"/>
      <c r="BV120" s="1018"/>
      <c r="BW120" s="1018"/>
      <c r="BX120" s="1018"/>
      <c r="BY120" s="1018"/>
      <c r="BZ120" s="1018"/>
      <c r="CA120" s="1018"/>
      <c r="CB120" s="1018"/>
      <c r="CC120" s="1018"/>
      <c r="CD120" s="1018"/>
      <c r="CE120" s="1018"/>
      <c r="CF120" s="1018"/>
      <c r="CG120" s="1018"/>
      <c r="CH120" s="1018"/>
      <c r="CI120" s="1019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1017"/>
      <c r="Y121" s="1018"/>
      <c r="Z121" s="1018"/>
      <c r="AA121" s="1018"/>
      <c r="AB121" s="1018"/>
      <c r="AC121" s="1018"/>
      <c r="AD121" s="1018"/>
      <c r="AE121" s="1018"/>
      <c r="AF121" s="1018"/>
      <c r="AG121" s="1018"/>
      <c r="AH121" s="1018"/>
      <c r="AI121" s="1018"/>
      <c r="AJ121" s="1018"/>
      <c r="AK121" s="1018"/>
      <c r="AL121" s="1018"/>
      <c r="AM121" s="1018"/>
      <c r="AN121" s="1018"/>
      <c r="AO121" s="1018"/>
      <c r="AP121" s="1018"/>
      <c r="AQ121" s="1019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1017"/>
      <c r="BQ121" s="1018"/>
      <c r="BR121" s="1018"/>
      <c r="BS121" s="1018"/>
      <c r="BT121" s="1018"/>
      <c r="BU121" s="1018"/>
      <c r="BV121" s="1018"/>
      <c r="BW121" s="1018"/>
      <c r="BX121" s="1018"/>
      <c r="BY121" s="1018"/>
      <c r="BZ121" s="1018"/>
      <c r="CA121" s="1018"/>
      <c r="CB121" s="1018"/>
      <c r="CC121" s="1018"/>
      <c r="CD121" s="1018"/>
      <c r="CE121" s="1018"/>
      <c r="CF121" s="1018"/>
      <c r="CG121" s="1018"/>
      <c r="CH121" s="1018"/>
      <c r="CI121" s="1019"/>
      <c r="CJ121" s="39"/>
    </row>
    <row r="122" spans="1:88" ht="4.5" customHeight="1" x14ac:dyDescent="0.25">
      <c r="A122" s="38"/>
      <c r="B122" s="988" t="s">
        <v>901</v>
      </c>
      <c r="C122" s="988"/>
      <c r="D122" s="988"/>
      <c r="E122" s="988"/>
      <c r="F122" s="988"/>
      <c r="G122" s="988"/>
      <c r="H122" s="988"/>
      <c r="I122" s="705" t="str">
        <f>CONCATENATE(INDEX('LŠZ P'!A$2:AL$998,A95,11),"",INDEX('LŠZ P'!A$2:AL$998,A95,24),", ",INDEX('LŠZ P'!A$2:AL$998,A95,25),"",INDEX('LŠZ P'!A$2:AL$998,A95,12))</f>
        <v>Ing. Peter VYPARINAEN CCC, 5,945463</v>
      </c>
      <c r="J122" s="798"/>
      <c r="K122" s="798"/>
      <c r="L122" s="798"/>
      <c r="M122" s="798"/>
      <c r="N122" s="798"/>
      <c r="O122" s="798"/>
      <c r="P122" s="798"/>
      <c r="Q122" s="798"/>
      <c r="R122" s="798"/>
      <c r="S122" s="798"/>
      <c r="T122" s="798"/>
      <c r="U122" s="799"/>
      <c r="V122" s="39"/>
      <c r="W122" s="38"/>
      <c r="X122" s="1017"/>
      <c r="Y122" s="1018"/>
      <c r="Z122" s="1018"/>
      <c r="AA122" s="1018"/>
      <c r="AB122" s="1018"/>
      <c r="AC122" s="1018"/>
      <c r="AD122" s="1018"/>
      <c r="AE122" s="1018"/>
      <c r="AF122" s="1018"/>
      <c r="AG122" s="1018"/>
      <c r="AH122" s="1018"/>
      <c r="AI122" s="1018"/>
      <c r="AJ122" s="1018"/>
      <c r="AK122" s="1018"/>
      <c r="AL122" s="1018"/>
      <c r="AM122" s="1018"/>
      <c r="AN122" s="1018"/>
      <c r="AO122" s="1018"/>
      <c r="AP122" s="1018"/>
      <c r="AQ122" s="1019"/>
      <c r="AR122" s="39"/>
      <c r="AS122" s="38"/>
      <c r="AT122" s="988" t="s">
        <v>901</v>
      </c>
      <c r="AU122" s="988"/>
      <c r="AV122" s="988"/>
      <c r="AW122" s="988"/>
      <c r="AX122" s="988"/>
      <c r="AY122" s="988"/>
      <c r="AZ122" s="988"/>
      <c r="BA122" s="705" t="str">
        <f>CONCATENATE(INDEX('LŠZ P'!A$2:AL$998,A95,11),"",INDEX('LŠZ P'!A$2:AL$998,A95,24),", ",INDEX('LŠZ P'!A$2:AL$998,A95,25),"",INDEX('LŠZ P'!A$2:AL$998,A95,12))</f>
        <v>Ing. Peter VYPARINAEN CCC, 5,945463</v>
      </c>
      <c r="BB122" s="798"/>
      <c r="BC122" s="798"/>
      <c r="BD122" s="798"/>
      <c r="BE122" s="798"/>
      <c r="BF122" s="798"/>
      <c r="BG122" s="798"/>
      <c r="BH122" s="798"/>
      <c r="BI122" s="798"/>
      <c r="BJ122" s="798"/>
      <c r="BK122" s="798"/>
      <c r="BL122" s="798"/>
      <c r="BM122" s="799"/>
      <c r="BN122" s="39"/>
      <c r="BO122" s="38"/>
      <c r="BP122" s="1017"/>
      <c r="BQ122" s="1018"/>
      <c r="BR122" s="1018"/>
      <c r="BS122" s="1018"/>
      <c r="BT122" s="1018"/>
      <c r="BU122" s="1018"/>
      <c r="BV122" s="1018"/>
      <c r="BW122" s="1018"/>
      <c r="BX122" s="1018"/>
      <c r="BY122" s="1018"/>
      <c r="BZ122" s="1018"/>
      <c r="CA122" s="1018"/>
      <c r="CB122" s="1018"/>
      <c r="CC122" s="1018"/>
      <c r="CD122" s="1018"/>
      <c r="CE122" s="1018"/>
      <c r="CF122" s="1018"/>
      <c r="CG122" s="1018"/>
      <c r="CH122" s="1018"/>
      <c r="CI122" s="1019"/>
      <c r="CJ122" s="39"/>
    </row>
    <row r="123" spans="1:88" ht="4.5" customHeight="1" x14ac:dyDescent="0.25">
      <c r="A123" s="38"/>
      <c r="B123" s="988"/>
      <c r="C123" s="988"/>
      <c r="D123" s="988"/>
      <c r="E123" s="988"/>
      <c r="F123" s="988"/>
      <c r="G123" s="988"/>
      <c r="H123" s="988"/>
      <c r="I123" s="800"/>
      <c r="J123" s="731"/>
      <c r="K123" s="731"/>
      <c r="L123" s="731"/>
      <c r="M123" s="731"/>
      <c r="N123" s="731"/>
      <c r="O123" s="731"/>
      <c r="P123" s="731"/>
      <c r="Q123" s="731"/>
      <c r="R123" s="731"/>
      <c r="S123" s="731"/>
      <c r="T123" s="731"/>
      <c r="U123" s="752"/>
      <c r="V123" s="39"/>
      <c r="W123" s="38"/>
      <c r="X123" s="1017"/>
      <c r="Y123" s="1018"/>
      <c r="Z123" s="1018"/>
      <c r="AA123" s="1018"/>
      <c r="AB123" s="1018"/>
      <c r="AC123" s="1018"/>
      <c r="AD123" s="1018"/>
      <c r="AE123" s="1018"/>
      <c r="AF123" s="1018"/>
      <c r="AG123" s="1018"/>
      <c r="AH123" s="1018"/>
      <c r="AI123" s="1018"/>
      <c r="AJ123" s="1018"/>
      <c r="AK123" s="1018"/>
      <c r="AL123" s="1018"/>
      <c r="AM123" s="1018"/>
      <c r="AN123" s="1018"/>
      <c r="AO123" s="1018"/>
      <c r="AP123" s="1018"/>
      <c r="AQ123" s="1019"/>
      <c r="AR123" s="39"/>
      <c r="AS123" s="38"/>
      <c r="AT123" s="988"/>
      <c r="AU123" s="988"/>
      <c r="AV123" s="988"/>
      <c r="AW123" s="988"/>
      <c r="AX123" s="988"/>
      <c r="AY123" s="988"/>
      <c r="AZ123" s="988"/>
      <c r="BA123" s="800"/>
      <c r="BB123" s="731"/>
      <c r="BC123" s="731"/>
      <c r="BD123" s="731"/>
      <c r="BE123" s="731"/>
      <c r="BF123" s="731"/>
      <c r="BG123" s="731"/>
      <c r="BH123" s="731"/>
      <c r="BI123" s="731"/>
      <c r="BJ123" s="731"/>
      <c r="BK123" s="731"/>
      <c r="BL123" s="731"/>
      <c r="BM123" s="752"/>
      <c r="BN123" s="39"/>
      <c r="BO123" s="38"/>
      <c r="BP123" s="1017"/>
      <c r="BQ123" s="1018"/>
      <c r="BR123" s="1018"/>
      <c r="BS123" s="1018"/>
      <c r="BT123" s="1018"/>
      <c r="BU123" s="1018"/>
      <c r="BV123" s="1018"/>
      <c r="BW123" s="1018"/>
      <c r="BX123" s="1018"/>
      <c r="BY123" s="1018"/>
      <c r="BZ123" s="1018"/>
      <c r="CA123" s="1018"/>
      <c r="CB123" s="1018"/>
      <c r="CC123" s="1018"/>
      <c r="CD123" s="1018"/>
      <c r="CE123" s="1018"/>
      <c r="CF123" s="1018"/>
      <c r="CG123" s="1018"/>
      <c r="CH123" s="1018"/>
      <c r="CI123" s="1019"/>
      <c r="CJ123" s="39"/>
    </row>
    <row r="124" spans="1:88" ht="4.5" customHeight="1" x14ac:dyDescent="0.25">
      <c r="A124" s="38"/>
      <c r="B124" s="988" t="s">
        <v>902</v>
      </c>
      <c r="C124" s="988"/>
      <c r="D124" s="988"/>
      <c r="E124" s="988"/>
      <c r="F124" s="988"/>
      <c r="G124" s="988"/>
      <c r="H124" s="988"/>
      <c r="I124" s="800"/>
      <c r="J124" s="731"/>
      <c r="K124" s="731"/>
      <c r="L124" s="731"/>
      <c r="M124" s="731"/>
      <c r="N124" s="731"/>
      <c r="O124" s="731"/>
      <c r="P124" s="731"/>
      <c r="Q124" s="731"/>
      <c r="R124" s="731"/>
      <c r="S124" s="731"/>
      <c r="T124" s="731"/>
      <c r="U124" s="752"/>
      <c r="V124" s="39"/>
      <c r="W124" s="38"/>
      <c r="X124" s="1020"/>
      <c r="Y124" s="1021"/>
      <c r="Z124" s="1021"/>
      <c r="AA124" s="1021"/>
      <c r="AB124" s="1021"/>
      <c r="AC124" s="1021"/>
      <c r="AD124" s="1021"/>
      <c r="AE124" s="1021"/>
      <c r="AF124" s="1021"/>
      <c r="AG124" s="1021"/>
      <c r="AH124" s="1021"/>
      <c r="AI124" s="1021"/>
      <c r="AJ124" s="1021"/>
      <c r="AK124" s="1021"/>
      <c r="AL124" s="1021"/>
      <c r="AM124" s="1021"/>
      <c r="AN124" s="1021"/>
      <c r="AO124" s="1021"/>
      <c r="AP124" s="1021"/>
      <c r="AQ124" s="1022"/>
      <c r="AR124" s="39"/>
      <c r="AS124" s="38"/>
      <c r="AT124" s="988" t="s">
        <v>902</v>
      </c>
      <c r="AU124" s="988"/>
      <c r="AV124" s="988"/>
      <c r="AW124" s="988"/>
      <c r="AX124" s="988"/>
      <c r="AY124" s="988"/>
      <c r="AZ124" s="988"/>
      <c r="BA124" s="800"/>
      <c r="BB124" s="731"/>
      <c r="BC124" s="731"/>
      <c r="BD124" s="731"/>
      <c r="BE124" s="731"/>
      <c r="BF124" s="731"/>
      <c r="BG124" s="731"/>
      <c r="BH124" s="731"/>
      <c r="BI124" s="731"/>
      <c r="BJ124" s="731"/>
      <c r="BK124" s="731"/>
      <c r="BL124" s="731"/>
      <c r="BM124" s="752"/>
      <c r="BN124" s="39"/>
      <c r="BO124" s="38"/>
      <c r="BP124" s="1020"/>
      <c r="BQ124" s="1021"/>
      <c r="BR124" s="1021"/>
      <c r="BS124" s="1021"/>
      <c r="BT124" s="1021"/>
      <c r="BU124" s="1021"/>
      <c r="BV124" s="1021"/>
      <c r="BW124" s="1021"/>
      <c r="BX124" s="1021"/>
      <c r="BY124" s="1021"/>
      <c r="BZ124" s="1021"/>
      <c r="CA124" s="1021"/>
      <c r="CB124" s="1021"/>
      <c r="CC124" s="1021"/>
      <c r="CD124" s="1021"/>
      <c r="CE124" s="1021"/>
      <c r="CF124" s="1021"/>
      <c r="CG124" s="1021"/>
      <c r="CH124" s="1021"/>
      <c r="CI124" s="1022"/>
      <c r="CJ124" s="39"/>
    </row>
    <row r="125" spans="1:88" ht="4.5" customHeight="1" x14ac:dyDescent="0.25">
      <c r="A125" s="38"/>
      <c r="B125" s="988"/>
      <c r="C125" s="988"/>
      <c r="D125" s="988"/>
      <c r="E125" s="988"/>
      <c r="F125" s="988"/>
      <c r="G125" s="988"/>
      <c r="H125" s="988"/>
      <c r="I125" s="800"/>
      <c r="J125" s="731"/>
      <c r="K125" s="731"/>
      <c r="L125" s="731"/>
      <c r="M125" s="731"/>
      <c r="N125" s="731"/>
      <c r="O125" s="731"/>
      <c r="P125" s="731"/>
      <c r="Q125" s="731"/>
      <c r="R125" s="731"/>
      <c r="S125" s="731"/>
      <c r="T125" s="731"/>
      <c r="U125" s="752"/>
      <c r="V125" s="39"/>
      <c r="W125" s="38"/>
      <c r="AR125" s="39"/>
      <c r="AS125" s="38"/>
      <c r="AT125" s="988"/>
      <c r="AU125" s="988"/>
      <c r="AV125" s="988"/>
      <c r="AW125" s="988"/>
      <c r="AX125" s="988"/>
      <c r="AY125" s="988"/>
      <c r="AZ125" s="988"/>
      <c r="BA125" s="800"/>
      <c r="BB125" s="731"/>
      <c r="BC125" s="731"/>
      <c r="BD125" s="731"/>
      <c r="BE125" s="731"/>
      <c r="BF125" s="731"/>
      <c r="BG125" s="731"/>
      <c r="BH125" s="731"/>
      <c r="BI125" s="731"/>
      <c r="BJ125" s="731"/>
      <c r="BK125" s="731"/>
      <c r="BL125" s="731"/>
      <c r="BM125" s="752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800"/>
      <c r="J126" s="731"/>
      <c r="K126" s="731"/>
      <c r="L126" s="731"/>
      <c r="M126" s="731"/>
      <c r="N126" s="731"/>
      <c r="O126" s="731"/>
      <c r="P126" s="731"/>
      <c r="Q126" s="731"/>
      <c r="R126" s="731"/>
      <c r="S126" s="731"/>
      <c r="T126" s="731"/>
      <c r="U126" s="752"/>
      <c r="V126" s="39"/>
      <c r="W126" s="38"/>
      <c r="X126" s="825" t="s">
        <v>903</v>
      </c>
      <c r="Y126" s="826"/>
      <c r="Z126" s="826"/>
      <c r="AA126" s="826"/>
      <c r="AB126" s="826"/>
      <c r="AC126" s="826"/>
      <c r="AD126" s="827"/>
      <c r="AE126" s="825" t="s">
        <v>913</v>
      </c>
      <c r="AF126" s="826"/>
      <c r="AG126" s="826"/>
      <c r="AH126" s="827"/>
      <c r="AI126" s="824" t="s">
        <v>914</v>
      </c>
      <c r="AJ126" s="1041"/>
      <c r="AK126" s="1041"/>
      <c r="AL126" s="1041"/>
      <c r="AM126" s="1042"/>
      <c r="AN126" s="824" t="s">
        <v>915</v>
      </c>
      <c r="AO126" s="1041"/>
      <c r="AP126" s="1041"/>
      <c r="AQ126" s="1042"/>
      <c r="AR126" s="39"/>
      <c r="AS126" s="38"/>
      <c r="AT126" s="41"/>
      <c r="AU126" s="41"/>
      <c r="AV126" s="41"/>
      <c r="AW126" s="41"/>
      <c r="AX126" s="41"/>
      <c r="AY126" s="41"/>
      <c r="AZ126" s="41"/>
      <c r="BA126" s="800"/>
      <c r="BB126" s="731"/>
      <c r="BC126" s="731"/>
      <c r="BD126" s="731"/>
      <c r="BE126" s="731"/>
      <c r="BF126" s="731"/>
      <c r="BG126" s="731"/>
      <c r="BH126" s="731"/>
      <c r="BI126" s="731"/>
      <c r="BJ126" s="731"/>
      <c r="BK126" s="731"/>
      <c r="BL126" s="731"/>
      <c r="BM126" s="752"/>
      <c r="BN126" s="39"/>
      <c r="BO126" s="38"/>
      <c r="BP126" s="825" t="s">
        <v>903</v>
      </c>
      <c r="BQ126" s="826"/>
      <c r="BR126" s="826"/>
      <c r="BS126" s="826"/>
      <c r="BT126" s="826"/>
      <c r="BU126" s="826"/>
      <c r="BV126" s="827"/>
      <c r="BW126" s="825" t="s">
        <v>913</v>
      </c>
      <c r="BX126" s="826"/>
      <c r="BY126" s="826"/>
      <c r="BZ126" s="827"/>
      <c r="CA126" s="824" t="s">
        <v>914</v>
      </c>
      <c r="CB126" s="1041"/>
      <c r="CC126" s="1041"/>
      <c r="CD126" s="1041"/>
      <c r="CE126" s="1042"/>
      <c r="CF126" s="824" t="s">
        <v>915</v>
      </c>
      <c r="CG126" s="1041"/>
      <c r="CH126" s="1041"/>
      <c r="CI126" s="1042"/>
      <c r="CJ126" s="39"/>
    </row>
    <row r="127" spans="1:88" ht="4.5" customHeight="1" x14ac:dyDescent="0.25">
      <c r="A127" s="38"/>
      <c r="B127" s="988" t="s">
        <v>904</v>
      </c>
      <c r="C127" s="988"/>
      <c r="D127" s="988"/>
      <c r="E127" s="988"/>
      <c r="F127" s="988"/>
      <c r="G127" s="988"/>
      <c r="H127" s="988"/>
      <c r="I127" s="800"/>
      <c r="J127" s="731"/>
      <c r="K127" s="731"/>
      <c r="L127" s="731"/>
      <c r="M127" s="731"/>
      <c r="N127" s="731"/>
      <c r="O127" s="731"/>
      <c r="P127" s="731"/>
      <c r="Q127" s="731"/>
      <c r="R127" s="731"/>
      <c r="S127" s="731"/>
      <c r="T127" s="731"/>
      <c r="U127" s="752"/>
      <c r="V127" s="39"/>
      <c r="W127" s="38"/>
      <c r="X127" s="828"/>
      <c r="Y127" s="829"/>
      <c r="Z127" s="829"/>
      <c r="AA127" s="829"/>
      <c r="AB127" s="829"/>
      <c r="AC127" s="829"/>
      <c r="AD127" s="830"/>
      <c r="AE127" s="828"/>
      <c r="AF127" s="829"/>
      <c r="AG127" s="829"/>
      <c r="AH127" s="830"/>
      <c r="AI127" s="1043"/>
      <c r="AJ127" s="1044"/>
      <c r="AK127" s="1044"/>
      <c r="AL127" s="1044"/>
      <c r="AM127" s="1045"/>
      <c r="AN127" s="1043"/>
      <c r="AO127" s="1044"/>
      <c r="AP127" s="1044"/>
      <c r="AQ127" s="1045"/>
      <c r="AR127" s="39"/>
      <c r="AS127" s="38"/>
      <c r="AT127" s="988" t="s">
        <v>904</v>
      </c>
      <c r="AU127" s="988"/>
      <c r="AV127" s="988"/>
      <c r="AW127" s="988"/>
      <c r="AX127" s="988"/>
      <c r="AY127" s="988"/>
      <c r="AZ127" s="988"/>
      <c r="BA127" s="800"/>
      <c r="BB127" s="731"/>
      <c r="BC127" s="731"/>
      <c r="BD127" s="731"/>
      <c r="BE127" s="731"/>
      <c r="BF127" s="731"/>
      <c r="BG127" s="731"/>
      <c r="BH127" s="731"/>
      <c r="BI127" s="731"/>
      <c r="BJ127" s="731"/>
      <c r="BK127" s="731"/>
      <c r="BL127" s="731"/>
      <c r="BM127" s="752"/>
      <c r="BN127" s="39"/>
      <c r="BO127" s="38"/>
      <c r="BP127" s="828"/>
      <c r="BQ127" s="829"/>
      <c r="BR127" s="829"/>
      <c r="BS127" s="829"/>
      <c r="BT127" s="829"/>
      <c r="BU127" s="829"/>
      <c r="BV127" s="830"/>
      <c r="BW127" s="828"/>
      <c r="BX127" s="829"/>
      <c r="BY127" s="829"/>
      <c r="BZ127" s="830"/>
      <c r="CA127" s="1043"/>
      <c r="CB127" s="1044"/>
      <c r="CC127" s="1044"/>
      <c r="CD127" s="1044"/>
      <c r="CE127" s="1045"/>
      <c r="CF127" s="1043"/>
      <c r="CG127" s="1044"/>
      <c r="CH127" s="1044"/>
      <c r="CI127" s="1045"/>
      <c r="CJ127" s="39"/>
    </row>
    <row r="128" spans="1:88" ht="4.5" customHeight="1" x14ac:dyDescent="0.25">
      <c r="A128" s="38"/>
      <c r="B128" s="988"/>
      <c r="C128" s="988"/>
      <c r="D128" s="988"/>
      <c r="E128" s="988"/>
      <c r="F128" s="988"/>
      <c r="G128" s="988"/>
      <c r="H128" s="988"/>
      <c r="I128" s="800"/>
      <c r="J128" s="731"/>
      <c r="K128" s="731"/>
      <c r="L128" s="731"/>
      <c r="M128" s="731"/>
      <c r="N128" s="731"/>
      <c r="O128" s="731"/>
      <c r="P128" s="731"/>
      <c r="Q128" s="731"/>
      <c r="R128" s="731"/>
      <c r="S128" s="731"/>
      <c r="T128" s="731"/>
      <c r="U128" s="752"/>
      <c r="V128" s="39"/>
      <c r="W128" s="38"/>
      <c r="X128" s="831"/>
      <c r="Y128" s="832"/>
      <c r="Z128" s="832"/>
      <c r="AA128" s="832"/>
      <c r="AB128" s="832"/>
      <c r="AC128" s="832"/>
      <c r="AD128" s="833"/>
      <c r="AE128" s="831"/>
      <c r="AF128" s="832"/>
      <c r="AG128" s="832"/>
      <c r="AH128" s="833"/>
      <c r="AI128" s="1046"/>
      <c r="AJ128" s="1047"/>
      <c r="AK128" s="1047"/>
      <c r="AL128" s="1047"/>
      <c r="AM128" s="1048"/>
      <c r="AN128" s="1046"/>
      <c r="AO128" s="1047"/>
      <c r="AP128" s="1047"/>
      <c r="AQ128" s="1048"/>
      <c r="AR128" s="39"/>
      <c r="AS128" s="38"/>
      <c r="AT128" s="988"/>
      <c r="AU128" s="988"/>
      <c r="AV128" s="988"/>
      <c r="AW128" s="988"/>
      <c r="AX128" s="988"/>
      <c r="AY128" s="988"/>
      <c r="AZ128" s="988"/>
      <c r="BA128" s="800"/>
      <c r="BB128" s="731"/>
      <c r="BC128" s="731"/>
      <c r="BD128" s="731"/>
      <c r="BE128" s="731"/>
      <c r="BF128" s="731"/>
      <c r="BG128" s="731"/>
      <c r="BH128" s="731"/>
      <c r="BI128" s="731"/>
      <c r="BJ128" s="731"/>
      <c r="BK128" s="731"/>
      <c r="BL128" s="731"/>
      <c r="BM128" s="752"/>
      <c r="BN128" s="39"/>
      <c r="BO128" s="38"/>
      <c r="BP128" s="831"/>
      <c r="BQ128" s="832"/>
      <c r="BR128" s="832"/>
      <c r="BS128" s="832"/>
      <c r="BT128" s="832"/>
      <c r="BU128" s="832"/>
      <c r="BV128" s="833"/>
      <c r="BW128" s="831"/>
      <c r="BX128" s="832"/>
      <c r="BY128" s="832"/>
      <c r="BZ128" s="833"/>
      <c r="CA128" s="1046"/>
      <c r="CB128" s="1047"/>
      <c r="CC128" s="1047"/>
      <c r="CD128" s="1047"/>
      <c r="CE128" s="1048"/>
      <c r="CF128" s="1046"/>
      <c r="CG128" s="1047"/>
      <c r="CH128" s="1047"/>
      <c r="CI128" s="1048"/>
      <c r="CJ128" s="39"/>
    </row>
    <row r="129" spans="1:88" ht="4.5" customHeight="1" x14ac:dyDescent="0.25">
      <c r="A129" s="38"/>
      <c r="B129" s="988" t="s">
        <v>905</v>
      </c>
      <c r="C129" s="988"/>
      <c r="D129" s="988"/>
      <c r="E129" s="988"/>
      <c r="F129" s="988"/>
      <c r="G129" s="988"/>
      <c r="H129" s="988"/>
      <c r="I129" s="800"/>
      <c r="J129" s="731"/>
      <c r="K129" s="731"/>
      <c r="L129" s="731"/>
      <c r="M129" s="731"/>
      <c r="N129" s="731"/>
      <c r="O129" s="731"/>
      <c r="P129" s="731"/>
      <c r="Q129" s="731"/>
      <c r="R129" s="731"/>
      <c r="S129" s="731"/>
      <c r="T129" s="731"/>
      <c r="U129" s="752"/>
      <c r="V129" s="39"/>
      <c r="W129" s="38"/>
      <c r="X129" s="755" t="s">
        <v>272</v>
      </c>
      <c r="Y129" s="756"/>
      <c r="Z129" s="756"/>
      <c r="AA129" s="756"/>
      <c r="AB129" s="756"/>
      <c r="AC129" s="756"/>
      <c r="AD129" s="757"/>
      <c r="AE129" s="861">
        <f>INDEX('LŠZ P'!A$2:AL$998,A95,29)</f>
        <v>115</v>
      </c>
      <c r="AF129" s="862"/>
      <c r="AG129" s="862"/>
      <c r="AH129" s="863"/>
      <c r="AI129" s="730" t="str">
        <f>CONCATENATE(INDEX('LŠZ P'!A$2:AL$998,A95,31),"/",INDEX('LŠZ P'!A$2:AL$998,A95,32))</f>
        <v>22/39</v>
      </c>
      <c r="AJ129" s="836"/>
      <c r="AK129" s="836"/>
      <c r="AL129" s="836"/>
      <c r="AM129" s="837"/>
      <c r="AN129" s="730" t="str">
        <f>CONCATENATE(INDEX('LŠZ P'!A$2:AL$998,A95,33),"/",INDEX('LŠZ P'!A$2:AL$998,A95,34))</f>
        <v>62/1</v>
      </c>
      <c r="AO129" s="836"/>
      <c r="AP129" s="836"/>
      <c r="AQ129" s="837"/>
      <c r="AR129" s="39"/>
      <c r="AS129" s="38"/>
      <c r="AT129" s="988" t="s">
        <v>905</v>
      </c>
      <c r="AU129" s="988"/>
      <c r="AV129" s="988"/>
      <c r="AW129" s="988"/>
      <c r="AX129" s="988"/>
      <c r="AY129" s="988"/>
      <c r="AZ129" s="988"/>
      <c r="BA129" s="800"/>
      <c r="BB129" s="731"/>
      <c r="BC129" s="731"/>
      <c r="BD129" s="731"/>
      <c r="BE129" s="731"/>
      <c r="BF129" s="731"/>
      <c r="BG129" s="731"/>
      <c r="BH129" s="731"/>
      <c r="BI129" s="731"/>
      <c r="BJ129" s="731"/>
      <c r="BK129" s="731"/>
      <c r="BL129" s="731"/>
      <c r="BM129" s="752"/>
      <c r="BN129" s="39"/>
      <c r="BO129" s="38"/>
      <c r="BP129" s="813" t="s">
        <v>272</v>
      </c>
      <c r="BQ129" s="1049"/>
      <c r="BR129" s="1049"/>
      <c r="BS129" s="1049"/>
      <c r="BT129" s="1049"/>
      <c r="BU129" s="1049"/>
      <c r="BV129" s="1050"/>
      <c r="BW129" s="1032" t="str">
        <f>CONCATENATE(INDEX('LŠZ P'!A$2:AL$998,A95,30),"+PK")</f>
        <v>+PK</v>
      </c>
      <c r="BX129" s="1033"/>
      <c r="BY129" s="1033"/>
      <c r="BZ129" s="1034"/>
      <c r="CA129" s="1023" t="s">
        <v>427</v>
      </c>
      <c r="CB129" s="1024"/>
      <c r="CC129" s="1024"/>
      <c r="CD129" s="1024"/>
      <c r="CE129" s="1025"/>
      <c r="CF129" s="1023" t="s">
        <v>427</v>
      </c>
      <c r="CG129" s="1024"/>
      <c r="CH129" s="1024"/>
      <c r="CI129" s="1025"/>
      <c r="CJ129" s="39"/>
    </row>
    <row r="130" spans="1:88" ht="4.5" customHeight="1" x14ac:dyDescent="0.25">
      <c r="A130" s="38"/>
      <c r="B130" s="988"/>
      <c r="C130" s="988"/>
      <c r="D130" s="988"/>
      <c r="E130" s="988"/>
      <c r="F130" s="988"/>
      <c r="G130" s="988"/>
      <c r="H130" s="988"/>
      <c r="I130" s="800"/>
      <c r="J130" s="731"/>
      <c r="K130" s="731"/>
      <c r="L130" s="731"/>
      <c r="M130" s="731"/>
      <c r="N130" s="731"/>
      <c r="O130" s="731"/>
      <c r="P130" s="731"/>
      <c r="Q130" s="731"/>
      <c r="R130" s="731"/>
      <c r="S130" s="731"/>
      <c r="T130" s="731"/>
      <c r="U130" s="752"/>
      <c r="V130" s="39"/>
      <c r="W130" s="38"/>
      <c r="X130" s="758"/>
      <c r="Y130" s="759"/>
      <c r="Z130" s="759"/>
      <c r="AA130" s="759"/>
      <c r="AB130" s="759"/>
      <c r="AC130" s="759"/>
      <c r="AD130" s="760"/>
      <c r="AE130" s="864"/>
      <c r="AF130" s="865"/>
      <c r="AG130" s="865"/>
      <c r="AH130" s="866"/>
      <c r="AI130" s="838"/>
      <c r="AJ130" s="839"/>
      <c r="AK130" s="839"/>
      <c r="AL130" s="839"/>
      <c r="AM130" s="840"/>
      <c r="AN130" s="838"/>
      <c r="AO130" s="839"/>
      <c r="AP130" s="839"/>
      <c r="AQ130" s="840"/>
      <c r="AR130" s="39"/>
      <c r="AS130" s="38"/>
      <c r="AT130" s="988"/>
      <c r="AU130" s="988"/>
      <c r="AV130" s="988"/>
      <c r="AW130" s="988"/>
      <c r="AX130" s="988"/>
      <c r="AY130" s="988"/>
      <c r="AZ130" s="988"/>
      <c r="BA130" s="800"/>
      <c r="BB130" s="731"/>
      <c r="BC130" s="731"/>
      <c r="BD130" s="731"/>
      <c r="BE130" s="731"/>
      <c r="BF130" s="731"/>
      <c r="BG130" s="731"/>
      <c r="BH130" s="731"/>
      <c r="BI130" s="731"/>
      <c r="BJ130" s="731"/>
      <c r="BK130" s="731"/>
      <c r="BL130" s="731"/>
      <c r="BM130" s="752"/>
      <c r="BN130" s="39"/>
      <c r="BO130" s="38"/>
      <c r="BP130" s="1051"/>
      <c r="BQ130" s="1052"/>
      <c r="BR130" s="1052"/>
      <c r="BS130" s="1052"/>
      <c r="BT130" s="1052"/>
      <c r="BU130" s="1052"/>
      <c r="BV130" s="1053"/>
      <c r="BW130" s="1035"/>
      <c r="BX130" s="1036"/>
      <c r="BY130" s="1036"/>
      <c r="BZ130" s="1037"/>
      <c r="CA130" s="1026"/>
      <c r="CB130" s="1027"/>
      <c r="CC130" s="1027"/>
      <c r="CD130" s="1027"/>
      <c r="CE130" s="1028"/>
      <c r="CF130" s="1026"/>
      <c r="CG130" s="1027"/>
      <c r="CH130" s="1027"/>
      <c r="CI130" s="1028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801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3"/>
      <c r="V131" s="39"/>
      <c r="W131" s="38"/>
      <c r="X131" s="761"/>
      <c r="Y131" s="762"/>
      <c r="Z131" s="762"/>
      <c r="AA131" s="762"/>
      <c r="AB131" s="762"/>
      <c r="AC131" s="762"/>
      <c r="AD131" s="763"/>
      <c r="AE131" s="867"/>
      <c r="AF131" s="868"/>
      <c r="AG131" s="868"/>
      <c r="AH131" s="869"/>
      <c r="AI131" s="841"/>
      <c r="AJ131" s="842"/>
      <c r="AK131" s="842"/>
      <c r="AL131" s="842"/>
      <c r="AM131" s="843"/>
      <c r="AN131" s="841"/>
      <c r="AO131" s="842"/>
      <c r="AP131" s="842"/>
      <c r="AQ131" s="843"/>
      <c r="AR131" s="39"/>
      <c r="AS131" s="38"/>
      <c r="AT131" s="50"/>
      <c r="AU131" s="41"/>
      <c r="AV131" s="41"/>
      <c r="AW131" s="41"/>
      <c r="AX131" s="41"/>
      <c r="AY131" s="41"/>
      <c r="AZ131" s="41"/>
      <c r="BA131" s="801"/>
      <c r="BB131" s="802"/>
      <c r="BC131" s="802"/>
      <c r="BD131" s="802"/>
      <c r="BE131" s="802"/>
      <c r="BF131" s="802"/>
      <c r="BG131" s="802"/>
      <c r="BH131" s="802"/>
      <c r="BI131" s="802"/>
      <c r="BJ131" s="802"/>
      <c r="BK131" s="802"/>
      <c r="BL131" s="802"/>
      <c r="BM131" s="803"/>
      <c r="BN131" s="39"/>
      <c r="BO131" s="38"/>
      <c r="BP131" s="1054"/>
      <c r="BQ131" s="1055"/>
      <c r="BR131" s="1055"/>
      <c r="BS131" s="1055"/>
      <c r="BT131" s="1055"/>
      <c r="BU131" s="1055"/>
      <c r="BV131" s="1056"/>
      <c r="BW131" s="1038"/>
      <c r="BX131" s="1039"/>
      <c r="BY131" s="1039"/>
      <c r="BZ131" s="1040"/>
      <c r="CA131" s="1029"/>
      <c r="CB131" s="1030"/>
      <c r="CC131" s="1030"/>
      <c r="CD131" s="1030"/>
      <c r="CE131" s="1031"/>
      <c r="CF131" s="1029"/>
      <c r="CG131" s="1030"/>
      <c r="CH131" s="1030"/>
      <c r="CI131" s="1031"/>
      <c r="CJ131" s="39"/>
    </row>
    <row r="132" spans="1:88" ht="4.5" customHeight="1" x14ac:dyDescent="0.25">
      <c r="A132" s="38"/>
      <c r="B132" s="988" t="s">
        <v>273</v>
      </c>
      <c r="C132" s="988"/>
      <c r="D132" s="988"/>
      <c r="E132" s="988"/>
      <c r="F132" s="988"/>
      <c r="G132" s="988"/>
      <c r="H132" s="989"/>
      <c r="I132" s="907">
        <f>INDEX('LŠZ P'!A$2:AL$998,A95,13)</f>
        <v>46171</v>
      </c>
      <c r="J132" s="914"/>
      <c r="K132" s="914"/>
      <c r="L132" s="914"/>
      <c r="M132" s="914"/>
      <c r="N132" s="914"/>
      <c r="O132" s="914"/>
      <c r="P132" s="914"/>
      <c r="Q132" s="914"/>
      <c r="R132" s="914"/>
      <c r="S132" s="914"/>
      <c r="T132" s="914"/>
      <c r="U132" s="915"/>
      <c r="V132" s="39"/>
      <c r="W132" s="38"/>
      <c r="X132" s="720" t="s">
        <v>846</v>
      </c>
      <c r="Y132" s="721"/>
      <c r="Z132" s="721"/>
      <c r="AA132" s="721"/>
      <c r="AB132" s="721"/>
      <c r="AC132" s="721"/>
      <c r="AD132" s="722"/>
      <c r="AE132" s="705" t="s">
        <v>601</v>
      </c>
      <c r="AF132" s="721"/>
      <c r="AG132" s="721"/>
      <c r="AH132" s="722"/>
      <c r="AI132" s="705" t="s">
        <v>599</v>
      </c>
      <c r="AJ132" s="721"/>
      <c r="AK132" s="721"/>
      <c r="AL132" s="721"/>
      <c r="AM132" s="722"/>
      <c r="AN132" s="705" t="s">
        <v>51</v>
      </c>
      <c r="AO132" s="721"/>
      <c r="AP132" s="721"/>
      <c r="AQ132" s="722"/>
      <c r="AR132" s="39"/>
      <c r="AS132" s="38"/>
      <c r="AT132" s="988" t="s">
        <v>273</v>
      </c>
      <c r="AU132" s="988"/>
      <c r="AV132" s="988"/>
      <c r="AW132" s="988"/>
      <c r="AX132" s="988"/>
      <c r="AY132" s="988"/>
      <c r="AZ132" s="989"/>
      <c r="BA132" s="907" t="e">
        <f>INDEX('LŠZ P'!A$2:AL$998,A95,39)</f>
        <v>#REF!</v>
      </c>
      <c r="BB132" s="914"/>
      <c r="BC132" s="914"/>
      <c r="BD132" s="914"/>
      <c r="BE132" s="914"/>
      <c r="BF132" s="914"/>
      <c r="BG132" s="914"/>
      <c r="BH132" s="914"/>
      <c r="BI132" s="914"/>
      <c r="BJ132" s="914"/>
      <c r="BK132" s="914"/>
      <c r="BL132" s="914"/>
      <c r="BM132" s="915"/>
      <c r="BN132" s="39"/>
      <c r="BO132" s="38"/>
      <c r="BP132" s="804" t="s">
        <v>846</v>
      </c>
      <c r="BQ132" s="805"/>
      <c r="BR132" s="805"/>
      <c r="BS132" s="805"/>
      <c r="BT132" s="805"/>
      <c r="BU132" s="805"/>
      <c r="BV132" s="806"/>
      <c r="BW132" s="825" t="s">
        <v>601</v>
      </c>
      <c r="BX132" s="805"/>
      <c r="BY132" s="805"/>
      <c r="BZ132" s="806"/>
      <c r="CA132" s="825" t="s">
        <v>599</v>
      </c>
      <c r="CB132" s="805"/>
      <c r="CC132" s="805"/>
      <c r="CD132" s="805"/>
      <c r="CE132" s="806"/>
      <c r="CF132" s="825" t="s">
        <v>51</v>
      </c>
      <c r="CG132" s="805"/>
      <c r="CH132" s="805"/>
      <c r="CI132" s="806"/>
      <c r="CJ132" s="39"/>
    </row>
    <row r="133" spans="1:88" ht="4.5" customHeight="1" x14ac:dyDescent="0.25">
      <c r="A133" s="38"/>
      <c r="B133" s="988"/>
      <c r="C133" s="988"/>
      <c r="D133" s="988"/>
      <c r="E133" s="988"/>
      <c r="F133" s="988"/>
      <c r="G133" s="988"/>
      <c r="H133" s="989"/>
      <c r="I133" s="916"/>
      <c r="J133" s="917"/>
      <c r="K133" s="917"/>
      <c r="L133" s="917"/>
      <c r="M133" s="917"/>
      <c r="N133" s="917"/>
      <c r="O133" s="917"/>
      <c r="P133" s="917"/>
      <c r="Q133" s="917"/>
      <c r="R133" s="917"/>
      <c r="S133" s="917"/>
      <c r="T133" s="917"/>
      <c r="U133" s="918"/>
      <c r="V133" s="39"/>
      <c r="W133" s="38"/>
      <c r="X133" s="723"/>
      <c r="Y133" s="724"/>
      <c r="Z133" s="724"/>
      <c r="AA133" s="724"/>
      <c r="AB133" s="724"/>
      <c r="AC133" s="724"/>
      <c r="AD133" s="725"/>
      <c r="AE133" s="723"/>
      <c r="AF133" s="724"/>
      <c r="AG133" s="724"/>
      <c r="AH133" s="725"/>
      <c r="AI133" s="723"/>
      <c r="AJ133" s="724"/>
      <c r="AK133" s="724"/>
      <c r="AL133" s="724"/>
      <c r="AM133" s="725"/>
      <c r="AN133" s="723"/>
      <c r="AO133" s="724"/>
      <c r="AP133" s="724"/>
      <c r="AQ133" s="725"/>
      <c r="AR133" s="39"/>
      <c r="AS133" s="38"/>
      <c r="AT133" s="988"/>
      <c r="AU133" s="988"/>
      <c r="AV133" s="988"/>
      <c r="AW133" s="988"/>
      <c r="AX133" s="988"/>
      <c r="AY133" s="988"/>
      <c r="AZ133" s="989"/>
      <c r="BA133" s="916"/>
      <c r="BB133" s="917"/>
      <c r="BC133" s="917"/>
      <c r="BD133" s="917"/>
      <c r="BE133" s="917"/>
      <c r="BF133" s="917"/>
      <c r="BG133" s="917"/>
      <c r="BH133" s="917"/>
      <c r="BI133" s="917"/>
      <c r="BJ133" s="917"/>
      <c r="BK133" s="917"/>
      <c r="BL133" s="917"/>
      <c r="BM133" s="918"/>
      <c r="BN133" s="39"/>
      <c r="BO133" s="38"/>
      <c r="BP133" s="807"/>
      <c r="BQ133" s="808"/>
      <c r="BR133" s="808"/>
      <c r="BS133" s="808"/>
      <c r="BT133" s="808"/>
      <c r="BU133" s="808"/>
      <c r="BV133" s="809"/>
      <c r="BW133" s="807"/>
      <c r="BX133" s="808"/>
      <c r="BY133" s="808"/>
      <c r="BZ133" s="809"/>
      <c r="CA133" s="807"/>
      <c r="CB133" s="808"/>
      <c r="CC133" s="808"/>
      <c r="CD133" s="808"/>
      <c r="CE133" s="809"/>
      <c r="CF133" s="807"/>
      <c r="CG133" s="808"/>
      <c r="CH133" s="808"/>
      <c r="CI133" s="809"/>
      <c r="CJ133" s="39"/>
    </row>
    <row r="134" spans="1:88" ht="4.5" customHeight="1" x14ac:dyDescent="0.25">
      <c r="A134" s="38"/>
      <c r="B134" s="988" t="s">
        <v>274</v>
      </c>
      <c r="C134" s="988"/>
      <c r="D134" s="988"/>
      <c r="E134" s="988"/>
      <c r="F134" s="988"/>
      <c r="G134" s="988"/>
      <c r="H134" s="988"/>
      <c r="I134" s="916"/>
      <c r="J134" s="917"/>
      <c r="K134" s="917"/>
      <c r="L134" s="917"/>
      <c r="M134" s="917"/>
      <c r="N134" s="917"/>
      <c r="O134" s="917"/>
      <c r="P134" s="917"/>
      <c r="Q134" s="917"/>
      <c r="R134" s="917"/>
      <c r="S134" s="917"/>
      <c r="T134" s="917"/>
      <c r="U134" s="918"/>
      <c r="V134" s="39"/>
      <c r="W134" s="38"/>
      <c r="X134" s="726"/>
      <c r="Y134" s="727"/>
      <c r="Z134" s="727"/>
      <c r="AA134" s="727"/>
      <c r="AB134" s="727"/>
      <c r="AC134" s="727"/>
      <c r="AD134" s="728"/>
      <c r="AE134" s="726"/>
      <c r="AF134" s="727"/>
      <c r="AG134" s="727"/>
      <c r="AH134" s="728"/>
      <c r="AI134" s="726"/>
      <c r="AJ134" s="727"/>
      <c r="AK134" s="727"/>
      <c r="AL134" s="727"/>
      <c r="AM134" s="728"/>
      <c r="AN134" s="726"/>
      <c r="AO134" s="727"/>
      <c r="AP134" s="727"/>
      <c r="AQ134" s="728"/>
      <c r="AR134" s="39"/>
      <c r="AS134" s="38"/>
      <c r="AT134" s="988" t="s">
        <v>274</v>
      </c>
      <c r="AU134" s="988"/>
      <c r="AV134" s="988"/>
      <c r="AW134" s="988"/>
      <c r="AX134" s="988"/>
      <c r="AY134" s="988"/>
      <c r="AZ134" s="988"/>
      <c r="BA134" s="916"/>
      <c r="BB134" s="917"/>
      <c r="BC134" s="917"/>
      <c r="BD134" s="917"/>
      <c r="BE134" s="917"/>
      <c r="BF134" s="917"/>
      <c r="BG134" s="917"/>
      <c r="BH134" s="917"/>
      <c r="BI134" s="917"/>
      <c r="BJ134" s="917"/>
      <c r="BK134" s="917"/>
      <c r="BL134" s="917"/>
      <c r="BM134" s="918"/>
      <c r="BN134" s="39"/>
      <c r="BO134" s="38"/>
      <c r="BP134" s="810"/>
      <c r="BQ134" s="811"/>
      <c r="BR134" s="811"/>
      <c r="BS134" s="811"/>
      <c r="BT134" s="811"/>
      <c r="BU134" s="811"/>
      <c r="BV134" s="812"/>
      <c r="BW134" s="810"/>
      <c r="BX134" s="811"/>
      <c r="BY134" s="811"/>
      <c r="BZ134" s="812"/>
      <c r="CA134" s="810"/>
      <c r="CB134" s="811"/>
      <c r="CC134" s="811"/>
      <c r="CD134" s="811"/>
      <c r="CE134" s="812"/>
      <c r="CF134" s="810"/>
      <c r="CG134" s="811"/>
      <c r="CH134" s="811"/>
      <c r="CI134" s="812"/>
      <c r="CJ134" s="39"/>
    </row>
    <row r="135" spans="1:88" ht="4.5" customHeight="1" x14ac:dyDescent="0.25">
      <c r="A135" s="38"/>
      <c r="B135" s="988"/>
      <c r="C135" s="988"/>
      <c r="D135" s="988"/>
      <c r="E135" s="988"/>
      <c r="F135" s="988"/>
      <c r="G135" s="988"/>
      <c r="H135" s="988"/>
      <c r="I135" s="919"/>
      <c r="J135" s="920"/>
      <c r="K135" s="920"/>
      <c r="L135" s="920"/>
      <c r="M135" s="920"/>
      <c r="N135" s="920"/>
      <c r="O135" s="920"/>
      <c r="P135" s="920"/>
      <c r="Q135" s="920"/>
      <c r="R135" s="920"/>
      <c r="S135" s="920"/>
      <c r="T135" s="920"/>
      <c r="U135" s="921"/>
      <c r="V135" s="39"/>
      <c r="W135" s="38"/>
      <c r="X135" s="755" t="s">
        <v>529</v>
      </c>
      <c r="Y135" s="764"/>
      <c r="Z135" s="764"/>
      <c r="AA135" s="764"/>
      <c r="AB135" s="764"/>
      <c r="AC135" s="764"/>
      <c r="AD135" s="765"/>
      <c r="AE135" s="852">
        <f>INDEX('LŠZ P'!A$2:AL$998,A95,35)</f>
        <v>0</v>
      </c>
      <c r="AF135" s="853"/>
      <c r="AG135" s="853"/>
      <c r="AH135" s="854"/>
      <c r="AI135" s="852">
        <f>INDEX('LŠZ P'!A$2:AL$998,A95,36)</f>
        <v>0</v>
      </c>
      <c r="AJ135" s="853"/>
      <c r="AK135" s="853"/>
      <c r="AL135" s="853"/>
      <c r="AM135" s="854"/>
      <c r="AN135" s="852">
        <f>INDEX('LŠZ P'!A$2:AL$998,A95,37)</f>
        <v>0</v>
      </c>
      <c r="AO135" s="853"/>
      <c r="AP135" s="853"/>
      <c r="AQ135" s="854"/>
      <c r="AR135" s="39"/>
      <c r="AS135" s="38"/>
      <c r="AT135" s="988"/>
      <c r="AU135" s="988"/>
      <c r="AV135" s="988"/>
      <c r="AW135" s="988"/>
      <c r="AX135" s="988"/>
      <c r="AY135" s="988"/>
      <c r="AZ135" s="988"/>
      <c r="BA135" s="919"/>
      <c r="BB135" s="920"/>
      <c r="BC135" s="920"/>
      <c r="BD135" s="920"/>
      <c r="BE135" s="920"/>
      <c r="BF135" s="920"/>
      <c r="BG135" s="920"/>
      <c r="BH135" s="920"/>
      <c r="BI135" s="920"/>
      <c r="BJ135" s="920"/>
      <c r="BK135" s="920"/>
      <c r="BL135" s="920"/>
      <c r="BM135" s="921"/>
      <c r="BN135" s="39"/>
      <c r="BO135" s="38"/>
      <c r="BP135" s="813" t="s">
        <v>529</v>
      </c>
      <c r="BQ135" s="814"/>
      <c r="BR135" s="814"/>
      <c r="BS135" s="814"/>
      <c r="BT135" s="814"/>
      <c r="BU135" s="814"/>
      <c r="BV135" s="815"/>
      <c r="BW135" s="1057" t="s">
        <v>427</v>
      </c>
      <c r="BX135" s="1058"/>
      <c r="BY135" s="1058"/>
      <c r="BZ135" s="1059"/>
      <c r="CA135" s="1057" t="s">
        <v>427</v>
      </c>
      <c r="CB135" s="1058"/>
      <c r="CC135" s="1058"/>
      <c r="CD135" s="1058"/>
      <c r="CE135" s="1059"/>
      <c r="CF135" s="1057" t="s">
        <v>427</v>
      </c>
      <c r="CG135" s="1058"/>
      <c r="CH135" s="1058"/>
      <c r="CI135" s="1059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66"/>
      <c r="Y136" s="767"/>
      <c r="Z136" s="767"/>
      <c r="AA136" s="767"/>
      <c r="AB136" s="767"/>
      <c r="AC136" s="767"/>
      <c r="AD136" s="768"/>
      <c r="AE136" s="855"/>
      <c r="AF136" s="856"/>
      <c r="AG136" s="856"/>
      <c r="AH136" s="857"/>
      <c r="AI136" s="855"/>
      <c r="AJ136" s="856"/>
      <c r="AK136" s="856"/>
      <c r="AL136" s="856"/>
      <c r="AM136" s="857"/>
      <c r="AN136" s="855"/>
      <c r="AO136" s="856"/>
      <c r="AP136" s="856"/>
      <c r="AQ136" s="857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816"/>
      <c r="BQ136" s="817"/>
      <c r="BR136" s="817"/>
      <c r="BS136" s="817"/>
      <c r="BT136" s="817"/>
      <c r="BU136" s="817"/>
      <c r="BV136" s="818"/>
      <c r="BW136" s="1060"/>
      <c r="BX136" s="1061"/>
      <c r="BY136" s="1061"/>
      <c r="BZ136" s="1062"/>
      <c r="CA136" s="1060"/>
      <c r="CB136" s="1061"/>
      <c r="CC136" s="1061"/>
      <c r="CD136" s="1061"/>
      <c r="CE136" s="1062"/>
      <c r="CF136" s="1060"/>
      <c r="CG136" s="1061"/>
      <c r="CH136" s="1061"/>
      <c r="CI136" s="1062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907">
        <f ca="1">IF(DAYS360(132,NOW())&gt;60,NOW(),132)</f>
        <v>45869.590078356479</v>
      </c>
      <c r="M137" s="908"/>
      <c r="N137" s="908"/>
      <c r="O137" s="908"/>
      <c r="P137" s="908"/>
      <c r="Q137" s="908"/>
      <c r="R137" s="908"/>
      <c r="S137" s="908"/>
      <c r="T137" s="908"/>
      <c r="U137" s="909"/>
      <c r="V137" s="39"/>
      <c r="W137" s="38"/>
      <c r="X137" s="769"/>
      <c r="Y137" s="770"/>
      <c r="Z137" s="770"/>
      <c r="AA137" s="770"/>
      <c r="AB137" s="770"/>
      <c r="AC137" s="770"/>
      <c r="AD137" s="771"/>
      <c r="AE137" s="858"/>
      <c r="AF137" s="859"/>
      <c r="AG137" s="859"/>
      <c r="AH137" s="860"/>
      <c r="AI137" s="858"/>
      <c r="AJ137" s="859"/>
      <c r="AK137" s="859"/>
      <c r="AL137" s="859"/>
      <c r="AM137" s="860"/>
      <c r="AN137" s="858"/>
      <c r="AO137" s="859"/>
      <c r="AP137" s="859"/>
      <c r="AQ137" s="860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907">
        <f ca="1">IF(DAYS360(BA138,NOW())&gt;60,NOW(),BA138)</f>
        <v>45869.590078356479</v>
      </c>
      <c r="BE137" s="914"/>
      <c r="BF137" s="914"/>
      <c r="BG137" s="914"/>
      <c r="BH137" s="914"/>
      <c r="BI137" s="914"/>
      <c r="BJ137" s="914"/>
      <c r="BK137" s="914"/>
      <c r="BL137" s="914"/>
      <c r="BM137" s="915"/>
      <c r="BN137" s="39"/>
      <c r="BO137" s="38"/>
      <c r="BP137" s="819"/>
      <c r="BQ137" s="820"/>
      <c r="BR137" s="820"/>
      <c r="BS137" s="820"/>
      <c r="BT137" s="820"/>
      <c r="BU137" s="820"/>
      <c r="BV137" s="821"/>
      <c r="BW137" s="1063"/>
      <c r="BX137" s="1064"/>
      <c r="BY137" s="1064"/>
      <c r="BZ137" s="1065"/>
      <c r="CA137" s="1063"/>
      <c r="CB137" s="1064"/>
      <c r="CC137" s="1064"/>
      <c r="CD137" s="1064"/>
      <c r="CE137" s="1065"/>
      <c r="CF137" s="1063"/>
      <c r="CG137" s="1064"/>
      <c r="CH137" s="1064"/>
      <c r="CI137" s="1065"/>
      <c r="CJ137" s="39"/>
    </row>
    <row r="138" spans="1:88" ht="4.5" customHeight="1" x14ac:dyDescent="0.25">
      <c r="A138" s="38"/>
      <c r="B138" s="988" t="s">
        <v>275</v>
      </c>
      <c r="C138" s="988"/>
      <c r="D138" s="988"/>
      <c r="E138" s="988"/>
      <c r="F138" s="988"/>
      <c r="G138" s="988"/>
      <c r="H138" s="988"/>
      <c r="I138" s="988"/>
      <c r="J138" s="988"/>
      <c r="K138" s="988"/>
      <c r="L138" s="910"/>
      <c r="M138" s="704"/>
      <c r="N138" s="704"/>
      <c r="O138" s="704"/>
      <c r="P138" s="704"/>
      <c r="Q138" s="704"/>
      <c r="R138" s="704"/>
      <c r="S138" s="704"/>
      <c r="T138" s="704"/>
      <c r="U138" s="729"/>
      <c r="V138" s="39"/>
      <c r="W138" s="38"/>
      <c r="X138" s="781" t="s">
        <v>276</v>
      </c>
      <c r="Y138" s="782"/>
      <c r="Z138" s="782"/>
      <c r="AA138" s="783"/>
      <c r="AB138" s="705">
        <f>INDEX('LŠZ P'!A$2:AL$998,A95,18)</f>
        <v>45441</v>
      </c>
      <c r="AC138" s="706"/>
      <c r="AD138" s="705" t="s">
        <v>277</v>
      </c>
      <c r="AE138" s="706"/>
      <c r="AF138" s="711" t="str">
        <f>INDEX('LŠZ P'!A$2:AL$998,A95,7)</f>
        <v>ENZO3-M-Z-14D-015</v>
      </c>
      <c r="AG138" s="712"/>
      <c r="AH138" s="712"/>
      <c r="AI138" s="712"/>
      <c r="AJ138" s="712"/>
      <c r="AK138" s="712"/>
      <c r="AL138" s="712"/>
      <c r="AM138" s="713"/>
      <c r="AN138" s="703">
        <f>INDEX('LŠZ P'!A$2:AL$998,A95,15)</f>
        <v>46171</v>
      </c>
      <c r="AO138" s="739"/>
      <c r="AP138" s="739"/>
      <c r="AQ138" s="706"/>
      <c r="AR138" s="39"/>
      <c r="AS138" s="38"/>
      <c r="AT138" s="988" t="s">
        <v>275</v>
      </c>
      <c r="AU138" s="988"/>
      <c r="AV138" s="988"/>
      <c r="AW138" s="988"/>
      <c r="AX138" s="988"/>
      <c r="AY138" s="988"/>
      <c r="AZ138" s="988"/>
      <c r="BA138" s="988"/>
      <c r="BB138" s="988"/>
      <c r="BC138" s="988"/>
      <c r="BD138" s="916"/>
      <c r="BE138" s="917"/>
      <c r="BF138" s="917"/>
      <c r="BG138" s="917"/>
      <c r="BH138" s="917"/>
      <c r="BI138" s="917"/>
      <c r="BJ138" s="917"/>
      <c r="BK138" s="917"/>
      <c r="BL138" s="917"/>
      <c r="BM138" s="918"/>
      <c r="BN138" s="39"/>
      <c r="BO138" s="38"/>
      <c r="BP138" s="1014" t="s">
        <v>276</v>
      </c>
      <c r="BQ138" s="1066"/>
      <c r="BR138" s="1066"/>
      <c r="BS138" s="1067"/>
      <c r="BT138" s="825" t="e">
        <f>INDEX('LŠZ P'!A$2:AL$998,A95,40)</f>
        <v>#REF!</v>
      </c>
      <c r="BU138" s="827"/>
      <c r="BV138" s="825" t="s">
        <v>277</v>
      </c>
      <c r="BW138" s="827"/>
      <c r="BX138" s="1074">
        <f>INDEX('LŠZ P'!A$2:AL$998,A95,8)</f>
        <v>0</v>
      </c>
      <c r="BY138" s="1075"/>
      <c r="BZ138" s="1075"/>
      <c r="CA138" s="1075"/>
      <c r="CB138" s="1075"/>
      <c r="CC138" s="1075"/>
      <c r="CD138" s="1075"/>
      <c r="CE138" s="1076"/>
      <c r="CF138" s="823" t="e">
        <f>INDEX('LŠZ P'!A$2:AL$998,A95,41)</f>
        <v>#REF!</v>
      </c>
      <c r="CG138" s="826"/>
      <c r="CH138" s="826"/>
      <c r="CI138" s="827"/>
      <c r="CJ138" s="39"/>
    </row>
    <row r="139" spans="1:88" ht="4.5" customHeight="1" x14ac:dyDescent="0.25">
      <c r="A139" s="38"/>
      <c r="B139" s="988"/>
      <c r="C139" s="988"/>
      <c r="D139" s="988"/>
      <c r="E139" s="988"/>
      <c r="F139" s="988"/>
      <c r="G139" s="988"/>
      <c r="H139" s="988"/>
      <c r="I139" s="988"/>
      <c r="J139" s="988"/>
      <c r="K139" s="988"/>
      <c r="L139" s="910"/>
      <c r="M139" s="704"/>
      <c r="N139" s="704"/>
      <c r="O139" s="704"/>
      <c r="P139" s="704"/>
      <c r="Q139" s="704"/>
      <c r="R139" s="704"/>
      <c r="S139" s="704"/>
      <c r="T139" s="704"/>
      <c r="U139" s="729"/>
      <c r="V139" s="39"/>
      <c r="W139" s="38"/>
      <c r="X139" s="784"/>
      <c r="Y139" s="785"/>
      <c r="Z139" s="785"/>
      <c r="AA139" s="786"/>
      <c r="AB139" s="707"/>
      <c r="AC139" s="708"/>
      <c r="AD139" s="707"/>
      <c r="AE139" s="708"/>
      <c r="AF139" s="714"/>
      <c r="AG139" s="715"/>
      <c r="AH139" s="715"/>
      <c r="AI139" s="715"/>
      <c r="AJ139" s="715"/>
      <c r="AK139" s="715"/>
      <c r="AL139" s="715"/>
      <c r="AM139" s="716"/>
      <c r="AN139" s="707"/>
      <c r="AO139" s="740"/>
      <c r="AP139" s="740"/>
      <c r="AQ139" s="708"/>
      <c r="AR139" s="39"/>
      <c r="AS139" s="38"/>
      <c r="AT139" s="988"/>
      <c r="AU139" s="988"/>
      <c r="AV139" s="988"/>
      <c r="AW139" s="988"/>
      <c r="AX139" s="988"/>
      <c r="AY139" s="988"/>
      <c r="AZ139" s="988"/>
      <c r="BA139" s="988"/>
      <c r="BB139" s="988"/>
      <c r="BC139" s="988"/>
      <c r="BD139" s="916"/>
      <c r="BE139" s="917"/>
      <c r="BF139" s="917"/>
      <c r="BG139" s="917"/>
      <c r="BH139" s="917"/>
      <c r="BI139" s="917"/>
      <c r="BJ139" s="917"/>
      <c r="BK139" s="917"/>
      <c r="BL139" s="917"/>
      <c r="BM139" s="918"/>
      <c r="BN139" s="39"/>
      <c r="BO139" s="38"/>
      <c r="BP139" s="1068"/>
      <c r="BQ139" s="1069"/>
      <c r="BR139" s="1069"/>
      <c r="BS139" s="1070"/>
      <c r="BT139" s="828"/>
      <c r="BU139" s="830"/>
      <c r="BV139" s="828"/>
      <c r="BW139" s="830"/>
      <c r="BX139" s="1077"/>
      <c r="BY139" s="1078"/>
      <c r="BZ139" s="1078"/>
      <c r="CA139" s="1078"/>
      <c r="CB139" s="1078"/>
      <c r="CC139" s="1078"/>
      <c r="CD139" s="1078"/>
      <c r="CE139" s="1079"/>
      <c r="CF139" s="828"/>
      <c r="CG139" s="829"/>
      <c r="CH139" s="829"/>
      <c r="CI139" s="830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911"/>
      <c r="M140" s="912"/>
      <c r="N140" s="912"/>
      <c r="O140" s="912"/>
      <c r="P140" s="912"/>
      <c r="Q140" s="912"/>
      <c r="R140" s="912"/>
      <c r="S140" s="912"/>
      <c r="T140" s="912"/>
      <c r="U140" s="913"/>
      <c r="V140" s="39"/>
      <c r="W140" s="38"/>
      <c r="X140" s="787"/>
      <c r="Y140" s="788"/>
      <c r="Z140" s="788"/>
      <c r="AA140" s="789"/>
      <c r="AB140" s="709"/>
      <c r="AC140" s="710"/>
      <c r="AD140" s="709"/>
      <c r="AE140" s="710"/>
      <c r="AF140" s="717"/>
      <c r="AG140" s="718"/>
      <c r="AH140" s="718"/>
      <c r="AI140" s="718"/>
      <c r="AJ140" s="718"/>
      <c r="AK140" s="718"/>
      <c r="AL140" s="718"/>
      <c r="AM140" s="719"/>
      <c r="AN140" s="709"/>
      <c r="AO140" s="741"/>
      <c r="AP140" s="741"/>
      <c r="AQ140" s="710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919"/>
      <c r="BE140" s="920"/>
      <c r="BF140" s="920"/>
      <c r="BG140" s="920"/>
      <c r="BH140" s="920"/>
      <c r="BI140" s="920"/>
      <c r="BJ140" s="920"/>
      <c r="BK140" s="920"/>
      <c r="BL140" s="920"/>
      <c r="BM140" s="921"/>
      <c r="BN140" s="39"/>
      <c r="BO140" s="38"/>
      <c r="BP140" s="1071"/>
      <c r="BQ140" s="1072"/>
      <c r="BR140" s="1072"/>
      <c r="BS140" s="1073"/>
      <c r="BT140" s="831"/>
      <c r="BU140" s="833"/>
      <c r="BV140" s="831"/>
      <c r="BW140" s="833"/>
      <c r="BX140" s="1080"/>
      <c r="BY140" s="1081"/>
      <c r="BZ140" s="1081"/>
      <c r="CA140" s="1081"/>
      <c r="CB140" s="1081"/>
      <c r="CC140" s="1081"/>
      <c r="CD140" s="1081"/>
      <c r="CE140" s="1082"/>
      <c r="CF140" s="831"/>
      <c r="CG140" s="832"/>
      <c r="CH140" s="832"/>
      <c r="CI140" s="833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99" t="str">
        <f>F18</f>
        <v>VEGA 5 XL (AXIS PARAGL.)</v>
      </c>
      <c r="C143" s="1099"/>
      <c r="D143" s="1099"/>
      <c r="E143" s="1099"/>
      <c r="F143" s="1099"/>
      <c r="G143" s="1099"/>
      <c r="H143" s="1099"/>
      <c r="I143" s="1099"/>
      <c r="J143" s="1099"/>
      <c r="K143" s="1099"/>
      <c r="L143" s="1099"/>
      <c r="M143" s="1099"/>
      <c r="N143" s="1099"/>
      <c r="O143" s="1099"/>
      <c r="P143" s="1099"/>
      <c r="Q143" s="1099"/>
      <c r="R143" s="1099"/>
      <c r="S143" s="1099"/>
      <c r="T143" s="1099"/>
      <c r="U143" s="1099"/>
      <c r="V143" s="37"/>
      <c r="W143" s="36"/>
      <c r="X143" s="1100" t="str">
        <f>Z14</f>
        <v>P</v>
      </c>
      <c r="Y143" s="1100"/>
      <c r="Z143" s="1100"/>
      <c r="AA143" s="1100"/>
      <c r="AB143" s="1100"/>
      <c r="AC143" s="1100"/>
      <c r="AD143" s="1100"/>
      <c r="AE143" s="1101">
        <f>AH15</f>
        <v>110</v>
      </c>
      <c r="AF143" s="1101"/>
      <c r="AG143" s="1101"/>
      <c r="AH143" s="1101"/>
      <c r="AI143" s="1101"/>
      <c r="AJ143" s="1101"/>
      <c r="AK143" s="1101"/>
      <c r="AL143" s="1101"/>
      <c r="AM143" s="1101"/>
      <c r="AN143" s="1101"/>
      <c r="AO143" s="1099">
        <f>AM19</f>
        <v>0</v>
      </c>
      <c r="AP143" s="1099"/>
      <c r="AQ143" s="1099"/>
      <c r="AR143" s="1099"/>
      <c r="AS143" s="36"/>
      <c r="AT143" s="1099" t="str">
        <f>AX18</f>
        <v xml:space="preserve"> ()</v>
      </c>
      <c r="AU143" s="1099"/>
      <c r="AV143" s="1099"/>
      <c r="AW143" s="1099"/>
      <c r="AX143" s="1099"/>
      <c r="AY143" s="1099"/>
      <c r="AZ143" s="1099"/>
      <c r="BA143" s="1099"/>
      <c r="BB143" s="1099"/>
      <c r="BC143" s="1099"/>
      <c r="BD143" s="1099"/>
      <c r="BE143" s="1099"/>
      <c r="BF143" s="1099"/>
      <c r="BG143" s="1099"/>
      <c r="BH143" s="1099"/>
      <c r="BI143" s="1099"/>
      <c r="BJ143" s="1099"/>
      <c r="BK143" s="1099"/>
      <c r="BL143" s="1099"/>
      <c r="BM143" s="1099"/>
      <c r="BN143" s="37"/>
      <c r="BO143" s="36"/>
      <c r="BP143" s="1100" t="str">
        <f>BR14</f>
        <v>P</v>
      </c>
      <c r="BQ143" s="1100"/>
      <c r="BR143" s="1100"/>
      <c r="BS143" s="1100"/>
      <c r="BT143" s="1100"/>
      <c r="BU143" s="1100"/>
      <c r="BV143" s="1100"/>
      <c r="BW143" s="1101">
        <f>BZ15</f>
        <v>110</v>
      </c>
      <c r="BX143" s="1101"/>
      <c r="BY143" s="1101"/>
      <c r="BZ143" s="1101"/>
      <c r="CA143" s="1101"/>
      <c r="CB143" s="1101"/>
      <c r="CC143" s="1101"/>
      <c r="CD143" s="1101"/>
      <c r="CE143" s="1101"/>
      <c r="CF143" s="1101"/>
      <c r="CG143" s="1099" t="str">
        <f>CE19</f>
        <v>NIL</v>
      </c>
      <c r="CH143" s="1099"/>
      <c r="CI143" s="1099"/>
      <c r="CJ143" s="1099"/>
    </row>
    <row r="144" spans="1:88" ht="4.5" customHeight="1" x14ac:dyDescent="0.25">
      <c r="A144" s="36"/>
      <c r="B144" s="1099"/>
      <c r="C144" s="1099"/>
      <c r="D144" s="1099"/>
      <c r="E144" s="1099"/>
      <c r="F144" s="1099"/>
      <c r="G144" s="1099"/>
      <c r="H144" s="1099"/>
      <c r="I144" s="1099"/>
      <c r="J144" s="1099"/>
      <c r="K144" s="1099"/>
      <c r="L144" s="1099"/>
      <c r="M144" s="1099"/>
      <c r="N144" s="1099"/>
      <c r="O144" s="1099"/>
      <c r="P144" s="1099"/>
      <c r="Q144" s="1099"/>
      <c r="R144" s="1099"/>
      <c r="S144" s="1099"/>
      <c r="T144" s="1099"/>
      <c r="U144" s="1099"/>
      <c r="V144" s="37"/>
      <c r="W144" s="36"/>
      <c r="X144" s="1100"/>
      <c r="Y144" s="1100"/>
      <c r="Z144" s="1100"/>
      <c r="AA144" s="1100"/>
      <c r="AB144" s="1100"/>
      <c r="AC144" s="1100"/>
      <c r="AD144" s="1100"/>
      <c r="AE144" s="1101"/>
      <c r="AF144" s="1101"/>
      <c r="AG144" s="1101"/>
      <c r="AH144" s="1101"/>
      <c r="AI144" s="1101"/>
      <c r="AJ144" s="1101"/>
      <c r="AK144" s="1101"/>
      <c r="AL144" s="1101"/>
      <c r="AM144" s="1101"/>
      <c r="AN144" s="1101"/>
      <c r="AO144" s="1099"/>
      <c r="AP144" s="1099"/>
      <c r="AQ144" s="1099"/>
      <c r="AR144" s="1099"/>
      <c r="AS144" s="36"/>
      <c r="AT144" s="1099"/>
      <c r="AU144" s="1099"/>
      <c r="AV144" s="1099"/>
      <c r="AW144" s="1099"/>
      <c r="AX144" s="1099"/>
      <c r="AY144" s="1099"/>
      <c r="AZ144" s="1099"/>
      <c r="BA144" s="1099"/>
      <c r="BB144" s="1099"/>
      <c r="BC144" s="1099"/>
      <c r="BD144" s="1099"/>
      <c r="BE144" s="1099"/>
      <c r="BF144" s="1099"/>
      <c r="BG144" s="1099"/>
      <c r="BH144" s="1099"/>
      <c r="BI144" s="1099"/>
      <c r="BJ144" s="1099"/>
      <c r="BK144" s="1099"/>
      <c r="BL144" s="1099"/>
      <c r="BM144" s="1099"/>
      <c r="BN144" s="37"/>
      <c r="BO144" s="36"/>
      <c r="BP144" s="1100"/>
      <c r="BQ144" s="1100"/>
      <c r="BR144" s="1100"/>
      <c r="BS144" s="1100"/>
      <c r="BT144" s="1100"/>
      <c r="BU144" s="1100"/>
      <c r="BV144" s="1100"/>
      <c r="BW144" s="1101"/>
      <c r="BX144" s="1101"/>
      <c r="BY144" s="1101"/>
      <c r="BZ144" s="1101"/>
      <c r="CA144" s="1101"/>
      <c r="CB144" s="1101"/>
      <c r="CC144" s="1101"/>
      <c r="CD144" s="1101"/>
      <c r="CE144" s="1101"/>
      <c r="CF144" s="1101"/>
      <c r="CG144" s="1099"/>
      <c r="CH144" s="1099"/>
      <c r="CI144" s="1099"/>
      <c r="CJ144" s="1099"/>
    </row>
    <row r="145" spans="1:88" ht="4.5" customHeight="1" x14ac:dyDescent="0.25">
      <c r="A145" s="36"/>
      <c r="B145" s="1099"/>
      <c r="C145" s="1099"/>
      <c r="D145" s="1099"/>
      <c r="E145" s="1099"/>
      <c r="F145" s="1099"/>
      <c r="G145" s="1099"/>
      <c r="H145" s="1099"/>
      <c r="I145" s="1099"/>
      <c r="J145" s="1099"/>
      <c r="K145" s="1099"/>
      <c r="L145" s="1099"/>
      <c r="M145" s="1099"/>
      <c r="N145" s="1099"/>
      <c r="O145" s="1099"/>
      <c r="P145" s="1099"/>
      <c r="Q145" s="1099"/>
      <c r="R145" s="1099"/>
      <c r="S145" s="1099"/>
      <c r="T145" s="1099"/>
      <c r="U145" s="1099"/>
      <c r="V145" s="37"/>
      <c r="W145" s="36"/>
      <c r="X145" s="1100"/>
      <c r="Y145" s="1100"/>
      <c r="Z145" s="1100"/>
      <c r="AA145" s="1100"/>
      <c r="AB145" s="1100"/>
      <c r="AC145" s="1100"/>
      <c r="AD145" s="1100"/>
      <c r="AE145" s="1101"/>
      <c r="AF145" s="1101"/>
      <c r="AG145" s="1101"/>
      <c r="AH145" s="1101"/>
      <c r="AI145" s="1101"/>
      <c r="AJ145" s="1101"/>
      <c r="AK145" s="1101"/>
      <c r="AL145" s="1101"/>
      <c r="AM145" s="1101"/>
      <c r="AN145" s="1101"/>
      <c r="AO145" s="1099"/>
      <c r="AP145" s="1099"/>
      <c r="AQ145" s="1099"/>
      <c r="AR145" s="1099"/>
      <c r="AS145" s="36"/>
      <c r="AT145" s="1099"/>
      <c r="AU145" s="1099"/>
      <c r="AV145" s="1099"/>
      <c r="AW145" s="1099"/>
      <c r="AX145" s="1099"/>
      <c r="AY145" s="1099"/>
      <c r="AZ145" s="1099"/>
      <c r="BA145" s="1099"/>
      <c r="BB145" s="1099"/>
      <c r="BC145" s="1099"/>
      <c r="BD145" s="1099"/>
      <c r="BE145" s="1099"/>
      <c r="BF145" s="1099"/>
      <c r="BG145" s="1099"/>
      <c r="BH145" s="1099"/>
      <c r="BI145" s="1099"/>
      <c r="BJ145" s="1099"/>
      <c r="BK145" s="1099"/>
      <c r="BL145" s="1099"/>
      <c r="BM145" s="1099"/>
      <c r="BN145" s="37"/>
      <c r="BO145" s="36"/>
      <c r="BP145" s="1100"/>
      <c r="BQ145" s="1100"/>
      <c r="BR145" s="1100"/>
      <c r="BS145" s="1100"/>
      <c r="BT145" s="1100"/>
      <c r="BU145" s="1100"/>
      <c r="BV145" s="1100"/>
      <c r="BW145" s="1101"/>
      <c r="BX145" s="1101"/>
      <c r="BY145" s="1101"/>
      <c r="BZ145" s="1101"/>
      <c r="CA145" s="1101"/>
      <c r="CB145" s="1101"/>
      <c r="CC145" s="1101"/>
      <c r="CD145" s="1101"/>
      <c r="CE145" s="1101"/>
      <c r="CF145" s="1101"/>
      <c r="CG145" s="1099"/>
      <c r="CH145" s="1099"/>
      <c r="CI145" s="1099"/>
      <c r="CJ145" s="1099"/>
    </row>
    <row r="146" spans="1:88" ht="4.5" customHeight="1" x14ac:dyDescent="0.25">
      <c r="A146" s="36"/>
      <c r="B146" s="1099" t="str">
        <f>I23</f>
        <v>OM-P018</v>
      </c>
      <c r="C146" s="1099"/>
      <c r="D146" s="1099"/>
      <c r="E146" s="1099"/>
      <c r="F146" s="1099"/>
      <c r="G146" s="1099"/>
      <c r="H146" s="1099"/>
      <c r="I146" s="1099"/>
      <c r="J146" s="1099"/>
      <c r="K146" s="1099"/>
      <c r="L146" s="1099"/>
      <c r="M146" s="1099"/>
      <c r="N146" s="1099"/>
      <c r="O146" s="1099"/>
      <c r="P146" s="1099"/>
      <c r="Q146" s="1099"/>
      <c r="R146" s="1099"/>
      <c r="S146" s="1099"/>
      <c r="T146" s="1099"/>
      <c r="U146" s="1099"/>
      <c r="V146" s="37"/>
      <c r="W146" s="36"/>
      <c r="X146" s="1103">
        <f>AE35</f>
        <v>135</v>
      </c>
      <c r="Y146" s="1104"/>
      <c r="Z146" s="1104"/>
      <c r="AA146" s="1104"/>
      <c r="AB146" s="1104"/>
      <c r="AC146" s="1104"/>
      <c r="AD146" s="1105"/>
      <c r="AE146" s="1103" t="str">
        <f>AI35</f>
        <v>23/40</v>
      </c>
      <c r="AF146" s="1104"/>
      <c r="AG146" s="1104"/>
      <c r="AH146" s="1104"/>
      <c r="AI146" s="1104"/>
      <c r="AJ146" s="1104"/>
      <c r="AK146" s="1105"/>
      <c r="AL146" s="1103" t="str">
        <f>AN35</f>
        <v>57/1</v>
      </c>
      <c r="AM146" s="1104"/>
      <c r="AN146" s="1104"/>
      <c r="AO146" s="1104"/>
      <c r="AP146" s="1104"/>
      <c r="AQ146" s="1104"/>
      <c r="AR146" s="1105"/>
      <c r="AS146" s="36"/>
      <c r="AT146" s="1099">
        <f>BA23</f>
        <v>0</v>
      </c>
      <c r="AU146" s="1099"/>
      <c r="AV146" s="1099"/>
      <c r="AW146" s="1099"/>
      <c r="AX146" s="1099"/>
      <c r="AY146" s="1099"/>
      <c r="AZ146" s="1099"/>
      <c r="BA146" s="1099"/>
      <c r="BB146" s="1099"/>
      <c r="BC146" s="1099"/>
      <c r="BD146" s="1099"/>
      <c r="BE146" s="1099"/>
      <c r="BF146" s="1099"/>
      <c r="BG146" s="1099"/>
      <c r="BH146" s="1099"/>
      <c r="BI146" s="1099"/>
      <c r="BJ146" s="1099"/>
      <c r="BK146" s="1099"/>
      <c r="BL146" s="1099"/>
      <c r="BM146" s="1099"/>
      <c r="BN146" s="37"/>
      <c r="BO146" s="36"/>
      <c r="BP146" s="1103" t="str">
        <f>BW35</f>
        <v>+PK</v>
      </c>
      <c r="BQ146" s="1104"/>
      <c r="BR146" s="1104"/>
      <c r="BS146" s="1104"/>
      <c r="BT146" s="1104"/>
      <c r="BU146" s="1104"/>
      <c r="BV146" s="1105"/>
      <c r="BW146" s="1103" t="str">
        <f>CA35</f>
        <v>PK</v>
      </c>
      <c r="BX146" s="1104"/>
      <c r="BY146" s="1104"/>
      <c r="BZ146" s="1104"/>
      <c r="CA146" s="1104"/>
      <c r="CB146" s="1104"/>
      <c r="CC146" s="1105"/>
      <c r="CD146" s="1103" t="str">
        <f>CF35</f>
        <v>PK</v>
      </c>
      <c r="CE146" s="1104"/>
      <c r="CF146" s="1104"/>
      <c r="CG146" s="1104"/>
      <c r="CH146" s="1104"/>
      <c r="CI146" s="1104"/>
      <c r="CJ146" s="1105"/>
    </row>
    <row r="147" spans="1:88" ht="4.5" customHeight="1" x14ac:dyDescent="0.25">
      <c r="A147" s="36"/>
      <c r="B147" s="1099"/>
      <c r="C147" s="1099"/>
      <c r="D147" s="1099"/>
      <c r="E147" s="1099"/>
      <c r="F147" s="1099"/>
      <c r="G147" s="1099"/>
      <c r="H147" s="1099"/>
      <c r="I147" s="1099"/>
      <c r="J147" s="1099"/>
      <c r="K147" s="1099"/>
      <c r="L147" s="1099"/>
      <c r="M147" s="1099"/>
      <c r="N147" s="1099"/>
      <c r="O147" s="1099"/>
      <c r="P147" s="1099"/>
      <c r="Q147" s="1099"/>
      <c r="R147" s="1099"/>
      <c r="S147" s="1099"/>
      <c r="T147" s="1099"/>
      <c r="U147" s="1099"/>
      <c r="V147" s="37"/>
      <c r="W147" s="36"/>
      <c r="X147" s="1106"/>
      <c r="Y147" s="1107"/>
      <c r="Z147" s="1107"/>
      <c r="AA147" s="1107"/>
      <c r="AB147" s="1107"/>
      <c r="AC147" s="1107"/>
      <c r="AD147" s="1108"/>
      <c r="AE147" s="1106"/>
      <c r="AF147" s="1107"/>
      <c r="AG147" s="1107"/>
      <c r="AH147" s="1107"/>
      <c r="AI147" s="1107"/>
      <c r="AJ147" s="1107"/>
      <c r="AK147" s="1108"/>
      <c r="AL147" s="1106"/>
      <c r="AM147" s="1107"/>
      <c r="AN147" s="1107"/>
      <c r="AO147" s="1107"/>
      <c r="AP147" s="1107"/>
      <c r="AQ147" s="1107"/>
      <c r="AR147" s="1108"/>
      <c r="AS147" s="36"/>
      <c r="AT147" s="1099"/>
      <c r="AU147" s="1099"/>
      <c r="AV147" s="1099"/>
      <c r="AW147" s="1099"/>
      <c r="AX147" s="1099"/>
      <c r="AY147" s="1099"/>
      <c r="AZ147" s="1099"/>
      <c r="BA147" s="1099"/>
      <c r="BB147" s="1099"/>
      <c r="BC147" s="1099"/>
      <c r="BD147" s="1099"/>
      <c r="BE147" s="1099"/>
      <c r="BF147" s="1099"/>
      <c r="BG147" s="1099"/>
      <c r="BH147" s="1099"/>
      <c r="BI147" s="1099"/>
      <c r="BJ147" s="1099"/>
      <c r="BK147" s="1099"/>
      <c r="BL147" s="1099"/>
      <c r="BM147" s="1099"/>
      <c r="BN147" s="37"/>
      <c r="BO147" s="36"/>
      <c r="BP147" s="1106"/>
      <c r="BQ147" s="1107"/>
      <c r="BR147" s="1107"/>
      <c r="BS147" s="1107"/>
      <c r="BT147" s="1107"/>
      <c r="BU147" s="1107"/>
      <c r="BV147" s="1108"/>
      <c r="BW147" s="1106"/>
      <c r="BX147" s="1107"/>
      <c r="BY147" s="1107"/>
      <c r="BZ147" s="1107"/>
      <c r="CA147" s="1107"/>
      <c r="CB147" s="1107"/>
      <c r="CC147" s="1108"/>
      <c r="CD147" s="1106"/>
      <c r="CE147" s="1107"/>
      <c r="CF147" s="1107"/>
      <c r="CG147" s="1107"/>
      <c r="CH147" s="1107"/>
      <c r="CI147" s="1107"/>
      <c r="CJ147" s="1108"/>
    </row>
    <row r="148" spans="1:88" ht="4.5" customHeight="1" x14ac:dyDescent="0.25">
      <c r="A148" s="36"/>
      <c r="B148" s="1099"/>
      <c r="C148" s="1099"/>
      <c r="D148" s="1099"/>
      <c r="E148" s="1099"/>
      <c r="F148" s="1099"/>
      <c r="G148" s="1099"/>
      <c r="H148" s="1099"/>
      <c r="I148" s="1099"/>
      <c r="J148" s="1099"/>
      <c r="K148" s="1099"/>
      <c r="L148" s="1099"/>
      <c r="M148" s="1099"/>
      <c r="N148" s="1099"/>
      <c r="O148" s="1099"/>
      <c r="P148" s="1099"/>
      <c r="Q148" s="1099"/>
      <c r="R148" s="1099"/>
      <c r="S148" s="1099"/>
      <c r="T148" s="1099"/>
      <c r="U148" s="1099"/>
      <c r="V148" s="37"/>
      <c r="W148" s="36"/>
      <c r="X148" s="1109"/>
      <c r="Y148" s="1110"/>
      <c r="Z148" s="1110"/>
      <c r="AA148" s="1110"/>
      <c r="AB148" s="1110"/>
      <c r="AC148" s="1110"/>
      <c r="AD148" s="1111"/>
      <c r="AE148" s="1109"/>
      <c r="AF148" s="1110"/>
      <c r="AG148" s="1110"/>
      <c r="AH148" s="1110"/>
      <c r="AI148" s="1110"/>
      <c r="AJ148" s="1110"/>
      <c r="AK148" s="1111"/>
      <c r="AL148" s="1109"/>
      <c r="AM148" s="1110"/>
      <c r="AN148" s="1110"/>
      <c r="AO148" s="1110"/>
      <c r="AP148" s="1110"/>
      <c r="AQ148" s="1110"/>
      <c r="AR148" s="1111"/>
      <c r="AS148" s="36"/>
      <c r="AT148" s="1099"/>
      <c r="AU148" s="1099"/>
      <c r="AV148" s="1099"/>
      <c r="AW148" s="1099"/>
      <c r="AX148" s="1099"/>
      <c r="AY148" s="1099"/>
      <c r="AZ148" s="1099"/>
      <c r="BA148" s="1099"/>
      <c r="BB148" s="1099"/>
      <c r="BC148" s="1099"/>
      <c r="BD148" s="1099"/>
      <c r="BE148" s="1099"/>
      <c r="BF148" s="1099"/>
      <c r="BG148" s="1099"/>
      <c r="BH148" s="1099"/>
      <c r="BI148" s="1099"/>
      <c r="BJ148" s="1099"/>
      <c r="BK148" s="1099"/>
      <c r="BL148" s="1099"/>
      <c r="BM148" s="1099"/>
      <c r="BN148" s="37"/>
      <c r="BO148" s="36"/>
      <c r="BP148" s="1109"/>
      <c r="BQ148" s="1110"/>
      <c r="BR148" s="1110"/>
      <c r="BS148" s="1110"/>
      <c r="BT148" s="1110"/>
      <c r="BU148" s="1110"/>
      <c r="BV148" s="1111"/>
      <c r="BW148" s="1109"/>
      <c r="BX148" s="1110"/>
      <c r="BY148" s="1110"/>
      <c r="BZ148" s="1110"/>
      <c r="CA148" s="1110"/>
      <c r="CB148" s="1110"/>
      <c r="CC148" s="1111"/>
      <c r="CD148" s="1109"/>
      <c r="CE148" s="1110"/>
      <c r="CF148" s="1110"/>
      <c r="CG148" s="1110"/>
      <c r="CH148" s="1110"/>
      <c r="CI148" s="1110"/>
      <c r="CJ148" s="1111"/>
    </row>
    <row r="149" spans="1:88" ht="4.5" customHeight="1" x14ac:dyDescent="0.25">
      <c r="A149" s="36"/>
      <c r="B149" s="1102" t="str">
        <f>I28</f>
        <v>Slavomír LÁSZLOEN-C, 4,844545</v>
      </c>
      <c r="C149" s="1102"/>
      <c r="D149" s="1102"/>
      <c r="E149" s="1102"/>
      <c r="F149" s="1102"/>
      <c r="G149" s="1102"/>
      <c r="H149" s="1102"/>
      <c r="I149" s="1102"/>
      <c r="J149" s="1102"/>
      <c r="K149" s="1102"/>
      <c r="L149" s="1102"/>
      <c r="M149" s="1102"/>
      <c r="N149" s="1102"/>
      <c r="O149" s="1102"/>
      <c r="P149" s="1102"/>
      <c r="Q149" s="1102"/>
      <c r="R149" s="1102"/>
      <c r="S149" s="1102"/>
      <c r="T149" s="1102"/>
      <c r="U149" s="1102"/>
      <c r="V149" s="37"/>
      <c r="W149" s="36"/>
      <c r="X149" s="1099">
        <f>AE41</f>
        <v>0</v>
      </c>
      <c r="Y149" s="1099"/>
      <c r="Z149" s="1099"/>
      <c r="AA149" s="1099"/>
      <c r="AB149" s="1099"/>
      <c r="AC149" s="1099"/>
      <c r="AD149" s="1099"/>
      <c r="AE149" s="1099">
        <f>AI41</f>
        <v>0</v>
      </c>
      <c r="AF149" s="1099"/>
      <c r="AG149" s="1099"/>
      <c r="AH149" s="1099"/>
      <c r="AI149" s="1099"/>
      <c r="AJ149" s="1099"/>
      <c r="AK149" s="1099"/>
      <c r="AL149" s="1099">
        <f>AN41</f>
        <v>0</v>
      </c>
      <c r="AM149" s="1099"/>
      <c r="AN149" s="1099"/>
      <c r="AO149" s="1099"/>
      <c r="AP149" s="1099"/>
      <c r="AQ149" s="1099"/>
      <c r="AR149" s="1099"/>
      <c r="AS149" s="36"/>
      <c r="AT149" s="1102" t="str">
        <f>BA28</f>
        <v>Slavomír LÁSZLOEN-C, 4,844545</v>
      </c>
      <c r="AU149" s="1102"/>
      <c r="AV149" s="1102"/>
      <c r="AW149" s="1102"/>
      <c r="AX149" s="1102"/>
      <c r="AY149" s="1102"/>
      <c r="AZ149" s="1102"/>
      <c r="BA149" s="1102"/>
      <c r="BB149" s="1102"/>
      <c r="BC149" s="1102"/>
      <c r="BD149" s="1102"/>
      <c r="BE149" s="1102"/>
      <c r="BF149" s="1102"/>
      <c r="BG149" s="1102"/>
      <c r="BH149" s="1102"/>
      <c r="BI149" s="1102"/>
      <c r="BJ149" s="1102"/>
      <c r="BK149" s="1102"/>
      <c r="BL149" s="1102"/>
      <c r="BM149" s="1102"/>
      <c r="BN149" s="37"/>
      <c r="BO149" s="36"/>
      <c r="BP149" s="1099" t="str">
        <f>BW41</f>
        <v>PK</v>
      </c>
      <c r="BQ149" s="1099"/>
      <c r="BR149" s="1099"/>
      <c r="BS149" s="1099"/>
      <c r="BT149" s="1099"/>
      <c r="BU149" s="1099"/>
      <c r="BV149" s="1099"/>
      <c r="BW149" s="1099" t="str">
        <f>CA41</f>
        <v>PK</v>
      </c>
      <c r="BX149" s="1099"/>
      <c r="BY149" s="1099"/>
      <c r="BZ149" s="1099"/>
      <c r="CA149" s="1099"/>
      <c r="CB149" s="1099"/>
      <c r="CC149" s="1099"/>
      <c r="CD149" s="1099" t="str">
        <f>CF41</f>
        <v>PK</v>
      </c>
      <c r="CE149" s="1099"/>
      <c r="CF149" s="1099"/>
      <c r="CG149" s="1099"/>
      <c r="CH149" s="1099"/>
      <c r="CI149" s="1099"/>
      <c r="CJ149" s="1099"/>
    </row>
    <row r="150" spans="1:88" ht="4.5" customHeight="1" x14ac:dyDescent="0.25">
      <c r="A150" s="36"/>
      <c r="B150" s="1102"/>
      <c r="C150" s="1102"/>
      <c r="D150" s="1102"/>
      <c r="E150" s="1102"/>
      <c r="F150" s="1102"/>
      <c r="G150" s="1102"/>
      <c r="H150" s="1102"/>
      <c r="I150" s="1102"/>
      <c r="J150" s="1102"/>
      <c r="K150" s="1102"/>
      <c r="L150" s="1102"/>
      <c r="M150" s="1102"/>
      <c r="N150" s="1102"/>
      <c r="O150" s="1102"/>
      <c r="P150" s="1102"/>
      <c r="Q150" s="1102"/>
      <c r="R150" s="1102"/>
      <c r="S150" s="1102"/>
      <c r="T150" s="1102"/>
      <c r="U150" s="1102"/>
      <c r="V150" s="37"/>
      <c r="W150" s="36"/>
      <c r="X150" s="1099"/>
      <c r="Y150" s="1099"/>
      <c r="Z150" s="1099"/>
      <c r="AA150" s="1099"/>
      <c r="AB150" s="1099"/>
      <c r="AC150" s="1099"/>
      <c r="AD150" s="1099"/>
      <c r="AE150" s="1099"/>
      <c r="AF150" s="1099"/>
      <c r="AG150" s="1099"/>
      <c r="AH150" s="1099"/>
      <c r="AI150" s="1099"/>
      <c r="AJ150" s="1099"/>
      <c r="AK150" s="1099"/>
      <c r="AL150" s="1099"/>
      <c r="AM150" s="1099"/>
      <c r="AN150" s="1099"/>
      <c r="AO150" s="1099"/>
      <c r="AP150" s="1099"/>
      <c r="AQ150" s="1099"/>
      <c r="AR150" s="1099"/>
      <c r="AS150" s="36"/>
      <c r="AT150" s="1102"/>
      <c r="AU150" s="1102"/>
      <c r="AV150" s="1102"/>
      <c r="AW150" s="1102"/>
      <c r="AX150" s="1102"/>
      <c r="AY150" s="1102"/>
      <c r="AZ150" s="1102"/>
      <c r="BA150" s="1102"/>
      <c r="BB150" s="1102"/>
      <c r="BC150" s="1102"/>
      <c r="BD150" s="1102"/>
      <c r="BE150" s="1102"/>
      <c r="BF150" s="1102"/>
      <c r="BG150" s="1102"/>
      <c r="BH150" s="1102"/>
      <c r="BI150" s="1102"/>
      <c r="BJ150" s="1102"/>
      <c r="BK150" s="1102"/>
      <c r="BL150" s="1102"/>
      <c r="BM150" s="1102"/>
      <c r="BN150" s="37"/>
      <c r="BO150" s="36"/>
      <c r="BP150" s="1099"/>
      <c r="BQ150" s="1099"/>
      <c r="BR150" s="1099"/>
      <c r="BS150" s="1099"/>
      <c r="BT150" s="1099"/>
      <c r="BU150" s="1099"/>
      <c r="BV150" s="1099"/>
      <c r="BW150" s="1099"/>
      <c r="BX150" s="1099"/>
      <c r="BY150" s="1099"/>
      <c r="BZ150" s="1099"/>
      <c r="CA150" s="1099"/>
      <c r="CB150" s="1099"/>
      <c r="CC150" s="1099"/>
      <c r="CD150" s="1099"/>
      <c r="CE150" s="1099"/>
      <c r="CF150" s="1099"/>
      <c r="CG150" s="1099"/>
      <c r="CH150" s="1099"/>
      <c r="CI150" s="1099"/>
      <c r="CJ150" s="1099"/>
    </row>
    <row r="151" spans="1:88" ht="4.5" customHeight="1" x14ac:dyDescent="0.25">
      <c r="A151" s="36"/>
      <c r="B151" s="1102"/>
      <c r="C151" s="1102"/>
      <c r="D151" s="1102"/>
      <c r="E151" s="1102"/>
      <c r="F151" s="1102"/>
      <c r="G151" s="1102"/>
      <c r="H151" s="1102"/>
      <c r="I151" s="1102"/>
      <c r="J151" s="1102"/>
      <c r="K151" s="1102"/>
      <c r="L151" s="1102"/>
      <c r="M151" s="1102"/>
      <c r="N151" s="1102"/>
      <c r="O151" s="1102"/>
      <c r="P151" s="1102"/>
      <c r="Q151" s="1102"/>
      <c r="R151" s="1102"/>
      <c r="S151" s="1102"/>
      <c r="T151" s="1102"/>
      <c r="U151" s="1102"/>
      <c r="V151" s="37"/>
      <c r="W151" s="36"/>
      <c r="X151" s="1099"/>
      <c r="Y151" s="1099"/>
      <c r="Z151" s="1099"/>
      <c r="AA151" s="1099"/>
      <c r="AB151" s="1099"/>
      <c r="AC151" s="1099"/>
      <c r="AD151" s="1099"/>
      <c r="AE151" s="1099"/>
      <c r="AF151" s="1099"/>
      <c r="AG151" s="1099"/>
      <c r="AH151" s="1099"/>
      <c r="AI151" s="1099"/>
      <c r="AJ151" s="1099"/>
      <c r="AK151" s="1099"/>
      <c r="AL151" s="1099"/>
      <c r="AM151" s="1099"/>
      <c r="AN151" s="1099"/>
      <c r="AO151" s="1099"/>
      <c r="AP151" s="1099"/>
      <c r="AQ151" s="1099"/>
      <c r="AR151" s="1099"/>
      <c r="AS151" s="36"/>
      <c r="AT151" s="1102"/>
      <c r="AU151" s="1102"/>
      <c r="AV151" s="1102"/>
      <c r="AW151" s="1102"/>
      <c r="AX151" s="1102"/>
      <c r="AY151" s="1102"/>
      <c r="AZ151" s="1102"/>
      <c r="BA151" s="1102"/>
      <c r="BB151" s="1102"/>
      <c r="BC151" s="1102"/>
      <c r="BD151" s="1102"/>
      <c r="BE151" s="1102"/>
      <c r="BF151" s="1102"/>
      <c r="BG151" s="1102"/>
      <c r="BH151" s="1102"/>
      <c r="BI151" s="1102"/>
      <c r="BJ151" s="1102"/>
      <c r="BK151" s="1102"/>
      <c r="BL151" s="1102"/>
      <c r="BM151" s="1102"/>
      <c r="BN151" s="37"/>
      <c r="BO151" s="36"/>
      <c r="BP151" s="1099"/>
      <c r="BQ151" s="1099"/>
      <c r="BR151" s="1099"/>
      <c r="BS151" s="1099"/>
      <c r="BT151" s="1099"/>
      <c r="BU151" s="1099"/>
      <c r="BV151" s="1099"/>
      <c r="BW151" s="1099"/>
      <c r="BX151" s="1099"/>
      <c r="BY151" s="1099"/>
      <c r="BZ151" s="1099"/>
      <c r="CA151" s="1099"/>
      <c r="CB151" s="1099"/>
      <c r="CC151" s="1099"/>
      <c r="CD151" s="1099"/>
      <c r="CE151" s="1099"/>
      <c r="CF151" s="1099"/>
      <c r="CG151" s="1099"/>
      <c r="CH151" s="1099"/>
      <c r="CI151" s="1099"/>
      <c r="CJ151" s="1099"/>
    </row>
    <row r="152" spans="1:88" ht="4.5" customHeight="1" x14ac:dyDescent="0.25">
      <c r="A152" s="36"/>
      <c r="B152" s="1100">
        <f>I38</f>
        <v>45266</v>
      </c>
      <c r="C152" s="1099"/>
      <c r="D152" s="1099"/>
      <c r="E152" s="1099"/>
      <c r="F152" s="1099"/>
      <c r="G152" s="1099"/>
      <c r="H152" s="1099"/>
      <c r="I152" s="1099"/>
      <c r="J152" s="1099"/>
      <c r="K152" s="1100">
        <f ca="1">L43</f>
        <v>45869.590078356479</v>
      </c>
      <c r="L152" s="1099"/>
      <c r="M152" s="1099"/>
      <c r="N152" s="1099"/>
      <c r="O152" s="1099"/>
      <c r="P152" s="1099"/>
      <c r="Q152" s="1099"/>
      <c r="R152" s="1099"/>
      <c r="S152" s="1099"/>
      <c r="T152" s="1100"/>
      <c r="U152" s="1099"/>
      <c r="V152" s="37"/>
      <c r="W152" s="36"/>
      <c r="X152" s="1103">
        <f>AB44</f>
        <v>44536</v>
      </c>
      <c r="Y152" s="1104"/>
      <c r="Z152" s="1104"/>
      <c r="AA152" s="1104"/>
      <c r="AB152" s="1104"/>
      <c r="AC152" s="1104"/>
      <c r="AD152" s="1105"/>
      <c r="AE152" s="1112" t="str">
        <f>AF44</f>
        <v>26606506XL</v>
      </c>
      <c r="AF152" s="1104"/>
      <c r="AG152" s="1104"/>
      <c r="AH152" s="1104"/>
      <c r="AI152" s="1104"/>
      <c r="AJ152" s="1104"/>
      <c r="AK152" s="1105"/>
      <c r="AL152" s="1103">
        <f>AN44</f>
        <v>45266</v>
      </c>
      <c r="AM152" s="1104"/>
      <c r="AN152" s="1104"/>
      <c r="AO152" s="1104"/>
      <c r="AP152" s="1104"/>
      <c r="AQ152" s="1104"/>
      <c r="AR152" s="1105"/>
      <c r="AS152" s="36"/>
      <c r="AT152" s="1100" t="e">
        <f>BA38</f>
        <v>#REF!</v>
      </c>
      <c r="AU152" s="1099"/>
      <c r="AV152" s="1099"/>
      <c r="AW152" s="1099"/>
      <c r="AX152" s="1099"/>
      <c r="AY152" s="1099"/>
      <c r="AZ152" s="1099"/>
      <c r="BA152" s="1099"/>
      <c r="BB152" s="1099"/>
      <c r="BC152" s="1100">
        <f ca="1">BD43</f>
        <v>45869.590078356479</v>
      </c>
      <c r="BD152" s="1099"/>
      <c r="BE152" s="1099"/>
      <c r="BF152" s="1099"/>
      <c r="BG152" s="1099"/>
      <c r="BH152" s="1099"/>
      <c r="BI152" s="1099"/>
      <c r="BJ152" s="1099"/>
      <c r="BK152" s="1099"/>
      <c r="BL152" s="1100"/>
      <c r="BM152" s="1099"/>
      <c r="BN152" s="37"/>
      <c r="BO152" s="36"/>
      <c r="BP152" s="1103" t="e">
        <f>BT44</f>
        <v>#REF!</v>
      </c>
      <c r="BQ152" s="1104"/>
      <c r="BR152" s="1104"/>
      <c r="BS152" s="1104"/>
      <c r="BT152" s="1104"/>
      <c r="BU152" s="1104"/>
      <c r="BV152" s="1105"/>
      <c r="BW152" s="1112">
        <f>BX44</f>
        <v>0</v>
      </c>
      <c r="BX152" s="1104"/>
      <c r="BY152" s="1104"/>
      <c r="BZ152" s="1104"/>
      <c r="CA152" s="1104"/>
      <c r="CB152" s="1104"/>
      <c r="CC152" s="1105"/>
      <c r="CD152" s="1103" t="e">
        <f>CF44</f>
        <v>#REF!</v>
      </c>
      <c r="CE152" s="1104"/>
      <c r="CF152" s="1104"/>
      <c r="CG152" s="1104"/>
      <c r="CH152" s="1104"/>
      <c r="CI152" s="1104"/>
      <c r="CJ152" s="1105"/>
    </row>
    <row r="153" spans="1:88" ht="4.5" customHeight="1" x14ac:dyDescent="0.25">
      <c r="A153" s="36"/>
      <c r="B153" s="1099"/>
      <c r="C153" s="1099"/>
      <c r="D153" s="1099"/>
      <c r="E153" s="1099"/>
      <c r="F153" s="1099"/>
      <c r="G153" s="1099"/>
      <c r="H153" s="1099"/>
      <c r="I153" s="1099"/>
      <c r="J153" s="1099"/>
      <c r="K153" s="1099"/>
      <c r="L153" s="1099"/>
      <c r="M153" s="1099"/>
      <c r="N153" s="1099"/>
      <c r="O153" s="1099"/>
      <c r="P153" s="1099"/>
      <c r="Q153" s="1099"/>
      <c r="R153" s="1099"/>
      <c r="S153" s="1099"/>
      <c r="T153" s="1099"/>
      <c r="U153" s="1099"/>
      <c r="V153" s="37"/>
      <c r="W153" s="36"/>
      <c r="X153" s="1106"/>
      <c r="Y153" s="1107"/>
      <c r="Z153" s="1107"/>
      <c r="AA153" s="1107"/>
      <c r="AB153" s="1107"/>
      <c r="AC153" s="1107"/>
      <c r="AD153" s="1108"/>
      <c r="AE153" s="1106"/>
      <c r="AF153" s="1107"/>
      <c r="AG153" s="1107"/>
      <c r="AH153" s="1107"/>
      <c r="AI153" s="1107"/>
      <c r="AJ153" s="1107"/>
      <c r="AK153" s="1108"/>
      <c r="AL153" s="1106"/>
      <c r="AM153" s="1107"/>
      <c r="AN153" s="1107"/>
      <c r="AO153" s="1107"/>
      <c r="AP153" s="1107"/>
      <c r="AQ153" s="1107"/>
      <c r="AR153" s="1108"/>
      <c r="AS153" s="36"/>
      <c r="AT153" s="1099"/>
      <c r="AU153" s="1099"/>
      <c r="AV153" s="1099"/>
      <c r="AW153" s="1099"/>
      <c r="AX153" s="1099"/>
      <c r="AY153" s="1099"/>
      <c r="AZ153" s="1099"/>
      <c r="BA153" s="1099"/>
      <c r="BB153" s="1099"/>
      <c r="BC153" s="1099"/>
      <c r="BD153" s="1099"/>
      <c r="BE153" s="1099"/>
      <c r="BF153" s="1099"/>
      <c r="BG153" s="1099"/>
      <c r="BH153" s="1099"/>
      <c r="BI153" s="1099"/>
      <c r="BJ153" s="1099"/>
      <c r="BK153" s="1099"/>
      <c r="BL153" s="1099"/>
      <c r="BM153" s="1099"/>
      <c r="BN153" s="37"/>
      <c r="BO153" s="36"/>
      <c r="BP153" s="1106"/>
      <c r="BQ153" s="1107"/>
      <c r="BR153" s="1107"/>
      <c r="BS153" s="1107"/>
      <c r="BT153" s="1107"/>
      <c r="BU153" s="1107"/>
      <c r="BV153" s="1108"/>
      <c r="BW153" s="1106"/>
      <c r="BX153" s="1107"/>
      <c r="BY153" s="1107"/>
      <c r="BZ153" s="1107"/>
      <c r="CA153" s="1107"/>
      <c r="CB153" s="1107"/>
      <c r="CC153" s="1108"/>
      <c r="CD153" s="1106"/>
      <c r="CE153" s="1107"/>
      <c r="CF153" s="1107"/>
      <c r="CG153" s="1107"/>
      <c r="CH153" s="1107"/>
      <c r="CI153" s="1107"/>
      <c r="CJ153" s="1108"/>
    </row>
    <row r="154" spans="1:88" ht="4.5" customHeight="1" x14ac:dyDescent="0.25">
      <c r="A154" s="48"/>
      <c r="B154" s="1099"/>
      <c r="C154" s="1099"/>
      <c r="D154" s="1099"/>
      <c r="E154" s="1099"/>
      <c r="F154" s="1099"/>
      <c r="G154" s="1099"/>
      <c r="H154" s="1099"/>
      <c r="I154" s="1099"/>
      <c r="J154" s="1099"/>
      <c r="K154" s="1099"/>
      <c r="L154" s="1099"/>
      <c r="M154" s="1099"/>
      <c r="N154" s="1099"/>
      <c r="O154" s="1099"/>
      <c r="P154" s="1099"/>
      <c r="Q154" s="1099"/>
      <c r="R154" s="1099"/>
      <c r="S154" s="1099"/>
      <c r="T154" s="1099"/>
      <c r="U154" s="1099"/>
      <c r="V154" s="49"/>
      <c r="W154" s="48"/>
      <c r="X154" s="1109"/>
      <c r="Y154" s="1110"/>
      <c r="Z154" s="1110"/>
      <c r="AA154" s="1110"/>
      <c r="AB154" s="1110"/>
      <c r="AC154" s="1110"/>
      <c r="AD154" s="1111"/>
      <c r="AE154" s="1109"/>
      <c r="AF154" s="1110"/>
      <c r="AG154" s="1110"/>
      <c r="AH154" s="1110"/>
      <c r="AI154" s="1110"/>
      <c r="AJ154" s="1110"/>
      <c r="AK154" s="1111"/>
      <c r="AL154" s="1109"/>
      <c r="AM154" s="1110"/>
      <c r="AN154" s="1110"/>
      <c r="AO154" s="1110"/>
      <c r="AP154" s="1110"/>
      <c r="AQ154" s="1110"/>
      <c r="AR154" s="1111"/>
      <c r="AS154" s="48"/>
      <c r="AT154" s="1099"/>
      <c r="AU154" s="1099"/>
      <c r="AV154" s="1099"/>
      <c r="AW154" s="1099"/>
      <c r="AX154" s="1099"/>
      <c r="AY154" s="1099"/>
      <c r="AZ154" s="1099"/>
      <c r="BA154" s="1099"/>
      <c r="BB154" s="1099"/>
      <c r="BC154" s="1099"/>
      <c r="BD154" s="1099"/>
      <c r="BE154" s="1099"/>
      <c r="BF154" s="1099"/>
      <c r="BG154" s="1099"/>
      <c r="BH154" s="1099"/>
      <c r="BI154" s="1099"/>
      <c r="BJ154" s="1099"/>
      <c r="BK154" s="1099"/>
      <c r="BL154" s="1099"/>
      <c r="BM154" s="1099"/>
      <c r="BN154" s="49"/>
      <c r="BO154" s="48"/>
      <c r="BP154" s="1109"/>
      <c r="BQ154" s="1110"/>
      <c r="BR154" s="1110"/>
      <c r="BS154" s="1110"/>
      <c r="BT154" s="1110"/>
      <c r="BU154" s="1110"/>
      <c r="BV154" s="1111"/>
      <c r="BW154" s="1109"/>
      <c r="BX154" s="1110"/>
      <c r="BY154" s="1110"/>
      <c r="BZ154" s="1110"/>
      <c r="CA154" s="1110"/>
      <c r="CB154" s="1110"/>
      <c r="CC154" s="1111"/>
      <c r="CD154" s="1109"/>
      <c r="CE154" s="1110"/>
      <c r="CF154" s="1110"/>
      <c r="CG154" s="1110"/>
      <c r="CH154" s="1110"/>
      <c r="CI154" s="1110"/>
      <c r="CJ154" s="1111"/>
    </row>
    <row r="155" spans="1:88" ht="4.5" customHeight="1" x14ac:dyDescent="0.25">
      <c r="A155" s="36"/>
      <c r="B155" s="1099" t="str">
        <f>F65</f>
        <v xml:space="preserve"> ()</v>
      </c>
      <c r="C155" s="1099"/>
      <c r="D155" s="1099"/>
      <c r="E155" s="1099"/>
      <c r="F155" s="1099"/>
      <c r="G155" s="1099"/>
      <c r="H155" s="1099"/>
      <c r="I155" s="1099"/>
      <c r="J155" s="1099"/>
      <c r="K155" s="1099"/>
      <c r="L155" s="1099"/>
      <c r="M155" s="1099"/>
      <c r="N155" s="1099"/>
      <c r="O155" s="1099"/>
      <c r="P155" s="1099"/>
      <c r="Q155" s="1099"/>
      <c r="R155" s="1099"/>
      <c r="S155" s="1099"/>
      <c r="T155" s="1099"/>
      <c r="U155" s="1099"/>
      <c r="V155" s="37"/>
      <c r="W155" s="36"/>
      <c r="X155" s="1100">
        <f>Z61</f>
        <v>0</v>
      </c>
      <c r="Y155" s="1100"/>
      <c r="Z155" s="1100"/>
      <c r="AA155" s="1100"/>
      <c r="AB155" s="1100"/>
      <c r="AC155" s="1100"/>
      <c r="AD155" s="1100"/>
      <c r="AE155" s="1101">
        <f>AH62</f>
        <v>0</v>
      </c>
      <c r="AF155" s="1101"/>
      <c r="AG155" s="1101"/>
      <c r="AH155" s="1101"/>
      <c r="AI155" s="1101"/>
      <c r="AJ155" s="1101"/>
      <c r="AK155" s="1101"/>
      <c r="AL155" s="1101"/>
      <c r="AM155" s="1101"/>
      <c r="AN155" s="1101"/>
      <c r="AO155" s="1099">
        <f>AM66</f>
        <v>0</v>
      </c>
      <c r="AP155" s="1099"/>
      <c r="AQ155" s="1099"/>
      <c r="AR155" s="1099"/>
      <c r="AS155" s="36"/>
      <c r="AT155" s="1099" t="str">
        <f>AX65</f>
        <v xml:space="preserve"> ()</v>
      </c>
      <c r="AU155" s="1099"/>
      <c r="AV155" s="1099"/>
      <c r="AW155" s="1099"/>
      <c r="AX155" s="1099"/>
      <c r="AY155" s="1099"/>
      <c r="AZ155" s="1099"/>
      <c r="BA155" s="1099"/>
      <c r="BB155" s="1099"/>
      <c r="BC155" s="1099"/>
      <c r="BD155" s="1099"/>
      <c r="BE155" s="1099"/>
      <c r="BF155" s="1099"/>
      <c r="BG155" s="1099"/>
      <c r="BH155" s="1099"/>
      <c r="BI155" s="1099"/>
      <c r="BJ155" s="1099"/>
      <c r="BK155" s="1099"/>
      <c r="BL155" s="1099"/>
      <c r="BM155" s="1099"/>
      <c r="BN155" s="37"/>
      <c r="BO155" s="36"/>
      <c r="BP155" s="1100">
        <f>BR61</f>
        <v>0</v>
      </c>
      <c r="BQ155" s="1100"/>
      <c r="BR155" s="1100"/>
      <c r="BS155" s="1100"/>
      <c r="BT155" s="1100"/>
      <c r="BU155" s="1100"/>
      <c r="BV155" s="1100"/>
      <c r="BW155" s="1101">
        <f>BZ62</f>
        <v>0</v>
      </c>
      <c r="BX155" s="1101"/>
      <c r="BY155" s="1101"/>
      <c r="BZ155" s="1101"/>
      <c r="CA155" s="1101"/>
      <c r="CB155" s="1101"/>
      <c r="CC155" s="1101"/>
      <c r="CD155" s="1101"/>
      <c r="CE155" s="1101"/>
      <c r="CF155" s="1101"/>
      <c r="CG155" s="1099" t="str">
        <f>CE66</f>
        <v>NIL</v>
      </c>
      <c r="CH155" s="1099"/>
      <c r="CI155" s="1099"/>
      <c r="CJ155" s="1099"/>
    </row>
    <row r="156" spans="1:88" ht="4.5" customHeight="1" x14ac:dyDescent="0.25">
      <c r="A156" s="36"/>
      <c r="B156" s="1099"/>
      <c r="C156" s="1099"/>
      <c r="D156" s="1099"/>
      <c r="E156" s="1099"/>
      <c r="F156" s="1099"/>
      <c r="G156" s="1099"/>
      <c r="H156" s="1099"/>
      <c r="I156" s="1099"/>
      <c r="J156" s="1099"/>
      <c r="K156" s="1099"/>
      <c r="L156" s="1099"/>
      <c r="M156" s="1099"/>
      <c r="N156" s="1099"/>
      <c r="O156" s="1099"/>
      <c r="P156" s="1099"/>
      <c r="Q156" s="1099"/>
      <c r="R156" s="1099"/>
      <c r="S156" s="1099"/>
      <c r="T156" s="1099"/>
      <c r="U156" s="1099"/>
      <c r="V156" s="37"/>
      <c r="W156" s="36"/>
      <c r="X156" s="1100"/>
      <c r="Y156" s="1100"/>
      <c r="Z156" s="1100"/>
      <c r="AA156" s="1100"/>
      <c r="AB156" s="1100"/>
      <c r="AC156" s="1100"/>
      <c r="AD156" s="1100"/>
      <c r="AE156" s="1101"/>
      <c r="AF156" s="1101"/>
      <c r="AG156" s="1101"/>
      <c r="AH156" s="1101"/>
      <c r="AI156" s="1101"/>
      <c r="AJ156" s="1101"/>
      <c r="AK156" s="1101"/>
      <c r="AL156" s="1101"/>
      <c r="AM156" s="1101"/>
      <c r="AN156" s="1101"/>
      <c r="AO156" s="1099"/>
      <c r="AP156" s="1099"/>
      <c r="AQ156" s="1099"/>
      <c r="AR156" s="1099"/>
      <c r="AS156" s="36"/>
      <c r="AT156" s="1099"/>
      <c r="AU156" s="1099"/>
      <c r="AV156" s="1099"/>
      <c r="AW156" s="1099"/>
      <c r="AX156" s="1099"/>
      <c r="AY156" s="1099"/>
      <c r="AZ156" s="1099"/>
      <c r="BA156" s="1099"/>
      <c r="BB156" s="1099"/>
      <c r="BC156" s="1099"/>
      <c r="BD156" s="1099"/>
      <c r="BE156" s="1099"/>
      <c r="BF156" s="1099"/>
      <c r="BG156" s="1099"/>
      <c r="BH156" s="1099"/>
      <c r="BI156" s="1099"/>
      <c r="BJ156" s="1099"/>
      <c r="BK156" s="1099"/>
      <c r="BL156" s="1099"/>
      <c r="BM156" s="1099"/>
      <c r="BN156" s="37"/>
      <c r="BO156" s="36"/>
      <c r="BP156" s="1100"/>
      <c r="BQ156" s="1100"/>
      <c r="BR156" s="1100"/>
      <c r="BS156" s="1100"/>
      <c r="BT156" s="1100"/>
      <c r="BU156" s="1100"/>
      <c r="BV156" s="1100"/>
      <c r="BW156" s="1101"/>
      <c r="BX156" s="1101"/>
      <c r="BY156" s="1101"/>
      <c r="BZ156" s="1101"/>
      <c r="CA156" s="1101"/>
      <c r="CB156" s="1101"/>
      <c r="CC156" s="1101"/>
      <c r="CD156" s="1101"/>
      <c r="CE156" s="1101"/>
      <c r="CF156" s="1101"/>
      <c r="CG156" s="1099"/>
      <c r="CH156" s="1099"/>
      <c r="CI156" s="1099"/>
      <c r="CJ156" s="1099"/>
    </row>
    <row r="157" spans="1:88" ht="4.5" customHeight="1" x14ac:dyDescent="0.25">
      <c r="A157" s="36"/>
      <c r="B157" s="1099"/>
      <c r="C157" s="1099"/>
      <c r="D157" s="1099"/>
      <c r="E157" s="1099"/>
      <c r="F157" s="1099"/>
      <c r="G157" s="1099"/>
      <c r="H157" s="1099"/>
      <c r="I157" s="1099"/>
      <c r="J157" s="1099"/>
      <c r="K157" s="1099"/>
      <c r="L157" s="1099"/>
      <c r="M157" s="1099"/>
      <c r="N157" s="1099"/>
      <c r="O157" s="1099"/>
      <c r="P157" s="1099"/>
      <c r="Q157" s="1099"/>
      <c r="R157" s="1099"/>
      <c r="S157" s="1099"/>
      <c r="T157" s="1099"/>
      <c r="U157" s="1099"/>
      <c r="V157" s="37"/>
      <c r="W157" s="36"/>
      <c r="X157" s="1100"/>
      <c r="Y157" s="1100"/>
      <c r="Z157" s="1100"/>
      <c r="AA157" s="1100"/>
      <c r="AB157" s="1100"/>
      <c r="AC157" s="1100"/>
      <c r="AD157" s="1100"/>
      <c r="AE157" s="1101"/>
      <c r="AF157" s="1101"/>
      <c r="AG157" s="1101"/>
      <c r="AH157" s="1101"/>
      <c r="AI157" s="1101"/>
      <c r="AJ157" s="1101"/>
      <c r="AK157" s="1101"/>
      <c r="AL157" s="1101"/>
      <c r="AM157" s="1101"/>
      <c r="AN157" s="1101"/>
      <c r="AO157" s="1099"/>
      <c r="AP157" s="1099"/>
      <c r="AQ157" s="1099"/>
      <c r="AR157" s="1099"/>
      <c r="AS157" s="36"/>
      <c r="AT157" s="1099"/>
      <c r="AU157" s="1099"/>
      <c r="AV157" s="1099"/>
      <c r="AW157" s="1099"/>
      <c r="AX157" s="1099"/>
      <c r="AY157" s="1099"/>
      <c r="AZ157" s="1099"/>
      <c r="BA157" s="1099"/>
      <c r="BB157" s="1099"/>
      <c r="BC157" s="1099"/>
      <c r="BD157" s="1099"/>
      <c r="BE157" s="1099"/>
      <c r="BF157" s="1099"/>
      <c r="BG157" s="1099"/>
      <c r="BH157" s="1099"/>
      <c r="BI157" s="1099"/>
      <c r="BJ157" s="1099"/>
      <c r="BK157" s="1099"/>
      <c r="BL157" s="1099"/>
      <c r="BM157" s="1099"/>
      <c r="BN157" s="37"/>
      <c r="BO157" s="36"/>
      <c r="BP157" s="1100"/>
      <c r="BQ157" s="1100"/>
      <c r="BR157" s="1100"/>
      <c r="BS157" s="1100"/>
      <c r="BT157" s="1100"/>
      <c r="BU157" s="1100"/>
      <c r="BV157" s="1100"/>
      <c r="BW157" s="1101"/>
      <c r="BX157" s="1101"/>
      <c r="BY157" s="1101"/>
      <c r="BZ157" s="1101"/>
      <c r="CA157" s="1101"/>
      <c r="CB157" s="1101"/>
      <c r="CC157" s="1101"/>
      <c r="CD157" s="1101"/>
      <c r="CE157" s="1101"/>
      <c r="CF157" s="1101"/>
      <c r="CG157" s="1099"/>
      <c r="CH157" s="1099"/>
      <c r="CI157" s="1099"/>
      <c r="CJ157" s="1099"/>
    </row>
    <row r="158" spans="1:88" ht="4.5" customHeight="1" x14ac:dyDescent="0.25">
      <c r="A158" s="36"/>
      <c r="B158" s="1099" t="str">
        <f>I70</f>
        <v>OM-P334</v>
      </c>
      <c r="C158" s="1099"/>
      <c r="D158" s="1099"/>
      <c r="E158" s="1099"/>
      <c r="F158" s="1099"/>
      <c r="G158" s="1099"/>
      <c r="H158" s="1099"/>
      <c r="I158" s="1099"/>
      <c r="J158" s="1099"/>
      <c r="K158" s="1099"/>
      <c r="L158" s="1099"/>
      <c r="M158" s="1099"/>
      <c r="N158" s="1099"/>
      <c r="O158" s="1099"/>
      <c r="P158" s="1099"/>
      <c r="Q158" s="1099"/>
      <c r="R158" s="1099"/>
      <c r="S158" s="1099"/>
      <c r="T158" s="1099"/>
      <c r="U158" s="1099"/>
      <c r="V158" s="37"/>
      <c r="W158" s="36"/>
      <c r="X158" s="1103">
        <f>AE82</f>
        <v>0</v>
      </c>
      <c r="Y158" s="1104"/>
      <c r="Z158" s="1104"/>
      <c r="AA158" s="1104"/>
      <c r="AB158" s="1104"/>
      <c r="AC158" s="1104"/>
      <c r="AD158" s="1105"/>
      <c r="AE158" s="1103" t="str">
        <f>AI82</f>
        <v>/</v>
      </c>
      <c r="AF158" s="1104"/>
      <c r="AG158" s="1104"/>
      <c r="AH158" s="1104"/>
      <c r="AI158" s="1104"/>
      <c r="AJ158" s="1104"/>
      <c r="AK158" s="1105"/>
      <c r="AL158" s="1103" t="str">
        <f>AN82</f>
        <v>/</v>
      </c>
      <c r="AM158" s="1104"/>
      <c r="AN158" s="1104"/>
      <c r="AO158" s="1104"/>
      <c r="AP158" s="1104"/>
      <c r="AQ158" s="1104"/>
      <c r="AR158" s="1105"/>
      <c r="AS158" s="36"/>
      <c r="AT158" s="1099">
        <f>BA70</f>
        <v>0</v>
      </c>
      <c r="AU158" s="1099"/>
      <c r="AV158" s="1099"/>
      <c r="AW158" s="1099"/>
      <c r="AX158" s="1099"/>
      <c r="AY158" s="1099"/>
      <c r="AZ158" s="1099"/>
      <c r="BA158" s="1099"/>
      <c r="BB158" s="1099"/>
      <c r="BC158" s="1099"/>
      <c r="BD158" s="1099"/>
      <c r="BE158" s="1099"/>
      <c r="BF158" s="1099"/>
      <c r="BG158" s="1099"/>
      <c r="BH158" s="1099"/>
      <c r="BI158" s="1099"/>
      <c r="BJ158" s="1099"/>
      <c r="BK158" s="1099"/>
      <c r="BL158" s="1099"/>
      <c r="BM158" s="1099"/>
      <c r="BN158" s="37"/>
      <c r="BO158" s="36"/>
      <c r="BP158" s="1103" t="str">
        <f>BW82</f>
        <v>+PK</v>
      </c>
      <c r="BQ158" s="1104"/>
      <c r="BR158" s="1104"/>
      <c r="BS158" s="1104"/>
      <c r="BT158" s="1104"/>
      <c r="BU158" s="1104"/>
      <c r="BV158" s="1105"/>
      <c r="BW158" s="1103" t="str">
        <f>CA82</f>
        <v>PK</v>
      </c>
      <c r="BX158" s="1104"/>
      <c r="BY158" s="1104"/>
      <c r="BZ158" s="1104"/>
      <c r="CA158" s="1104"/>
      <c r="CB158" s="1104"/>
      <c r="CC158" s="1105"/>
      <c r="CD158" s="1103" t="str">
        <f>CF82</f>
        <v>PK</v>
      </c>
      <c r="CE158" s="1104"/>
      <c r="CF158" s="1104"/>
      <c r="CG158" s="1104"/>
      <c r="CH158" s="1104"/>
      <c r="CI158" s="1104"/>
      <c r="CJ158" s="1105"/>
    </row>
    <row r="159" spans="1:88" ht="4.5" customHeight="1" x14ac:dyDescent="0.25">
      <c r="A159" s="36"/>
      <c r="B159" s="1099"/>
      <c r="C159" s="1099"/>
      <c r="D159" s="1099"/>
      <c r="E159" s="1099"/>
      <c r="F159" s="1099"/>
      <c r="G159" s="1099"/>
      <c r="H159" s="1099"/>
      <c r="I159" s="1099"/>
      <c r="J159" s="1099"/>
      <c r="K159" s="1099"/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37"/>
      <c r="W159" s="36"/>
      <c r="X159" s="1106"/>
      <c r="Y159" s="1107"/>
      <c r="Z159" s="1107"/>
      <c r="AA159" s="1107"/>
      <c r="AB159" s="1107"/>
      <c r="AC159" s="1107"/>
      <c r="AD159" s="1108"/>
      <c r="AE159" s="1106"/>
      <c r="AF159" s="1107"/>
      <c r="AG159" s="1107"/>
      <c r="AH159" s="1107"/>
      <c r="AI159" s="1107"/>
      <c r="AJ159" s="1107"/>
      <c r="AK159" s="1108"/>
      <c r="AL159" s="1106"/>
      <c r="AM159" s="1107"/>
      <c r="AN159" s="1107"/>
      <c r="AO159" s="1107"/>
      <c r="AP159" s="1107"/>
      <c r="AQ159" s="1107"/>
      <c r="AR159" s="1108"/>
      <c r="AS159" s="36"/>
      <c r="AT159" s="1099"/>
      <c r="AU159" s="1099"/>
      <c r="AV159" s="1099"/>
      <c r="AW159" s="1099"/>
      <c r="AX159" s="1099"/>
      <c r="AY159" s="1099"/>
      <c r="AZ159" s="1099"/>
      <c r="BA159" s="1099"/>
      <c r="BB159" s="1099"/>
      <c r="BC159" s="1099"/>
      <c r="BD159" s="1099"/>
      <c r="BE159" s="1099"/>
      <c r="BF159" s="1099"/>
      <c r="BG159" s="1099"/>
      <c r="BH159" s="1099"/>
      <c r="BI159" s="1099"/>
      <c r="BJ159" s="1099"/>
      <c r="BK159" s="1099"/>
      <c r="BL159" s="1099"/>
      <c r="BM159" s="1099"/>
      <c r="BN159" s="37"/>
      <c r="BO159" s="36"/>
      <c r="BP159" s="1106"/>
      <c r="BQ159" s="1107"/>
      <c r="BR159" s="1107"/>
      <c r="BS159" s="1107"/>
      <c r="BT159" s="1107"/>
      <c r="BU159" s="1107"/>
      <c r="BV159" s="1108"/>
      <c r="BW159" s="1106"/>
      <c r="BX159" s="1107"/>
      <c r="BY159" s="1107"/>
      <c r="BZ159" s="1107"/>
      <c r="CA159" s="1107"/>
      <c r="CB159" s="1107"/>
      <c r="CC159" s="1108"/>
      <c r="CD159" s="1106"/>
      <c r="CE159" s="1107"/>
      <c r="CF159" s="1107"/>
      <c r="CG159" s="1107"/>
      <c r="CH159" s="1107"/>
      <c r="CI159" s="1107"/>
      <c r="CJ159" s="1108"/>
    </row>
    <row r="160" spans="1:88" ht="4.5" customHeight="1" x14ac:dyDescent="0.25">
      <c r="A160" s="36"/>
      <c r="B160" s="1099"/>
      <c r="C160" s="1099"/>
      <c r="D160" s="1099"/>
      <c r="E160" s="1099"/>
      <c r="F160" s="1099"/>
      <c r="G160" s="1099"/>
      <c r="H160" s="1099"/>
      <c r="I160" s="1099"/>
      <c r="J160" s="1099"/>
      <c r="K160" s="1099"/>
      <c r="L160" s="1099"/>
      <c r="M160" s="1099"/>
      <c r="N160" s="1099"/>
      <c r="O160" s="1099"/>
      <c r="P160" s="1099"/>
      <c r="Q160" s="1099"/>
      <c r="R160" s="1099"/>
      <c r="S160" s="1099"/>
      <c r="T160" s="1099"/>
      <c r="U160" s="1099"/>
      <c r="V160" s="37"/>
      <c r="W160" s="36"/>
      <c r="X160" s="1109"/>
      <c r="Y160" s="1110"/>
      <c r="Z160" s="1110"/>
      <c r="AA160" s="1110"/>
      <c r="AB160" s="1110"/>
      <c r="AC160" s="1110"/>
      <c r="AD160" s="1111"/>
      <c r="AE160" s="1109"/>
      <c r="AF160" s="1110"/>
      <c r="AG160" s="1110"/>
      <c r="AH160" s="1110"/>
      <c r="AI160" s="1110"/>
      <c r="AJ160" s="1110"/>
      <c r="AK160" s="1111"/>
      <c r="AL160" s="1109"/>
      <c r="AM160" s="1110"/>
      <c r="AN160" s="1110"/>
      <c r="AO160" s="1110"/>
      <c r="AP160" s="1110"/>
      <c r="AQ160" s="1110"/>
      <c r="AR160" s="1111"/>
      <c r="AS160" s="36"/>
      <c r="AT160" s="1099"/>
      <c r="AU160" s="1099"/>
      <c r="AV160" s="1099"/>
      <c r="AW160" s="1099"/>
      <c r="AX160" s="1099"/>
      <c r="AY160" s="1099"/>
      <c r="AZ160" s="1099"/>
      <c r="BA160" s="1099"/>
      <c r="BB160" s="1099"/>
      <c r="BC160" s="1099"/>
      <c r="BD160" s="1099"/>
      <c r="BE160" s="1099"/>
      <c r="BF160" s="1099"/>
      <c r="BG160" s="1099"/>
      <c r="BH160" s="1099"/>
      <c r="BI160" s="1099"/>
      <c r="BJ160" s="1099"/>
      <c r="BK160" s="1099"/>
      <c r="BL160" s="1099"/>
      <c r="BM160" s="1099"/>
      <c r="BN160" s="37"/>
      <c r="BO160" s="36"/>
      <c r="BP160" s="1109"/>
      <c r="BQ160" s="1110"/>
      <c r="BR160" s="1110"/>
      <c r="BS160" s="1110"/>
      <c r="BT160" s="1110"/>
      <c r="BU160" s="1110"/>
      <c r="BV160" s="1111"/>
      <c r="BW160" s="1109"/>
      <c r="BX160" s="1110"/>
      <c r="BY160" s="1110"/>
      <c r="BZ160" s="1110"/>
      <c r="CA160" s="1110"/>
      <c r="CB160" s="1110"/>
      <c r="CC160" s="1111"/>
      <c r="CD160" s="1109"/>
      <c r="CE160" s="1110"/>
      <c r="CF160" s="1110"/>
      <c r="CG160" s="1110"/>
      <c r="CH160" s="1110"/>
      <c r="CI160" s="1110"/>
      <c r="CJ160" s="1111"/>
    </row>
    <row r="161" spans="1:88" ht="4.5" customHeight="1" x14ac:dyDescent="0.25">
      <c r="A161" s="36"/>
      <c r="B161" s="1102" t="str">
        <f>I75</f>
        <v xml:space="preserve">, </v>
      </c>
      <c r="C161" s="1102"/>
      <c r="D161" s="1102"/>
      <c r="E161" s="1102"/>
      <c r="F161" s="1102"/>
      <c r="G161" s="1102"/>
      <c r="H161" s="1102"/>
      <c r="I161" s="1102"/>
      <c r="J161" s="1102"/>
      <c r="K161" s="1102"/>
      <c r="L161" s="1102"/>
      <c r="M161" s="1102"/>
      <c r="N161" s="1102"/>
      <c r="O161" s="1102"/>
      <c r="P161" s="1102"/>
      <c r="Q161" s="1102"/>
      <c r="R161" s="1102"/>
      <c r="S161" s="1102"/>
      <c r="T161" s="1102"/>
      <c r="U161" s="1102"/>
      <c r="V161" s="37"/>
      <c r="W161" s="36"/>
      <c r="X161" s="1099">
        <f>AE88</f>
        <v>0</v>
      </c>
      <c r="Y161" s="1099"/>
      <c r="Z161" s="1099"/>
      <c r="AA161" s="1099"/>
      <c r="AB161" s="1099"/>
      <c r="AC161" s="1099"/>
      <c r="AD161" s="1099"/>
      <c r="AE161" s="1099">
        <f>AI88</f>
        <v>0</v>
      </c>
      <c r="AF161" s="1099"/>
      <c r="AG161" s="1099"/>
      <c r="AH161" s="1099"/>
      <c r="AI161" s="1099"/>
      <c r="AJ161" s="1099"/>
      <c r="AK161" s="1099"/>
      <c r="AL161" s="1099">
        <f>AN88</f>
        <v>0</v>
      </c>
      <c r="AM161" s="1099"/>
      <c r="AN161" s="1099"/>
      <c r="AO161" s="1099"/>
      <c r="AP161" s="1099"/>
      <c r="AQ161" s="1099"/>
      <c r="AR161" s="1099"/>
      <c r="AS161" s="36"/>
      <c r="AT161" s="1102" t="str">
        <f>BA75</f>
        <v xml:space="preserve">, </v>
      </c>
      <c r="AU161" s="1102"/>
      <c r="AV161" s="1102"/>
      <c r="AW161" s="1102"/>
      <c r="AX161" s="1102"/>
      <c r="AY161" s="1102"/>
      <c r="AZ161" s="1102"/>
      <c r="BA161" s="1102"/>
      <c r="BB161" s="1102"/>
      <c r="BC161" s="1102"/>
      <c r="BD161" s="1102"/>
      <c r="BE161" s="1102"/>
      <c r="BF161" s="1102"/>
      <c r="BG161" s="1102"/>
      <c r="BH161" s="1102"/>
      <c r="BI161" s="1102"/>
      <c r="BJ161" s="1102"/>
      <c r="BK161" s="1102"/>
      <c r="BL161" s="1102"/>
      <c r="BM161" s="1102"/>
      <c r="BN161" s="37"/>
      <c r="BO161" s="36"/>
      <c r="BP161" s="1099" t="str">
        <f>BW88</f>
        <v>PK</v>
      </c>
      <c r="BQ161" s="1099"/>
      <c r="BR161" s="1099"/>
      <c r="BS161" s="1099"/>
      <c r="BT161" s="1099"/>
      <c r="BU161" s="1099"/>
      <c r="BV161" s="1099"/>
      <c r="BW161" s="1099" t="str">
        <f>CA88</f>
        <v>PK</v>
      </c>
      <c r="BX161" s="1099"/>
      <c r="BY161" s="1099"/>
      <c r="BZ161" s="1099"/>
      <c r="CA161" s="1099"/>
      <c r="CB161" s="1099"/>
      <c r="CC161" s="1099"/>
      <c r="CD161" s="1099" t="str">
        <f>CF88</f>
        <v>PK</v>
      </c>
      <c r="CE161" s="1099"/>
      <c r="CF161" s="1099"/>
      <c r="CG161" s="1099"/>
      <c r="CH161" s="1099"/>
      <c r="CI161" s="1099"/>
      <c r="CJ161" s="1099"/>
    </row>
    <row r="162" spans="1:88" ht="4.5" customHeight="1" x14ac:dyDescent="0.25">
      <c r="A162" s="36"/>
      <c r="B162" s="1102"/>
      <c r="C162" s="1102"/>
      <c r="D162" s="1102"/>
      <c r="E162" s="1102"/>
      <c r="F162" s="1102"/>
      <c r="G162" s="1102"/>
      <c r="H162" s="1102"/>
      <c r="I162" s="1102"/>
      <c r="J162" s="1102"/>
      <c r="K162" s="1102"/>
      <c r="L162" s="1102"/>
      <c r="M162" s="1102"/>
      <c r="N162" s="1102"/>
      <c r="O162" s="1102"/>
      <c r="P162" s="1102"/>
      <c r="Q162" s="1102"/>
      <c r="R162" s="1102"/>
      <c r="S162" s="1102"/>
      <c r="T162" s="1102"/>
      <c r="U162" s="1102"/>
      <c r="V162" s="37"/>
      <c r="W162" s="36"/>
      <c r="X162" s="1099"/>
      <c r="Y162" s="1099"/>
      <c r="Z162" s="1099"/>
      <c r="AA162" s="1099"/>
      <c r="AB162" s="1099"/>
      <c r="AC162" s="1099"/>
      <c r="AD162" s="1099"/>
      <c r="AE162" s="1099"/>
      <c r="AF162" s="1099"/>
      <c r="AG162" s="1099"/>
      <c r="AH162" s="1099"/>
      <c r="AI162" s="1099"/>
      <c r="AJ162" s="1099"/>
      <c r="AK162" s="1099"/>
      <c r="AL162" s="1099"/>
      <c r="AM162" s="1099"/>
      <c r="AN162" s="1099"/>
      <c r="AO162" s="1099"/>
      <c r="AP162" s="1099"/>
      <c r="AQ162" s="1099"/>
      <c r="AR162" s="1099"/>
      <c r="AS162" s="36"/>
      <c r="AT162" s="1102"/>
      <c r="AU162" s="1102"/>
      <c r="AV162" s="1102"/>
      <c r="AW162" s="1102"/>
      <c r="AX162" s="1102"/>
      <c r="AY162" s="1102"/>
      <c r="AZ162" s="1102"/>
      <c r="BA162" s="1102"/>
      <c r="BB162" s="1102"/>
      <c r="BC162" s="1102"/>
      <c r="BD162" s="1102"/>
      <c r="BE162" s="1102"/>
      <c r="BF162" s="1102"/>
      <c r="BG162" s="1102"/>
      <c r="BH162" s="1102"/>
      <c r="BI162" s="1102"/>
      <c r="BJ162" s="1102"/>
      <c r="BK162" s="1102"/>
      <c r="BL162" s="1102"/>
      <c r="BM162" s="1102"/>
      <c r="BN162" s="37"/>
      <c r="BO162" s="36"/>
      <c r="BP162" s="1099"/>
      <c r="BQ162" s="1099"/>
      <c r="BR162" s="1099"/>
      <c r="BS162" s="1099"/>
      <c r="BT162" s="1099"/>
      <c r="BU162" s="1099"/>
      <c r="BV162" s="1099"/>
      <c r="BW162" s="1099"/>
      <c r="BX162" s="1099"/>
      <c r="BY162" s="1099"/>
      <c r="BZ162" s="1099"/>
      <c r="CA162" s="1099"/>
      <c r="CB162" s="1099"/>
      <c r="CC162" s="1099"/>
      <c r="CD162" s="1099"/>
      <c r="CE162" s="1099"/>
      <c r="CF162" s="1099"/>
      <c r="CG162" s="1099"/>
      <c r="CH162" s="1099"/>
      <c r="CI162" s="1099"/>
      <c r="CJ162" s="1099"/>
    </row>
    <row r="163" spans="1:88" ht="4.5" customHeight="1" x14ac:dyDescent="0.25">
      <c r="A163" s="36"/>
      <c r="B163" s="1102"/>
      <c r="C163" s="1102"/>
      <c r="D163" s="1102"/>
      <c r="E163" s="1102"/>
      <c r="F163" s="1102"/>
      <c r="G163" s="1102"/>
      <c r="H163" s="1102"/>
      <c r="I163" s="1102"/>
      <c r="J163" s="1102"/>
      <c r="K163" s="1102"/>
      <c r="L163" s="1102"/>
      <c r="M163" s="1102"/>
      <c r="N163" s="1102"/>
      <c r="O163" s="1102"/>
      <c r="P163" s="1102"/>
      <c r="Q163" s="1102"/>
      <c r="R163" s="1102"/>
      <c r="S163" s="1102"/>
      <c r="T163" s="1102"/>
      <c r="U163" s="1102"/>
      <c r="V163" s="37"/>
      <c r="W163" s="36"/>
      <c r="X163" s="1099"/>
      <c r="Y163" s="1099"/>
      <c r="Z163" s="1099"/>
      <c r="AA163" s="1099"/>
      <c r="AB163" s="1099"/>
      <c r="AC163" s="1099"/>
      <c r="AD163" s="1099"/>
      <c r="AE163" s="1099"/>
      <c r="AF163" s="1099"/>
      <c r="AG163" s="1099"/>
      <c r="AH163" s="1099"/>
      <c r="AI163" s="1099"/>
      <c r="AJ163" s="1099"/>
      <c r="AK163" s="1099"/>
      <c r="AL163" s="1099"/>
      <c r="AM163" s="1099"/>
      <c r="AN163" s="1099"/>
      <c r="AO163" s="1099"/>
      <c r="AP163" s="1099"/>
      <c r="AQ163" s="1099"/>
      <c r="AR163" s="1099"/>
      <c r="AS163" s="36"/>
      <c r="AT163" s="1102"/>
      <c r="AU163" s="1102"/>
      <c r="AV163" s="1102"/>
      <c r="AW163" s="1102"/>
      <c r="AX163" s="1102"/>
      <c r="AY163" s="1102"/>
      <c r="AZ163" s="1102"/>
      <c r="BA163" s="1102"/>
      <c r="BB163" s="1102"/>
      <c r="BC163" s="1102"/>
      <c r="BD163" s="1102"/>
      <c r="BE163" s="1102"/>
      <c r="BF163" s="1102"/>
      <c r="BG163" s="1102"/>
      <c r="BH163" s="1102"/>
      <c r="BI163" s="1102"/>
      <c r="BJ163" s="1102"/>
      <c r="BK163" s="1102"/>
      <c r="BL163" s="1102"/>
      <c r="BM163" s="1102"/>
      <c r="BN163" s="37"/>
      <c r="BO163" s="36"/>
      <c r="BP163" s="1099"/>
      <c r="BQ163" s="1099"/>
      <c r="BR163" s="1099"/>
      <c r="BS163" s="1099"/>
      <c r="BT163" s="1099"/>
      <c r="BU163" s="1099"/>
      <c r="BV163" s="1099"/>
      <c r="BW163" s="1099"/>
      <c r="BX163" s="1099"/>
      <c r="BY163" s="1099"/>
      <c r="BZ163" s="1099"/>
      <c r="CA163" s="1099"/>
      <c r="CB163" s="1099"/>
      <c r="CC163" s="1099"/>
      <c r="CD163" s="1099"/>
      <c r="CE163" s="1099"/>
      <c r="CF163" s="1099"/>
      <c r="CG163" s="1099"/>
      <c r="CH163" s="1099"/>
      <c r="CI163" s="1099"/>
      <c r="CJ163" s="1099"/>
    </row>
    <row r="164" spans="1:88" ht="4.5" customHeight="1" x14ac:dyDescent="0.25">
      <c r="A164" s="36"/>
      <c r="B164" s="1100">
        <f>I85</f>
        <v>0</v>
      </c>
      <c r="C164" s="1099"/>
      <c r="D164" s="1099"/>
      <c r="E164" s="1099"/>
      <c r="F164" s="1099"/>
      <c r="G164" s="1099"/>
      <c r="H164" s="1099"/>
      <c r="I164" s="1099"/>
      <c r="J164" s="1099"/>
      <c r="K164" s="1100">
        <f ca="1">L90</f>
        <v>45869.590078356479</v>
      </c>
      <c r="L164" s="1099"/>
      <c r="M164" s="1099"/>
      <c r="N164" s="1099"/>
      <c r="O164" s="1099"/>
      <c r="P164" s="1099"/>
      <c r="Q164" s="1099"/>
      <c r="R164" s="1099"/>
      <c r="S164" s="1099"/>
      <c r="T164" s="1100"/>
      <c r="U164" s="1099"/>
      <c r="V164" s="37"/>
      <c r="W164" s="36"/>
      <c r="X164" s="1103">
        <f>AB91</f>
        <v>0</v>
      </c>
      <c r="Y164" s="1104"/>
      <c r="Z164" s="1104"/>
      <c r="AA164" s="1104"/>
      <c r="AB164" s="1104"/>
      <c r="AC164" s="1104"/>
      <c r="AD164" s="1105"/>
      <c r="AE164" s="1103">
        <f>AF91</f>
        <v>0</v>
      </c>
      <c r="AF164" s="1104"/>
      <c r="AG164" s="1104"/>
      <c r="AH164" s="1104"/>
      <c r="AI164" s="1104"/>
      <c r="AJ164" s="1104"/>
      <c r="AK164" s="1105"/>
      <c r="AL164" s="1103">
        <f>AN91</f>
        <v>0</v>
      </c>
      <c r="AM164" s="1104"/>
      <c r="AN164" s="1104"/>
      <c r="AO164" s="1104"/>
      <c r="AP164" s="1104"/>
      <c r="AQ164" s="1104"/>
      <c r="AR164" s="1105"/>
      <c r="AS164" s="36"/>
      <c r="AT164" s="1100" t="e">
        <f>BA85</f>
        <v>#REF!</v>
      </c>
      <c r="AU164" s="1099"/>
      <c r="AV164" s="1099"/>
      <c r="AW164" s="1099"/>
      <c r="AX164" s="1099"/>
      <c r="AY164" s="1099"/>
      <c r="AZ164" s="1099"/>
      <c r="BA164" s="1099"/>
      <c r="BB164" s="1099"/>
      <c r="BC164" s="1100">
        <f ca="1">BD90</f>
        <v>45869.590078356479</v>
      </c>
      <c r="BD164" s="1099"/>
      <c r="BE164" s="1099"/>
      <c r="BF164" s="1099"/>
      <c r="BG164" s="1099"/>
      <c r="BH164" s="1099"/>
      <c r="BI164" s="1099"/>
      <c r="BJ164" s="1099"/>
      <c r="BK164" s="1099"/>
      <c r="BL164" s="1100"/>
      <c r="BM164" s="1099"/>
      <c r="BN164" s="37"/>
      <c r="BO164" s="36"/>
      <c r="BP164" s="1103" t="e">
        <f>BT91</f>
        <v>#REF!</v>
      </c>
      <c r="BQ164" s="1104"/>
      <c r="BR164" s="1104"/>
      <c r="BS164" s="1104"/>
      <c r="BT164" s="1104"/>
      <c r="BU164" s="1104"/>
      <c r="BV164" s="1105"/>
      <c r="BW164" s="1103">
        <f>BX91</f>
        <v>0</v>
      </c>
      <c r="BX164" s="1104"/>
      <c r="BY164" s="1104"/>
      <c r="BZ164" s="1104"/>
      <c r="CA164" s="1104"/>
      <c r="CB164" s="1104"/>
      <c r="CC164" s="1105"/>
      <c r="CD164" s="1103" t="e">
        <f>CF91</f>
        <v>#REF!</v>
      </c>
      <c r="CE164" s="1104"/>
      <c r="CF164" s="1104"/>
      <c r="CG164" s="1104"/>
      <c r="CH164" s="1104"/>
      <c r="CI164" s="1104"/>
      <c r="CJ164" s="1105"/>
    </row>
    <row r="165" spans="1:88" ht="4.5" customHeight="1" x14ac:dyDescent="0.25">
      <c r="A165" s="36"/>
      <c r="B165" s="1099"/>
      <c r="C165" s="1099"/>
      <c r="D165" s="1099"/>
      <c r="E165" s="1099"/>
      <c r="F165" s="1099"/>
      <c r="G165" s="1099"/>
      <c r="H165" s="1099"/>
      <c r="I165" s="1099"/>
      <c r="J165" s="1099"/>
      <c r="K165" s="1099"/>
      <c r="L165" s="1099"/>
      <c r="M165" s="1099"/>
      <c r="N165" s="1099"/>
      <c r="O165" s="1099"/>
      <c r="P165" s="1099"/>
      <c r="Q165" s="1099"/>
      <c r="R165" s="1099"/>
      <c r="S165" s="1099"/>
      <c r="T165" s="1099"/>
      <c r="U165" s="1099"/>
      <c r="V165" s="37"/>
      <c r="W165" s="36"/>
      <c r="X165" s="1106"/>
      <c r="Y165" s="1107"/>
      <c r="Z165" s="1107"/>
      <c r="AA165" s="1107"/>
      <c r="AB165" s="1107"/>
      <c r="AC165" s="1107"/>
      <c r="AD165" s="1108"/>
      <c r="AE165" s="1106"/>
      <c r="AF165" s="1107"/>
      <c r="AG165" s="1107"/>
      <c r="AH165" s="1107"/>
      <c r="AI165" s="1107"/>
      <c r="AJ165" s="1107"/>
      <c r="AK165" s="1108"/>
      <c r="AL165" s="1106"/>
      <c r="AM165" s="1107"/>
      <c r="AN165" s="1107"/>
      <c r="AO165" s="1107"/>
      <c r="AP165" s="1107"/>
      <c r="AQ165" s="1107"/>
      <c r="AR165" s="1108"/>
      <c r="AS165" s="36"/>
      <c r="AT165" s="1099"/>
      <c r="AU165" s="1099"/>
      <c r="AV165" s="1099"/>
      <c r="AW165" s="1099"/>
      <c r="AX165" s="1099"/>
      <c r="AY165" s="1099"/>
      <c r="AZ165" s="1099"/>
      <c r="BA165" s="1099"/>
      <c r="BB165" s="1099"/>
      <c r="BC165" s="1099"/>
      <c r="BD165" s="1099"/>
      <c r="BE165" s="1099"/>
      <c r="BF165" s="1099"/>
      <c r="BG165" s="1099"/>
      <c r="BH165" s="1099"/>
      <c r="BI165" s="1099"/>
      <c r="BJ165" s="1099"/>
      <c r="BK165" s="1099"/>
      <c r="BL165" s="1099"/>
      <c r="BM165" s="1099"/>
      <c r="BN165" s="37"/>
      <c r="BO165" s="36"/>
      <c r="BP165" s="1106"/>
      <c r="BQ165" s="1107"/>
      <c r="BR165" s="1107"/>
      <c r="BS165" s="1107"/>
      <c r="BT165" s="1107"/>
      <c r="BU165" s="1107"/>
      <c r="BV165" s="1108"/>
      <c r="BW165" s="1106"/>
      <c r="BX165" s="1107"/>
      <c r="BY165" s="1107"/>
      <c r="BZ165" s="1107"/>
      <c r="CA165" s="1107"/>
      <c r="CB165" s="1107"/>
      <c r="CC165" s="1108"/>
      <c r="CD165" s="1106"/>
      <c r="CE165" s="1107"/>
      <c r="CF165" s="1107"/>
      <c r="CG165" s="1107"/>
      <c r="CH165" s="1107"/>
      <c r="CI165" s="1107"/>
      <c r="CJ165" s="1108"/>
    </row>
    <row r="166" spans="1:88" ht="4.5" customHeight="1" x14ac:dyDescent="0.25">
      <c r="A166" s="36"/>
      <c r="B166" s="1099"/>
      <c r="C166" s="1099"/>
      <c r="D166" s="1099"/>
      <c r="E166" s="1099"/>
      <c r="F166" s="1099"/>
      <c r="G166" s="1099"/>
      <c r="H166" s="1099"/>
      <c r="I166" s="1099"/>
      <c r="J166" s="1099"/>
      <c r="K166" s="1099"/>
      <c r="L166" s="1099"/>
      <c r="M166" s="1099"/>
      <c r="N166" s="1099"/>
      <c r="O166" s="1099"/>
      <c r="P166" s="1099"/>
      <c r="Q166" s="1099"/>
      <c r="R166" s="1099"/>
      <c r="S166" s="1099"/>
      <c r="T166" s="1099"/>
      <c r="U166" s="1099"/>
      <c r="V166" s="37"/>
      <c r="W166" s="36"/>
      <c r="X166" s="1109"/>
      <c r="Y166" s="1110"/>
      <c r="Z166" s="1110"/>
      <c r="AA166" s="1110"/>
      <c r="AB166" s="1110"/>
      <c r="AC166" s="1110"/>
      <c r="AD166" s="1111"/>
      <c r="AE166" s="1109"/>
      <c r="AF166" s="1110"/>
      <c r="AG166" s="1110"/>
      <c r="AH166" s="1110"/>
      <c r="AI166" s="1110"/>
      <c r="AJ166" s="1110"/>
      <c r="AK166" s="1111"/>
      <c r="AL166" s="1109"/>
      <c r="AM166" s="1110"/>
      <c r="AN166" s="1110"/>
      <c r="AO166" s="1110"/>
      <c r="AP166" s="1110"/>
      <c r="AQ166" s="1110"/>
      <c r="AR166" s="1111"/>
      <c r="AS166" s="36"/>
      <c r="AT166" s="1099"/>
      <c r="AU166" s="1099"/>
      <c r="AV166" s="1099"/>
      <c r="AW166" s="1099"/>
      <c r="AX166" s="1099"/>
      <c r="AY166" s="1099"/>
      <c r="AZ166" s="1099"/>
      <c r="BA166" s="1099"/>
      <c r="BB166" s="1099"/>
      <c r="BC166" s="1099"/>
      <c r="BD166" s="1099"/>
      <c r="BE166" s="1099"/>
      <c r="BF166" s="1099"/>
      <c r="BG166" s="1099"/>
      <c r="BH166" s="1099"/>
      <c r="BI166" s="1099"/>
      <c r="BJ166" s="1099"/>
      <c r="BK166" s="1099"/>
      <c r="BL166" s="1099"/>
      <c r="BM166" s="1099"/>
      <c r="BN166" s="37"/>
      <c r="BO166" s="36"/>
      <c r="BP166" s="1109"/>
      <c r="BQ166" s="1110"/>
      <c r="BR166" s="1110"/>
      <c r="BS166" s="1110"/>
      <c r="BT166" s="1110"/>
      <c r="BU166" s="1110"/>
      <c r="BV166" s="1111"/>
      <c r="BW166" s="1109"/>
      <c r="BX166" s="1110"/>
      <c r="BY166" s="1110"/>
      <c r="BZ166" s="1110"/>
      <c r="CA166" s="1110"/>
      <c r="CB166" s="1110"/>
      <c r="CC166" s="1111"/>
      <c r="CD166" s="1109"/>
      <c r="CE166" s="1110"/>
      <c r="CF166" s="1110"/>
      <c r="CG166" s="1110"/>
      <c r="CH166" s="1110"/>
      <c r="CI166" s="1110"/>
      <c r="CJ166" s="1111"/>
    </row>
    <row r="167" spans="1:88" ht="4.5" customHeight="1" x14ac:dyDescent="0.25">
      <c r="A167" s="29"/>
      <c r="B167" s="1099" t="str">
        <f>F112</f>
        <v>ENZO 3 M (OZONE)</v>
      </c>
      <c r="C167" s="1099"/>
      <c r="D167" s="1099"/>
      <c r="E167" s="1099"/>
      <c r="F167" s="1099"/>
      <c r="G167" s="1099"/>
      <c r="H167" s="1099"/>
      <c r="I167" s="1099"/>
      <c r="J167" s="1099"/>
      <c r="K167" s="1099"/>
      <c r="L167" s="1099"/>
      <c r="M167" s="1099"/>
      <c r="N167" s="1099"/>
      <c r="O167" s="1099"/>
      <c r="P167" s="1099"/>
      <c r="Q167" s="1099"/>
      <c r="R167" s="1099"/>
      <c r="S167" s="1099"/>
      <c r="T167" s="1099"/>
      <c r="U167" s="1099"/>
      <c r="V167" s="31"/>
      <c r="W167" s="29"/>
      <c r="X167" s="1100" t="str">
        <f>Z108</f>
        <v>P</v>
      </c>
      <c r="Y167" s="1100"/>
      <c r="Z167" s="1100"/>
      <c r="AA167" s="1100"/>
      <c r="AB167" s="1100"/>
      <c r="AC167" s="1100"/>
      <c r="AD167" s="1100"/>
      <c r="AE167" s="1101">
        <f>AH109</f>
        <v>95</v>
      </c>
      <c r="AF167" s="1101"/>
      <c r="AG167" s="1101"/>
      <c r="AH167" s="1101"/>
      <c r="AI167" s="1101"/>
      <c r="AJ167" s="1101"/>
      <c r="AK167" s="1101"/>
      <c r="AL167" s="1101"/>
      <c r="AM167" s="1101"/>
      <c r="AN167" s="1101"/>
      <c r="AO167" s="1099">
        <f>AM113</f>
        <v>0</v>
      </c>
      <c r="AP167" s="1099"/>
      <c r="AQ167" s="1099"/>
      <c r="AR167" s="1099"/>
      <c r="AS167" s="29"/>
      <c r="AT167" s="1099" t="str">
        <f>AX112</f>
        <v xml:space="preserve"> ()</v>
      </c>
      <c r="AU167" s="1099"/>
      <c r="AV167" s="1099"/>
      <c r="AW167" s="1099"/>
      <c r="AX167" s="1099"/>
      <c r="AY167" s="1099"/>
      <c r="AZ167" s="1099"/>
      <c r="BA167" s="1099"/>
      <c r="BB167" s="1099"/>
      <c r="BC167" s="1099"/>
      <c r="BD167" s="1099"/>
      <c r="BE167" s="1099"/>
      <c r="BF167" s="1099"/>
      <c r="BG167" s="1099"/>
      <c r="BH167" s="1099"/>
      <c r="BI167" s="1099"/>
      <c r="BJ167" s="1099"/>
      <c r="BK167" s="1099"/>
      <c r="BL167" s="1099"/>
      <c r="BM167" s="1099"/>
      <c r="BN167" s="31"/>
      <c r="BO167" s="29"/>
      <c r="BP167" s="1100" t="str">
        <f>BR108</f>
        <v>P</v>
      </c>
      <c r="BQ167" s="1100"/>
      <c r="BR167" s="1100"/>
      <c r="BS167" s="1100"/>
      <c r="BT167" s="1100"/>
      <c r="BU167" s="1100"/>
      <c r="BV167" s="1100"/>
      <c r="BW167" s="1101">
        <f>BZ109</f>
        <v>95</v>
      </c>
      <c r="BX167" s="1101"/>
      <c r="BY167" s="1101"/>
      <c r="BZ167" s="1101"/>
      <c r="CA167" s="1101"/>
      <c r="CB167" s="1101"/>
      <c r="CC167" s="1101"/>
      <c r="CD167" s="1101"/>
      <c r="CE167" s="1101"/>
      <c r="CF167" s="1101"/>
      <c r="CG167" s="1099" t="str">
        <f>CE113</f>
        <v>NIL</v>
      </c>
      <c r="CH167" s="1099"/>
      <c r="CI167" s="1099"/>
      <c r="CJ167" s="1099"/>
    </row>
    <row r="168" spans="1:88" ht="4.5" customHeight="1" x14ac:dyDescent="0.25">
      <c r="A168" s="36"/>
      <c r="B168" s="1099"/>
      <c r="C168" s="1099"/>
      <c r="D168" s="1099"/>
      <c r="E168" s="1099"/>
      <c r="F168" s="1099"/>
      <c r="G168" s="1099"/>
      <c r="H168" s="1099"/>
      <c r="I168" s="1099"/>
      <c r="J168" s="1099"/>
      <c r="K168" s="1099"/>
      <c r="L168" s="1099"/>
      <c r="M168" s="1099"/>
      <c r="N168" s="1099"/>
      <c r="O168" s="1099"/>
      <c r="P168" s="1099"/>
      <c r="Q168" s="1099"/>
      <c r="R168" s="1099"/>
      <c r="S168" s="1099"/>
      <c r="T168" s="1099"/>
      <c r="U168" s="1099"/>
      <c r="V168" s="37"/>
      <c r="W168" s="36"/>
      <c r="X168" s="1100"/>
      <c r="Y168" s="1100"/>
      <c r="Z168" s="1100"/>
      <c r="AA168" s="1100"/>
      <c r="AB168" s="1100"/>
      <c r="AC168" s="1100"/>
      <c r="AD168" s="1100"/>
      <c r="AE168" s="1101"/>
      <c r="AF168" s="1101"/>
      <c r="AG168" s="1101"/>
      <c r="AH168" s="1101"/>
      <c r="AI168" s="1101"/>
      <c r="AJ168" s="1101"/>
      <c r="AK168" s="1101"/>
      <c r="AL168" s="1101"/>
      <c r="AM168" s="1101"/>
      <c r="AN168" s="1101"/>
      <c r="AO168" s="1099"/>
      <c r="AP168" s="1099"/>
      <c r="AQ168" s="1099"/>
      <c r="AR168" s="1099"/>
      <c r="AS168" s="36"/>
      <c r="AT168" s="1099"/>
      <c r="AU168" s="1099"/>
      <c r="AV168" s="1099"/>
      <c r="AW168" s="1099"/>
      <c r="AX168" s="1099"/>
      <c r="AY168" s="1099"/>
      <c r="AZ168" s="1099"/>
      <c r="BA168" s="1099"/>
      <c r="BB168" s="1099"/>
      <c r="BC168" s="1099"/>
      <c r="BD168" s="1099"/>
      <c r="BE168" s="1099"/>
      <c r="BF168" s="1099"/>
      <c r="BG168" s="1099"/>
      <c r="BH168" s="1099"/>
      <c r="BI168" s="1099"/>
      <c r="BJ168" s="1099"/>
      <c r="BK168" s="1099"/>
      <c r="BL168" s="1099"/>
      <c r="BM168" s="1099"/>
      <c r="BN168" s="37"/>
      <c r="BO168" s="36"/>
      <c r="BP168" s="1100"/>
      <c r="BQ168" s="1100"/>
      <c r="BR168" s="1100"/>
      <c r="BS168" s="1100"/>
      <c r="BT168" s="1100"/>
      <c r="BU168" s="1100"/>
      <c r="BV168" s="1100"/>
      <c r="BW168" s="1101"/>
      <c r="BX168" s="1101"/>
      <c r="BY168" s="1101"/>
      <c r="BZ168" s="1101"/>
      <c r="CA168" s="1101"/>
      <c r="CB168" s="1101"/>
      <c r="CC168" s="1101"/>
      <c r="CD168" s="1101"/>
      <c r="CE168" s="1101"/>
      <c r="CF168" s="1101"/>
      <c r="CG168" s="1099"/>
      <c r="CH168" s="1099"/>
      <c r="CI168" s="1099"/>
      <c r="CJ168" s="1099"/>
    </row>
    <row r="169" spans="1:88" ht="4.5" customHeight="1" x14ac:dyDescent="0.25">
      <c r="A169" s="36"/>
      <c r="B169" s="1099"/>
      <c r="C169" s="1099"/>
      <c r="D169" s="1099"/>
      <c r="E169" s="1099"/>
      <c r="F169" s="1099"/>
      <c r="G169" s="1099"/>
      <c r="H169" s="1099"/>
      <c r="I169" s="1099"/>
      <c r="J169" s="1099"/>
      <c r="K169" s="1099"/>
      <c r="L169" s="1099"/>
      <c r="M169" s="1099"/>
      <c r="N169" s="1099"/>
      <c r="O169" s="1099"/>
      <c r="P169" s="1099"/>
      <c r="Q169" s="1099"/>
      <c r="R169" s="1099"/>
      <c r="S169" s="1099"/>
      <c r="T169" s="1099"/>
      <c r="U169" s="1099"/>
      <c r="V169" s="37"/>
      <c r="W169" s="36"/>
      <c r="X169" s="1100"/>
      <c r="Y169" s="1100"/>
      <c r="Z169" s="1100"/>
      <c r="AA169" s="1100"/>
      <c r="AB169" s="1100"/>
      <c r="AC169" s="1100"/>
      <c r="AD169" s="1100"/>
      <c r="AE169" s="1101"/>
      <c r="AF169" s="1101"/>
      <c r="AG169" s="1101"/>
      <c r="AH169" s="1101"/>
      <c r="AI169" s="1101"/>
      <c r="AJ169" s="1101"/>
      <c r="AK169" s="1101"/>
      <c r="AL169" s="1101"/>
      <c r="AM169" s="1101"/>
      <c r="AN169" s="1101"/>
      <c r="AO169" s="1099"/>
      <c r="AP169" s="1099"/>
      <c r="AQ169" s="1099"/>
      <c r="AR169" s="1099"/>
      <c r="AS169" s="36"/>
      <c r="AT169" s="1099"/>
      <c r="AU169" s="1099"/>
      <c r="AV169" s="1099"/>
      <c r="AW169" s="1099"/>
      <c r="AX169" s="1099"/>
      <c r="AY169" s="1099"/>
      <c r="AZ169" s="1099"/>
      <c r="BA169" s="1099"/>
      <c r="BB169" s="1099"/>
      <c r="BC169" s="1099"/>
      <c r="BD169" s="1099"/>
      <c r="BE169" s="1099"/>
      <c r="BF169" s="1099"/>
      <c r="BG169" s="1099"/>
      <c r="BH169" s="1099"/>
      <c r="BI169" s="1099"/>
      <c r="BJ169" s="1099"/>
      <c r="BK169" s="1099"/>
      <c r="BL169" s="1099"/>
      <c r="BM169" s="1099"/>
      <c r="BN169" s="37"/>
      <c r="BO169" s="36"/>
      <c r="BP169" s="1100"/>
      <c r="BQ169" s="1100"/>
      <c r="BR169" s="1100"/>
      <c r="BS169" s="1100"/>
      <c r="BT169" s="1100"/>
      <c r="BU169" s="1100"/>
      <c r="BV169" s="1100"/>
      <c r="BW169" s="1101"/>
      <c r="BX169" s="1101"/>
      <c r="BY169" s="1101"/>
      <c r="BZ169" s="1101"/>
      <c r="CA169" s="1101"/>
      <c r="CB169" s="1101"/>
      <c r="CC169" s="1101"/>
      <c r="CD169" s="1101"/>
      <c r="CE169" s="1101"/>
      <c r="CF169" s="1101"/>
      <c r="CG169" s="1099"/>
      <c r="CH169" s="1099"/>
      <c r="CI169" s="1099"/>
      <c r="CJ169" s="1099"/>
    </row>
    <row r="170" spans="1:88" ht="4.5" customHeight="1" x14ac:dyDescent="0.25">
      <c r="A170" s="36"/>
      <c r="B170" s="1099" t="str">
        <f>I117</f>
        <v>OM-P188</v>
      </c>
      <c r="C170" s="1099"/>
      <c r="D170" s="1099"/>
      <c r="E170" s="1099"/>
      <c r="F170" s="1099"/>
      <c r="G170" s="1099"/>
      <c r="H170" s="1099"/>
      <c r="I170" s="1099"/>
      <c r="J170" s="1099"/>
      <c r="K170" s="1099"/>
      <c r="L170" s="1099"/>
      <c r="M170" s="1099"/>
      <c r="N170" s="1099"/>
      <c r="O170" s="1099"/>
      <c r="P170" s="1099"/>
      <c r="Q170" s="1099"/>
      <c r="R170" s="1099"/>
      <c r="S170" s="1099"/>
      <c r="T170" s="1099"/>
      <c r="U170" s="1099"/>
      <c r="V170" s="37"/>
      <c r="W170" s="36"/>
      <c r="X170" s="1113">
        <f>AE129</f>
        <v>115</v>
      </c>
      <c r="Y170" s="1104"/>
      <c r="Z170" s="1104"/>
      <c r="AA170" s="1104"/>
      <c r="AB170" s="1104"/>
      <c r="AC170" s="1104"/>
      <c r="AD170" s="1105"/>
      <c r="AE170" s="1103" t="str">
        <f>AI129</f>
        <v>22/39</v>
      </c>
      <c r="AF170" s="1104"/>
      <c r="AG170" s="1104"/>
      <c r="AH170" s="1104"/>
      <c r="AI170" s="1104"/>
      <c r="AJ170" s="1104"/>
      <c r="AK170" s="1105"/>
      <c r="AL170" s="1103" t="str">
        <f>AN129</f>
        <v>62/1</v>
      </c>
      <c r="AM170" s="1104"/>
      <c r="AN170" s="1104"/>
      <c r="AO170" s="1104"/>
      <c r="AP170" s="1104"/>
      <c r="AQ170" s="1104"/>
      <c r="AR170" s="1105"/>
      <c r="AS170" s="36"/>
      <c r="AT170" s="1099">
        <f>BA117</f>
        <v>0</v>
      </c>
      <c r="AU170" s="1099"/>
      <c r="AV170" s="1099"/>
      <c r="AW170" s="1099"/>
      <c r="AX170" s="1099"/>
      <c r="AY170" s="1099"/>
      <c r="AZ170" s="1099"/>
      <c r="BA170" s="1099"/>
      <c r="BB170" s="1099"/>
      <c r="BC170" s="1099"/>
      <c r="BD170" s="1099"/>
      <c r="BE170" s="1099"/>
      <c r="BF170" s="1099"/>
      <c r="BG170" s="1099"/>
      <c r="BH170" s="1099"/>
      <c r="BI170" s="1099"/>
      <c r="BJ170" s="1099"/>
      <c r="BK170" s="1099"/>
      <c r="BL170" s="1099"/>
      <c r="BM170" s="1099"/>
      <c r="BN170" s="37"/>
      <c r="BO170" s="36"/>
      <c r="BP170" s="1113" t="str">
        <f>BW129</f>
        <v>+PK</v>
      </c>
      <c r="BQ170" s="1104"/>
      <c r="BR170" s="1104"/>
      <c r="BS170" s="1104"/>
      <c r="BT170" s="1104"/>
      <c r="BU170" s="1104"/>
      <c r="BV170" s="1105"/>
      <c r="BW170" s="1103" t="str">
        <f>CA129</f>
        <v>PK</v>
      </c>
      <c r="BX170" s="1104"/>
      <c r="BY170" s="1104"/>
      <c r="BZ170" s="1104"/>
      <c r="CA170" s="1104"/>
      <c r="CB170" s="1104"/>
      <c r="CC170" s="1105"/>
      <c r="CD170" s="1103" t="str">
        <f>CF129</f>
        <v>PK</v>
      </c>
      <c r="CE170" s="1104"/>
      <c r="CF170" s="1104"/>
      <c r="CG170" s="1104"/>
      <c r="CH170" s="1104"/>
      <c r="CI170" s="1104"/>
      <c r="CJ170" s="1105"/>
    </row>
    <row r="171" spans="1:88" ht="4.5" customHeight="1" x14ac:dyDescent="0.25">
      <c r="A171" s="36"/>
      <c r="B171" s="1099"/>
      <c r="C171" s="1099"/>
      <c r="D171" s="1099"/>
      <c r="E171" s="1099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  <c r="P171" s="1099"/>
      <c r="Q171" s="1099"/>
      <c r="R171" s="1099"/>
      <c r="S171" s="1099"/>
      <c r="T171" s="1099"/>
      <c r="U171" s="1099"/>
      <c r="V171" s="37"/>
      <c r="W171" s="36"/>
      <c r="X171" s="1106"/>
      <c r="Y171" s="1107"/>
      <c r="Z171" s="1107"/>
      <c r="AA171" s="1107"/>
      <c r="AB171" s="1107"/>
      <c r="AC171" s="1107"/>
      <c r="AD171" s="1108"/>
      <c r="AE171" s="1106"/>
      <c r="AF171" s="1107"/>
      <c r="AG171" s="1107"/>
      <c r="AH171" s="1107"/>
      <c r="AI171" s="1107"/>
      <c r="AJ171" s="1107"/>
      <c r="AK171" s="1108"/>
      <c r="AL171" s="1106"/>
      <c r="AM171" s="1107"/>
      <c r="AN171" s="1107"/>
      <c r="AO171" s="1107"/>
      <c r="AP171" s="1107"/>
      <c r="AQ171" s="1107"/>
      <c r="AR171" s="1108"/>
      <c r="AS171" s="36"/>
      <c r="AT171" s="1099"/>
      <c r="AU171" s="1099"/>
      <c r="AV171" s="1099"/>
      <c r="AW171" s="1099"/>
      <c r="AX171" s="1099"/>
      <c r="AY171" s="1099"/>
      <c r="AZ171" s="1099"/>
      <c r="BA171" s="1099"/>
      <c r="BB171" s="1099"/>
      <c r="BC171" s="1099"/>
      <c r="BD171" s="1099"/>
      <c r="BE171" s="1099"/>
      <c r="BF171" s="1099"/>
      <c r="BG171" s="1099"/>
      <c r="BH171" s="1099"/>
      <c r="BI171" s="1099"/>
      <c r="BJ171" s="1099"/>
      <c r="BK171" s="1099"/>
      <c r="BL171" s="1099"/>
      <c r="BM171" s="1099"/>
      <c r="BN171" s="37"/>
      <c r="BO171" s="36"/>
      <c r="BP171" s="1106"/>
      <c r="BQ171" s="1107"/>
      <c r="BR171" s="1107"/>
      <c r="BS171" s="1107"/>
      <c r="BT171" s="1107"/>
      <c r="BU171" s="1107"/>
      <c r="BV171" s="1108"/>
      <c r="BW171" s="1106"/>
      <c r="BX171" s="1107"/>
      <c r="BY171" s="1107"/>
      <c r="BZ171" s="1107"/>
      <c r="CA171" s="1107"/>
      <c r="CB171" s="1107"/>
      <c r="CC171" s="1108"/>
      <c r="CD171" s="1106"/>
      <c r="CE171" s="1107"/>
      <c r="CF171" s="1107"/>
      <c r="CG171" s="1107"/>
      <c r="CH171" s="1107"/>
      <c r="CI171" s="1107"/>
      <c r="CJ171" s="1108"/>
    </row>
    <row r="172" spans="1:88" ht="4.5" customHeight="1" x14ac:dyDescent="0.25">
      <c r="A172" s="36"/>
      <c r="B172" s="1099"/>
      <c r="C172" s="1099"/>
      <c r="D172" s="1099"/>
      <c r="E172" s="1099"/>
      <c r="F172" s="1099"/>
      <c r="G172" s="1099"/>
      <c r="H172" s="1099"/>
      <c r="I172" s="1099"/>
      <c r="J172" s="1099"/>
      <c r="K172" s="1099"/>
      <c r="L172" s="1099"/>
      <c r="M172" s="1099"/>
      <c r="N172" s="1099"/>
      <c r="O172" s="1099"/>
      <c r="P172" s="1099"/>
      <c r="Q172" s="1099"/>
      <c r="R172" s="1099"/>
      <c r="S172" s="1099"/>
      <c r="T172" s="1099"/>
      <c r="U172" s="1099"/>
      <c r="V172" s="37"/>
      <c r="W172" s="36"/>
      <c r="X172" s="1109"/>
      <c r="Y172" s="1110"/>
      <c r="Z172" s="1110"/>
      <c r="AA172" s="1110"/>
      <c r="AB172" s="1110"/>
      <c r="AC172" s="1110"/>
      <c r="AD172" s="1111"/>
      <c r="AE172" s="1109"/>
      <c r="AF172" s="1110"/>
      <c r="AG172" s="1110"/>
      <c r="AH172" s="1110"/>
      <c r="AI172" s="1110"/>
      <c r="AJ172" s="1110"/>
      <c r="AK172" s="1111"/>
      <c r="AL172" s="1109"/>
      <c r="AM172" s="1110"/>
      <c r="AN172" s="1110"/>
      <c r="AO172" s="1110"/>
      <c r="AP172" s="1110"/>
      <c r="AQ172" s="1110"/>
      <c r="AR172" s="1111"/>
      <c r="AS172" s="36"/>
      <c r="AT172" s="1099"/>
      <c r="AU172" s="1099"/>
      <c r="AV172" s="1099"/>
      <c r="AW172" s="1099"/>
      <c r="AX172" s="1099"/>
      <c r="AY172" s="1099"/>
      <c r="AZ172" s="1099"/>
      <c r="BA172" s="1099"/>
      <c r="BB172" s="1099"/>
      <c r="BC172" s="1099"/>
      <c r="BD172" s="1099"/>
      <c r="BE172" s="1099"/>
      <c r="BF172" s="1099"/>
      <c r="BG172" s="1099"/>
      <c r="BH172" s="1099"/>
      <c r="BI172" s="1099"/>
      <c r="BJ172" s="1099"/>
      <c r="BK172" s="1099"/>
      <c r="BL172" s="1099"/>
      <c r="BM172" s="1099"/>
      <c r="BN172" s="37"/>
      <c r="BO172" s="36"/>
      <c r="BP172" s="1109"/>
      <c r="BQ172" s="1110"/>
      <c r="BR172" s="1110"/>
      <c r="BS172" s="1110"/>
      <c r="BT172" s="1110"/>
      <c r="BU172" s="1110"/>
      <c r="BV172" s="1111"/>
      <c r="BW172" s="1109"/>
      <c r="BX172" s="1110"/>
      <c r="BY172" s="1110"/>
      <c r="BZ172" s="1110"/>
      <c r="CA172" s="1110"/>
      <c r="CB172" s="1110"/>
      <c r="CC172" s="1111"/>
      <c r="CD172" s="1109"/>
      <c r="CE172" s="1110"/>
      <c r="CF172" s="1110"/>
      <c r="CG172" s="1110"/>
      <c r="CH172" s="1110"/>
      <c r="CI172" s="1110"/>
      <c r="CJ172" s="1111"/>
    </row>
    <row r="173" spans="1:88" ht="4.5" customHeight="1" x14ac:dyDescent="0.25">
      <c r="A173" s="36"/>
      <c r="B173" s="1102" t="str">
        <f>I122</f>
        <v>Ing. Peter VYPARINAEN CCC, 5,945463</v>
      </c>
      <c r="C173" s="1102"/>
      <c r="D173" s="1102"/>
      <c r="E173" s="1102"/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102"/>
      <c r="S173" s="1102"/>
      <c r="T173" s="1102"/>
      <c r="U173" s="1102"/>
      <c r="V173" s="37"/>
      <c r="W173" s="36"/>
      <c r="X173" s="1099">
        <f>AE135</f>
        <v>0</v>
      </c>
      <c r="Y173" s="1099"/>
      <c r="Z173" s="1099"/>
      <c r="AA173" s="1099"/>
      <c r="AB173" s="1099"/>
      <c r="AC173" s="1099"/>
      <c r="AD173" s="1099"/>
      <c r="AE173" s="1099">
        <f>AI135</f>
        <v>0</v>
      </c>
      <c r="AF173" s="1099"/>
      <c r="AG173" s="1099"/>
      <c r="AH173" s="1099"/>
      <c r="AI173" s="1099"/>
      <c r="AJ173" s="1099"/>
      <c r="AK173" s="1099"/>
      <c r="AL173" s="1099">
        <f>AN135</f>
        <v>0</v>
      </c>
      <c r="AM173" s="1099"/>
      <c r="AN173" s="1099"/>
      <c r="AO173" s="1099"/>
      <c r="AP173" s="1099"/>
      <c r="AQ173" s="1099"/>
      <c r="AR173" s="1099"/>
      <c r="AS173" s="36"/>
      <c r="AT173" s="1102" t="str">
        <f>BA122</f>
        <v>Ing. Peter VYPARINAEN CCC, 5,945463</v>
      </c>
      <c r="AU173" s="1102"/>
      <c r="AV173" s="1102"/>
      <c r="AW173" s="1102"/>
      <c r="AX173" s="1102"/>
      <c r="AY173" s="1102"/>
      <c r="AZ173" s="1102"/>
      <c r="BA173" s="1102"/>
      <c r="BB173" s="1102"/>
      <c r="BC173" s="1102"/>
      <c r="BD173" s="1102"/>
      <c r="BE173" s="1102"/>
      <c r="BF173" s="1102"/>
      <c r="BG173" s="1102"/>
      <c r="BH173" s="1102"/>
      <c r="BI173" s="1102"/>
      <c r="BJ173" s="1102"/>
      <c r="BK173" s="1102"/>
      <c r="BL173" s="1102"/>
      <c r="BM173" s="1102"/>
      <c r="BN173" s="37"/>
      <c r="BO173" s="36"/>
      <c r="BP173" s="1099" t="str">
        <f>BW135</f>
        <v>PK</v>
      </c>
      <c r="BQ173" s="1099"/>
      <c r="BR173" s="1099"/>
      <c r="BS173" s="1099"/>
      <c r="BT173" s="1099"/>
      <c r="BU173" s="1099"/>
      <c r="BV173" s="1099"/>
      <c r="BW173" s="1099" t="str">
        <f>CA135</f>
        <v>PK</v>
      </c>
      <c r="BX173" s="1099"/>
      <c r="BY173" s="1099"/>
      <c r="BZ173" s="1099"/>
      <c r="CA173" s="1099"/>
      <c r="CB173" s="1099"/>
      <c r="CC173" s="1099"/>
      <c r="CD173" s="1099" t="str">
        <f>CF135</f>
        <v>PK</v>
      </c>
      <c r="CE173" s="1099"/>
      <c r="CF173" s="1099"/>
      <c r="CG173" s="1099"/>
      <c r="CH173" s="1099"/>
      <c r="CI173" s="1099"/>
      <c r="CJ173" s="1099"/>
    </row>
    <row r="174" spans="1:88" ht="4.5" customHeight="1" x14ac:dyDescent="0.25">
      <c r="A174" s="36"/>
      <c r="B174" s="1102"/>
      <c r="C174" s="1102"/>
      <c r="D174" s="1102"/>
      <c r="E174" s="1102"/>
      <c r="F174" s="1102"/>
      <c r="G174" s="1102"/>
      <c r="H174" s="1102"/>
      <c r="I174" s="1102"/>
      <c r="J174" s="1102"/>
      <c r="K174" s="1102"/>
      <c r="L174" s="1102"/>
      <c r="M174" s="1102"/>
      <c r="N174" s="1102"/>
      <c r="O174" s="1102"/>
      <c r="P174" s="1102"/>
      <c r="Q174" s="1102"/>
      <c r="R174" s="1102"/>
      <c r="S174" s="1102"/>
      <c r="T174" s="1102"/>
      <c r="U174" s="1102"/>
      <c r="V174" s="37"/>
      <c r="W174" s="36"/>
      <c r="X174" s="1099"/>
      <c r="Y174" s="1099"/>
      <c r="Z174" s="1099"/>
      <c r="AA174" s="1099"/>
      <c r="AB174" s="1099"/>
      <c r="AC174" s="1099"/>
      <c r="AD174" s="1099"/>
      <c r="AE174" s="1099"/>
      <c r="AF174" s="1099"/>
      <c r="AG174" s="1099"/>
      <c r="AH174" s="1099"/>
      <c r="AI174" s="1099"/>
      <c r="AJ174" s="1099"/>
      <c r="AK174" s="1099"/>
      <c r="AL174" s="1099"/>
      <c r="AM174" s="1099"/>
      <c r="AN174" s="1099"/>
      <c r="AO174" s="1099"/>
      <c r="AP174" s="1099"/>
      <c r="AQ174" s="1099"/>
      <c r="AR174" s="1099"/>
      <c r="AS174" s="36"/>
      <c r="AT174" s="1102"/>
      <c r="AU174" s="1102"/>
      <c r="AV174" s="1102"/>
      <c r="AW174" s="1102"/>
      <c r="AX174" s="1102"/>
      <c r="AY174" s="1102"/>
      <c r="AZ174" s="1102"/>
      <c r="BA174" s="1102"/>
      <c r="BB174" s="1102"/>
      <c r="BC174" s="1102"/>
      <c r="BD174" s="1102"/>
      <c r="BE174" s="1102"/>
      <c r="BF174" s="1102"/>
      <c r="BG174" s="1102"/>
      <c r="BH174" s="1102"/>
      <c r="BI174" s="1102"/>
      <c r="BJ174" s="1102"/>
      <c r="BK174" s="1102"/>
      <c r="BL174" s="1102"/>
      <c r="BM174" s="1102"/>
      <c r="BN174" s="37"/>
      <c r="BO174" s="36"/>
      <c r="BP174" s="1099"/>
      <c r="BQ174" s="1099"/>
      <c r="BR174" s="1099"/>
      <c r="BS174" s="1099"/>
      <c r="BT174" s="1099"/>
      <c r="BU174" s="1099"/>
      <c r="BV174" s="1099"/>
      <c r="BW174" s="1099"/>
      <c r="BX174" s="1099"/>
      <c r="BY174" s="1099"/>
      <c r="BZ174" s="1099"/>
      <c r="CA174" s="1099"/>
      <c r="CB174" s="1099"/>
      <c r="CC174" s="1099"/>
      <c r="CD174" s="1099"/>
      <c r="CE174" s="1099"/>
      <c r="CF174" s="1099"/>
      <c r="CG174" s="1099"/>
      <c r="CH174" s="1099"/>
      <c r="CI174" s="1099"/>
      <c r="CJ174" s="1099"/>
    </row>
    <row r="175" spans="1:88" ht="4.5" customHeight="1" x14ac:dyDescent="0.25">
      <c r="A175" s="36"/>
      <c r="B175" s="1102"/>
      <c r="C175" s="1102"/>
      <c r="D175" s="1102"/>
      <c r="E175" s="1102"/>
      <c r="F175" s="1102"/>
      <c r="G175" s="1102"/>
      <c r="H175" s="1102"/>
      <c r="I175" s="1102"/>
      <c r="J175" s="1102"/>
      <c r="K175" s="1102"/>
      <c r="L175" s="1102"/>
      <c r="M175" s="1102"/>
      <c r="N175" s="1102"/>
      <c r="O175" s="1102"/>
      <c r="P175" s="1102"/>
      <c r="Q175" s="1102"/>
      <c r="R175" s="1102"/>
      <c r="S175" s="1102"/>
      <c r="T175" s="1102"/>
      <c r="U175" s="1102"/>
      <c r="V175" s="37"/>
      <c r="W175" s="36"/>
      <c r="X175" s="1099"/>
      <c r="Y175" s="1099"/>
      <c r="Z175" s="1099"/>
      <c r="AA175" s="1099"/>
      <c r="AB175" s="1099"/>
      <c r="AC175" s="1099"/>
      <c r="AD175" s="1099"/>
      <c r="AE175" s="1099"/>
      <c r="AF175" s="1099"/>
      <c r="AG175" s="1099"/>
      <c r="AH175" s="1099"/>
      <c r="AI175" s="1099"/>
      <c r="AJ175" s="1099"/>
      <c r="AK175" s="1099"/>
      <c r="AL175" s="1099"/>
      <c r="AM175" s="1099"/>
      <c r="AN175" s="1099"/>
      <c r="AO175" s="1099"/>
      <c r="AP175" s="1099"/>
      <c r="AQ175" s="1099"/>
      <c r="AR175" s="1099"/>
      <c r="AS175" s="36"/>
      <c r="AT175" s="1102"/>
      <c r="AU175" s="1102"/>
      <c r="AV175" s="1102"/>
      <c r="AW175" s="1102"/>
      <c r="AX175" s="1102"/>
      <c r="AY175" s="1102"/>
      <c r="AZ175" s="1102"/>
      <c r="BA175" s="1102"/>
      <c r="BB175" s="1102"/>
      <c r="BC175" s="1102"/>
      <c r="BD175" s="1102"/>
      <c r="BE175" s="1102"/>
      <c r="BF175" s="1102"/>
      <c r="BG175" s="1102"/>
      <c r="BH175" s="1102"/>
      <c r="BI175" s="1102"/>
      <c r="BJ175" s="1102"/>
      <c r="BK175" s="1102"/>
      <c r="BL175" s="1102"/>
      <c r="BM175" s="1102"/>
      <c r="BN175" s="37"/>
      <c r="BO175" s="36"/>
      <c r="BP175" s="1099"/>
      <c r="BQ175" s="1099"/>
      <c r="BR175" s="1099"/>
      <c r="BS175" s="1099"/>
      <c r="BT175" s="1099"/>
      <c r="BU175" s="1099"/>
      <c r="BV175" s="1099"/>
      <c r="BW175" s="1099"/>
      <c r="BX175" s="1099"/>
      <c r="BY175" s="1099"/>
      <c r="BZ175" s="1099"/>
      <c r="CA175" s="1099"/>
      <c r="CB175" s="1099"/>
      <c r="CC175" s="1099"/>
      <c r="CD175" s="1099"/>
      <c r="CE175" s="1099"/>
      <c r="CF175" s="1099"/>
      <c r="CG175" s="1099"/>
      <c r="CH175" s="1099"/>
      <c r="CI175" s="1099"/>
      <c r="CJ175" s="1099"/>
    </row>
    <row r="176" spans="1:88" ht="4.5" customHeight="1" x14ac:dyDescent="0.25">
      <c r="A176" s="36"/>
      <c r="B176" s="1100">
        <f>I132</f>
        <v>46171</v>
      </c>
      <c r="C176" s="1099"/>
      <c r="D176" s="1099"/>
      <c r="E176" s="1099"/>
      <c r="F176" s="1099"/>
      <c r="G176" s="1099"/>
      <c r="H176" s="1099"/>
      <c r="I176" s="1099"/>
      <c r="J176" s="1099"/>
      <c r="K176" s="1100">
        <f ca="1">L137</f>
        <v>45869.590078356479</v>
      </c>
      <c r="L176" s="1099"/>
      <c r="M176" s="1099"/>
      <c r="N176" s="1099"/>
      <c r="O176" s="1099"/>
      <c r="P176" s="1099"/>
      <c r="Q176" s="1099"/>
      <c r="R176" s="1099"/>
      <c r="S176" s="1099"/>
      <c r="T176" s="1100"/>
      <c r="U176" s="1099"/>
      <c r="V176" s="37"/>
      <c r="W176" s="36"/>
      <c r="X176" s="1103">
        <f>AB138</f>
        <v>45441</v>
      </c>
      <c r="Y176" s="1104"/>
      <c r="Z176" s="1104"/>
      <c r="AA176" s="1104"/>
      <c r="AB176" s="1104"/>
      <c r="AC176" s="1104"/>
      <c r="AD176" s="1105"/>
      <c r="AE176" s="1103" t="str">
        <f>AF138</f>
        <v>ENZO3-M-Z-14D-015</v>
      </c>
      <c r="AF176" s="1104"/>
      <c r="AG176" s="1104"/>
      <c r="AH176" s="1104"/>
      <c r="AI176" s="1104"/>
      <c r="AJ176" s="1104"/>
      <c r="AK176" s="1105"/>
      <c r="AL176" s="1103">
        <f>AN138</f>
        <v>46171</v>
      </c>
      <c r="AM176" s="1104"/>
      <c r="AN176" s="1104"/>
      <c r="AO176" s="1104"/>
      <c r="AP176" s="1104"/>
      <c r="AQ176" s="1104"/>
      <c r="AR176" s="1105"/>
      <c r="AS176" s="36"/>
      <c r="AT176" s="1100" t="e">
        <f>BA132</f>
        <v>#REF!</v>
      </c>
      <c r="AU176" s="1099"/>
      <c r="AV176" s="1099"/>
      <c r="AW176" s="1099"/>
      <c r="AX176" s="1099"/>
      <c r="AY176" s="1099"/>
      <c r="AZ176" s="1099"/>
      <c r="BA176" s="1099"/>
      <c r="BB176" s="1099"/>
      <c r="BC176" s="1100">
        <f ca="1">BD137</f>
        <v>45869.590078356479</v>
      </c>
      <c r="BD176" s="1099"/>
      <c r="BE176" s="1099"/>
      <c r="BF176" s="1099"/>
      <c r="BG176" s="1099"/>
      <c r="BH176" s="1099"/>
      <c r="BI176" s="1099"/>
      <c r="BJ176" s="1099"/>
      <c r="BK176" s="1099"/>
      <c r="BL176" s="1100"/>
      <c r="BM176" s="1099"/>
      <c r="BN176" s="37"/>
      <c r="BO176" s="36"/>
      <c r="BP176" s="1103" t="e">
        <f>BT138</f>
        <v>#REF!</v>
      </c>
      <c r="BQ176" s="1104"/>
      <c r="BR176" s="1104"/>
      <c r="BS176" s="1104"/>
      <c r="BT176" s="1104"/>
      <c r="BU176" s="1104"/>
      <c r="BV176" s="1105"/>
      <c r="BW176" s="1103">
        <f>BX138</f>
        <v>0</v>
      </c>
      <c r="BX176" s="1104"/>
      <c r="BY176" s="1104"/>
      <c r="BZ176" s="1104"/>
      <c r="CA176" s="1104"/>
      <c r="CB176" s="1104"/>
      <c r="CC176" s="1105"/>
      <c r="CD176" s="1103" t="e">
        <f>CF138</f>
        <v>#REF!</v>
      </c>
      <c r="CE176" s="1104"/>
      <c r="CF176" s="1104"/>
      <c r="CG176" s="1104"/>
      <c r="CH176" s="1104"/>
      <c r="CI176" s="1104"/>
      <c r="CJ176" s="1105"/>
    </row>
    <row r="177" spans="1:88" ht="4.5" customHeight="1" x14ac:dyDescent="0.25">
      <c r="A177" s="36"/>
      <c r="B177" s="1099"/>
      <c r="C177" s="1099"/>
      <c r="D177" s="1099"/>
      <c r="E177" s="1099"/>
      <c r="F177" s="1099"/>
      <c r="G177" s="1099"/>
      <c r="H177" s="1099"/>
      <c r="I177" s="1099"/>
      <c r="J177" s="1099"/>
      <c r="K177" s="1099"/>
      <c r="L177" s="1099"/>
      <c r="M177" s="1099"/>
      <c r="N177" s="1099"/>
      <c r="O177" s="1099"/>
      <c r="P177" s="1099"/>
      <c r="Q177" s="1099"/>
      <c r="R177" s="1099"/>
      <c r="S177" s="1099"/>
      <c r="T177" s="1099"/>
      <c r="U177" s="1099"/>
      <c r="V177" s="37"/>
      <c r="W177" s="36"/>
      <c r="X177" s="1106"/>
      <c r="Y177" s="1107"/>
      <c r="Z177" s="1107"/>
      <c r="AA177" s="1107"/>
      <c r="AB177" s="1107"/>
      <c r="AC177" s="1107"/>
      <c r="AD177" s="1108"/>
      <c r="AE177" s="1106"/>
      <c r="AF177" s="1107"/>
      <c r="AG177" s="1107"/>
      <c r="AH177" s="1107"/>
      <c r="AI177" s="1107"/>
      <c r="AJ177" s="1107"/>
      <c r="AK177" s="1108"/>
      <c r="AL177" s="1106"/>
      <c r="AM177" s="1107"/>
      <c r="AN177" s="1107"/>
      <c r="AO177" s="1107"/>
      <c r="AP177" s="1107"/>
      <c r="AQ177" s="1107"/>
      <c r="AR177" s="1108"/>
      <c r="AS177" s="36"/>
      <c r="AT177" s="1099"/>
      <c r="AU177" s="1099"/>
      <c r="AV177" s="1099"/>
      <c r="AW177" s="1099"/>
      <c r="AX177" s="1099"/>
      <c r="AY177" s="1099"/>
      <c r="AZ177" s="1099"/>
      <c r="BA177" s="1099"/>
      <c r="BB177" s="1099"/>
      <c r="BC177" s="1099"/>
      <c r="BD177" s="1099"/>
      <c r="BE177" s="1099"/>
      <c r="BF177" s="1099"/>
      <c r="BG177" s="1099"/>
      <c r="BH177" s="1099"/>
      <c r="BI177" s="1099"/>
      <c r="BJ177" s="1099"/>
      <c r="BK177" s="1099"/>
      <c r="BL177" s="1099"/>
      <c r="BM177" s="1099"/>
      <c r="BN177" s="37"/>
      <c r="BO177" s="36"/>
      <c r="BP177" s="1106"/>
      <c r="BQ177" s="1107"/>
      <c r="BR177" s="1107"/>
      <c r="BS177" s="1107"/>
      <c r="BT177" s="1107"/>
      <c r="BU177" s="1107"/>
      <c r="BV177" s="1108"/>
      <c r="BW177" s="1106"/>
      <c r="BX177" s="1107"/>
      <c r="BY177" s="1107"/>
      <c r="BZ177" s="1107"/>
      <c r="CA177" s="1107"/>
      <c r="CB177" s="1107"/>
      <c r="CC177" s="1108"/>
      <c r="CD177" s="1106"/>
      <c r="CE177" s="1107"/>
      <c r="CF177" s="1107"/>
      <c r="CG177" s="1107"/>
      <c r="CH177" s="1107"/>
      <c r="CI177" s="1107"/>
      <c r="CJ177" s="1108"/>
    </row>
    <row r="178" spans="1:88" ht="4.5" customHeight="1" x14ac:dyDescent="0.25">
      <c r="A178" s="48"/>
      <c r="B178" s="1099"/>
      <c r="C178" s="1099"/>
      <c r="D178" s="1099"/>
      <c r="E178" s="1099"/>
      <c r="F178" s="1099"/>
      <c r="G178" s="1099"/>
      <c r="H178" s="1099"/>
      <c r="I178" s="1099"/>
      <c r="J178" s="1099"/>
      <c r="K178" s="1099"/>
      <c r="L178" s="1099"/>
      <c r="M178" s="1099"/>
      <c r="N178" s="1099"/>
      <c r="O178" s="1099"/>
      <c r="P178" s="1099"/>
      <c r="Q178" s="1099"/>
      <c r="R178" s="1099"/>
      <c r="S178" s="1099"/>
      <c r="T178" s="1099"/>
      <c r="U178" s="1099"/>
      <c r="V178" s="49"/>
      <c r="W178" s="48"/>
      <c r="X178" s="1109"/>
      <c r="Y178" s="1110"/>
      <c r="Z178" s="1110"/>
      <c r="AA178" s="1110"/>
      <c r="AB178" s="1110"/>
      <c r="AC178" s="1110"/>
      <c r="AD178" s="1111"/>
      <c r="AE178" s="1109"/>
      <c r="AF178" s="1110"/>
      <c r="AG178" s="1110"/>
      <c r="AH178" s="1110"/>
      <c r="AI178" s="1110"/>
      <c r="AJ178" s="1110"/>
      <c r="AK178" s="1111"/>
      <c r="AL178" s="1109"/>
      <c r="AM178" s="1110"/>
      <c r="AN178" s="1110"/>
      <c r="AO178" s="1110"/>
      <c r="AP178" s="1110"/>
      <c r="AQ178" s="1110"/>
      <c r="AR178" s="1111"/>
      <c r="AS178" s="48"/>
      <c r="AT178" s="1099"/>
      <c r="AU178" s="1099"/>
      <c r="AV178" s="1099"/>
      <c r="AW178" s="1099"/>
      <c r="AX178" s="1099"/>
      <c r="AY178" s="1099"/>
      <c r="AZ178" s="1099"/>
      <c r="BA178" s="1099"/>
      <c r="BB178" s="1099"/>
      <c r="BC178" s="1099"/>
      <c r="BD178" s="1099"/>
      <c r="BE178" s="1099"/>
      <c r="BF178" s="1099"/>
      <c r="BG178" s="1099"/>
      <c r="BH178" s="1099"/>
      <c r="BI178" s="1099"/>
      <c r="BJ178" s="1099"/>
      <c r="BK178" s="1099"/>
      <c r="BL178" s="1099"/>
      <c r="BM178" s="1099"/>
      <c r="BN178" s="49"/>
      <c r="BO178" s="48"/>
      <c r="BP178" s="1109"/>
      <c r="BQ178" s="1110"/>
      <c r="BR178" s="1110"/>
      <c r="BS178" s="1110"/>
      <c r="BT178" s="1110"/>
      <c r="BU178" s="1110"/>
      <c r="BV178" s="1111"/>
      <c r="BW178" s="1109"/>
      <c r="BX178" s="1110"/>
      <c r="BY178" s="1110"/>
      <c r="BZ178" s="1110"/>
      <c r="CA178" s="1110"/>
      <c r="CB178" s="1110"/>
      <c r="CC178" s="1111"/>
      <c r="CD178" s="1109"/>
      <c r="CE178" s="1110"/>
      <c r="CF178" s="1110"/>
      <c r="CG178" s="1110"/>
      <c r="CH178" s="1110"/>
      <c r="CI178" s="1110"/>
      <c r="CJ178" s="1111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79" t="e">
        <f>CONCATENATE("*",INDEX(#REF!,A1,17))</f>
        <v>#REF!</v>
      </c>
      <c r="U1" s="879"/>
      <c r="V1" s="88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81"/>
      <c r="U2" s="881"/>
      <c r="V2" s="882"/>
      <c r="W2" s="66"/>
      <c r="X2" s="835" t="s">
        <v>435</v>
      </c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5"/>
      <c r="AQ2" s="835"/>
      <c r="AR2" s="67"/>
    </row>
    <row r="3" spans="1:44" ht="4.5" customHeight="1" x14ac:dyDescent="0.25">
      <c r="A3" s="64"/>
      <c r="Q3" s="84"/>
      <c r="T3" s="881"/>
      <c r="U3" s="881"/>
      <c r="V3" s="882"/>
      <c r="W3" s="66"/>
      <c r="X3" s="835"/>
      <c r="Y3" s="835"/>
      <c r="Z3" s="835"/>
      <c r="AA3" s="835"/>
      <c r="AB3" s="835"/>
      <c r="AC3" s="835"/>
      <c r="AD3" s="835"/>
      <c r="AE3" s="835"/>
      <c r="AF3" s="835"/>
      <c r="AG3" s="835"/>
      <c r="AH3" s="835"/>
      <c r="AI3" s="835"/>
      <c r="AJ3" s="835"/>
      <c r="AK3" s="835"/>
      <c r="AL3" s="835"/>
      <c r="AM3" s="835"/>
      <c r="AN3" s="835"/>
      <c r="AO3" s="835"/>
      <c r="AP3" s="835"/>
      <c r="AQ3" s="835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5"/>
      <c r="Y4" s="835"/>
      <c r="Z4" s="835"/>
      <c r="AA4" s="835"/>
      <c r="AB4" s="835"/>
      <c r="AC4" s="835"/>
      <c r="AD4" s="835"/>
      <c r="AE4" s="835"/>
      <c r="AF4" s="835"/>
      <c r="AG4" s="835"/>
      <c r="AH4" s="835"/>
      <c r="AI4" s="835"/>
      <c r="AJ4" s="835"/>
      <c r="AK4" s="835"/>
      <c r="AL4" s="835"/>
      <c r="AM4" s="835"/>
      <c r="AN4" s="835"/>
      <c r="AO4" s="835"/>
      <c r="AP4" s="835"/>
      <c r="AQ4" s="835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5"/>
      <c r="Y5" s="835"/>
      <c r="Z5" s="835"/>
      <c r="AA5" s="835"/>
      <c r="AB5" s="835"/>
      <c r="AC5" s="835"/>
      <c r="AD5" s="835"/>
      <c r="AE5" s="835"/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5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67"/>
    </row>
    <row r="7" spans="1:44" ht="4.5" customHeight="1" x14ac:dyDescent="0.25">
      <c r="A7" s="64"/>
      <c r="B7" s="1140" t="s">
        <v>776</v>
      </c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65"/>
      <c r="W7" s="66"/>
      <c r="X7" s="835"/>
      <c r="Y7" s="835"/>
      <c r="Z7" s="835"/>
      <c r="AA7" s="835"/>
      <c r="AB7" s="835"/>
      <c r="AC7" s="835"/>
      <c r="AD7" s="835"/>
      <c r="AE7" s="835"/>
      <c r="AF7" s="835"/>
      <c r="AG7" s="835"/>
      <c r="AH7" s="835"/>
      <c r="AI7" s="835"/>
      <c r="AJ7" s="835"/>
      <c r="AK7" s="835"/>
      <c r="AL7" s="835"/>
      <c r="AM7" s="835"/>
      <c r="AN7" s="835"/>
      <c r="AO7" s="835"/>
      <c r="AP7" s="835"/>
      <c r="AQ7" s="835"/>
      <c r="AR7" s="67"/>
    </row>
    <row r="8" spans="1:44" ht="4.5" customHeight="1" x14ac:dyDescent="0.25">
      <c r="A8" s="64"/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65"/>
      <c r="W8" s="66"/>
      <c r="X8" s="835"/>
      <c r="Y8" s="835"/>
      <c r="Z8" s="835"/>
      <c r="AA8" s="835"/>
      <c r="AB8" s="835"/>
      <c r="AC8" s="835"/>
      <c r="AD8" s="835"/>
      <c r="AE8" s="835"/>
      <c r="AF8" s="835"/>
      <c r="AG8" s="835"/>
      <c r="AH8" s="835"/>
      <c r="AI8" s="835"/>
      <c r="AJ8" s="835"/>
      <c r="AK8" s="835"/>
      <c r="AL8" s="835"/>
      <c r="AM8" s="835"/>
      <c r="AN8" s="835"/>
      <c r="AO8" s="835"/>
      <c r="AP8" s="835"/>
      <c r="AQ8" s="835"/>
      <c r="AR8" s="67"/>
    </row>
    <row r="9" spans="1:44" ht="4.5" customHeight="1" x14ac:dyDescent="0.25">
      <c r="A9" s="64"/>
      <c r="B9" s="1140" t="s">
        <v>670</v>
      </c>
      <c r="C9" s="1140"/>
      <c r="D9" s="1140"/>
      <c r="E9" s="1140"/>
      <c r="F9" s="1140"/>
      <c r="G9" s="1140"/>
      <c r="H9" s="1140"/>
      <c r="I9" s="1140"/>
      <c r="J9" s="1140"/>
      <c r="K9" s="1140"/>
      <c r="L9" s="1140"/>
      <c r="M9" s="1140"/>
      <c r="N9" s="1140"/>
      <c r="O9" s="1140"/>
      <c r="P9" s="1140"/>
      <c r="Q9" s="1140"/>
      <c r="R9" s="1140"/>
      <c r="S9" s="1140"/>
      <c r="T9" s="1140"/>
      <c r="U9" s="1140"/>
      <c r="V9" s="65"/>
      <c r="W9" s="66"/>
      <c r="X9" s="835"/>
      <c r="Y9" s="835"/>
      <c r="Z9" s="835"/>
      <c r="AA9" s="835"/>
      <c r="AB9" s="835"/>
      <c r="AC9" s="835"/>
      <c r="AD9" s="835"/>
      <c r="AE9" s="835"/>
      <c r="AF9" s="835"/>
      <c r="AG9" s="835"/>
      <c r="AH9" s="835"/>
      <c r="AI9" s="835"/>
      <c r="AJ9" s="835"/>
      <c r="AK9" s="835"/>
      <c r="AL9" s="835"/>
      <c r="AM9" s="835"/>
      <c r="AN9" s="835"/>
      <c r="AO9" s="835"/>
      <c r="AP9" s="835"/>
      <c r="AQ9" s="835"/>
      <c r="AR9" s="67"/>
    </row>
    <row r="10" spans="1:44" ht="4.5" customHeight="1" x14ac:dyDescent="0.25">
      <c r="A10" s="64"/>
      <c r="B10" s="1140"/>
      <c r="C10" s="1140"/>
      <c r="D10" s="1140"/>
      <c r="E10" s="1140"/>
      <c r="F10" s="1140"/>
      <c r="G10" s="1140"/>
      <c r="H10" s="1140"/>
      <c r="I10" s="1140"/>
      <c r="J10" s="1140"/>
      <c r="K10" s="1140"/>
      <c r="L10" s="1140"/>
      <c r="M10" s="1140"/>
      <c r="N10" s="1140"/>
      <c r="O10" s="1140"/>
      <c r="P10" s="1140"/>
      <c r="Q10" s="1140"/>
      <c r="R10" s="1140"/>
      <c r="S10" s="1140"/>
      <c r="T10" s="1140"/>
      <c r="U10" s="114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41" t="s">
        <v>158</v>
      </c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1"/>
      <c r="N11" s="1141"/>
      <c r="O11" s="1141"/>
      <c r="P11" s="1141"/>
      <c r="Q11" s="1141"/>
      <c r="R11" s="1141"/>
      <c r="S11" s="1141"/>
      <c r="T11" s="1141"/>
      <c r="U11" s="1141"/>
      <c r="V11" s="65"/>
      <c r="W11" s="66"/>
      <c r="X11" s="754" t="s">
        <v>401</v>
      </c>
      <c r="Y11" s="754"/>
      <c r="Z11" s="754"/>
      <c r="AA11" s="754"/>
      <c r="AB11" s="754"/>
      <c r="AC11" s="754"/>
      <c r="AD11" s="754"/>
      <c r="AE11" s="754"/>
      <c r="AF11" s="754"/>
      <c r="AG11" s="754"/>
      <c r="AH11" s="777"/>
      <c r="AI11" s="1142" t="e">
        <f>I23</f>
        <v>#REF!</v>
      </c>
      <c r="AJ11" s="1210"/>
      <c r="AK11" s="1210"/>
      <c r="AL11" s="1210"/>
      <c r="AM11" s="1210"/>
      <c r="AN11" s="1210"/>
      <c r="AO11" s="1210"/>
      <c r="AP11" s="1210"/>
      <c r="AQ11" s="1211"/>
      <c r="AR11" s="67"/>
    </row>
    <row r="12" spans="1:44" ht="4.5" customHeight="1" x14ac:dyDescent="0.25">
      <c r="A12" s="64"/>
      <c r="B12" s="1141"/>
      <c r="C12" s="1141"/>
      <c r="D12" s="1141"/>
      <c r="E12" s="1141"/>
      <c r="F12" s="1141"/>
      <c r="G12" s="1141"/>
      <c r="H12" s="1141"/>
      <c r="I12" s="1141"/>
      <c r="J12" s="1141"/>
      <c r="K12" s="1141"/>
      <c r="L12" s="1141"/>
      <c r="M12" s="1141"/>
      <c r="N12" s="1141"/>
      <c r="O12" s="1141"/>
      <c r="P12" s="1141"/>
      <c r="Q12" s="1141"/>
      <c r="R12" s="1141"/>
      <c r="S12" s="1141"/>
      <c r="T12" s="1141"/>
      <c r="U12" s="1141"/>
      <c r="V12" s="65"/>
      <c r="W12" s="66"/>
      <c r="X12" s="754"/>
      <c r="Y12" s="754"/>
      <c r="Z12" s="754"/>
      <c r="AA12" s="754"/>
      <c r="AB12" s="754"/>
      <c r="AC12" s="754"/>
      <c r="AD12" s="754"/>
      <c r="AE12" s="754"/>
      <c r="AF12" s="754"/>
      <c r="AG12" s="754"/>
      <c r="AH12" s="777"/>
      <c r="AI12" s="1212"/>
      <c r="AJ12" s="1213"/>
      <c r="AK12" s="1213"/>
      <c r="AL12" s="1213"/>
      <c r="AM12" s="1213"/>
      <c r="AN12" s="1213"/>
      <c r="AO12" s="1213"/>
      <c r="AP12" s="1213"/>
      <c r="AQ12" s="1214"/>
      <c r="AR12" s="67"/>
    </row>
    <row r="13" spans="1:44" ht="4.5" customHeight="1" x14ac:dyDescent="0.25">
      <c r="A13" s="64"/>
      <c r="B13" s="1141" t="s">
        <v>231</v>
      </c>
      <c r="C13" s="1141"/>
      <c r="D13" s="1141"/>
      <c r="E13" s="1141"/>
      <c r="F13" s="1141"/>
      <c r="G13" s="1141"/>
      <c r="H13" s="1141"/>
      <c r="I13" s="1141"/>
      <c r="J13" s="1141"/>
      <c r="K13" s="1141"/>
      <c r="L13" s="1141"/>
      <c r="M13" s="1141"/>
      <c r="N13" s="1141"/>
      <c r="O13" s="1141"/>
      <c r="P13" s="1141"/>
      <c r="Q13" s="1141"/>
      <c r="R13" s="1141"/>
      <c r="S13" s="1141"/>
      <c r="T13" s="1141"/>
      <c r="U13" s="114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215"/>
      <c r="AJ13" s="1216"/>
      <c r="AK13" s="1216"/>
      <c r="AL13" s="1216"/>
      <c r="AM13" s="1216"/>
      <c r="AN13" s="1216"/>
      <c r="AO13" s="1216"/>
      <c r="AP13" s="1216"/>
      <c r="AQ13" s="1217"/>
      <c r="AR13" s="67"/>
    </row>
    <row r="14" spans="1:44" ht="4.5" customHeight="1" x14ac:dyDescent="0.25">
      <c r="A14" s="64"/>
      <c r="B14" s="1141"/>
      <c r="C14" s="1141"/>
      <c r="D14" s="1141"/>
      <c r="E14" s="1141"/>
      <c r="F14" s="1141"/>
      <c r="G14" s="1141"/>
      <c r="H14" s="1141"/>
      <c r="I14" s="1141"/>
      <c r="J14" s="1141"/>
      <c r="K14" s="1141"/>
      <c r="L14" s="1141"/>
      <c r="M14" s="1141"/>
      <c r="N14" s="1141"/>
      <c r="O14" s="1141"/>
      <c r="P14" s="1141"/>
      <c r="Q14" s="1141"/>
      <c r="R14" s="1141"/>
      <c r="S14" s="1141"/>
      <c r="T14" s="1141"/>
      <c r="U14" s="1141"/>
      <c r="V14" s="65"/>
      <c r="W14" s="66"/>
      <c r="X14" s="1181" t="s">
        <v>921</v>
      </c>
      <c r="Y14" s="1182"/>
      <c r="Z14" s="1218" t="e">
        <f>INDEX(#REF!,A1,14)</f>
        <v>#REF!</v>
      </c>
      <c r="AA14" s="1219"/>
      <c r="AB14" s="1219"/>
      <c r="AC14" s="1219"/>
      <c r="AD14" s="122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81"/>
      <c r="Y15" s="1182"/>
      <c r="Z15" s="1221"/>
      <c r="AA15" s="1222"/>
      <c r="AB15" s="1222"/>
      <c r="AC15" s="1222"/>
      <c r="AD15" s="1223"/>
      <c r="AE15" s="69"/>
      <c r="AF15" s="69"/>
      <c r="AG15" s="69"/>
      <c r="AH15" s="1192" t="e">
        <f>INDEX(#REF!,A1,27)</f>
        <v>#REF!</v>
      </c>
      <c r="AI15" s="1193"/>
      <c r="AJ15" s="1193"/>
      <c r="AK15" s="1193"/>
      <c r="AL15" s="1193"/>
      <c r="AM15" s="1193"/>
      <c r="AN15" s="1193"/>
      <c r="AO15" s="1193"/>
      <c r="AP15" s="1193"/>
      <c r="AQ15" s="1194"/>
      <c r="AR15" s="67"/>
    </row>
    <row r="16" spans="1:44" ht="4.5" customHeight="1" x14ac:dyDescent="0.25">
      <c r="A16" s="66"/>
      <c r="B16" s="772" t="s">
        <v>922</v>
      </c>
      <c r="C16" s="772"/>
      <c r="D16" s="772"/>
      <c r="E16" s="772"/>
      <c r="F16" s="791" t="e">
        <f>IF(INDEX(#REF!,A1,2)="ZK"," Závesný klzák / ZK / Hang glider / HG /",(CONCATENATE("Motorový závesný klzák/Powered Hangglider/MZK/PHG/RWL",INDEX(#REF!,A1,38),"/")))</f>
        <v>#REF!</v>
      </c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3"/>
      <c r="V16" s="67"/>
      <c r="W16" s="66"/>
      <c r="X16" s="1181"/>
      <c r="Y16" s="1182"/>
      <c r="Z16" s="1221"/>
      <c r="AA16" s="1222"/>
      <c r="AB16" s="1222"/>
      <c r="AC16" s="1222"/>
      <c r="AD16" s="1223"/>
      <c r="AE16" s="1140" t="s">
        <v>380</v>
      </c>
      <c r="AF16" s="1140"/>
      <c r="AG16" s="1140"/>
      <c r="AH16" s="1195"/>
      <c r="AI16" s="1196"/>
      <c r="AJ16" s="1196"/>
      <c r="AK16" s="1196"/>
      <c r="AL16" s="1196"/>
      <c r="AM16" s="1196"/>
      <c r="AN16" s="1196"/>
      <c r="AO16" s="1196"/>
      <c r="AP16" s="1196"/>
      <c r="AQ16" s="1197"/>
      <c r="AR16" s="67"/>
    </row>
    <row r="17" spans="1:44" ht="4.5" customHeight="1" x14ac:dyDescent="0.25">
      <c r="A17" s="66"/>
      <c r="B17" s="772"/>
      <c r="C17" s="772"/>
      <c r="D17" s="772"/>
      <c r="E17" s="772"/>
      <c r="F17" s="794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6"/>
      <c r="V17" s="67"/>
      <c r="W17" s="66"/>
      <c r="X17" s="1181"/>
      <c r="Y17" s="1182"/>
      <c r="Z17" s="1224"/>
      <c r="AA17" s="1225"/>
      <c r="AB17" s="1225"/>
      <c r="AC17" s="1225"/>
      <c r="AD17" s="1226"/>
      <c r="AE17" s="1140"/>
      <c r="AF17" s="1140"/>
      <c r="AG17" s="1140"/>
      <c r="AH17" s="1198"/>
      <c r="AI17" s="1199"/>
      <c r="AJ17" s="1199"/>
      <c r="AK17" s="1199"/>
      <c r="AL17" s="1199"/>
      <c r="AM17" s="1199"/>
      <c r="AN17" s="1199"/>
      <c r="AO17" s="1199"/>
      <c r="AP17" s="1199"/>
      <c r="AQ17" s="1200"/>
      <c r="AR17" s="67"/>
    </row>
    <row r="18" spans="1:44" ht="4.5" customHeight="1" x14ac:dyDescent="0.25">
      <c r="A18" s="66"/>
      <c r="B18" s="69"/>
      <c r="C18" s="69"/>
      <c r="D18" s="69"/>
      <c r="E18" s="69"/>
      <c r="F18" s="1151" t="e">
        <f>CONCATENATE(INDEX(#REF!,A1,3)," (",INDEX(#REF!,A1,9),")")</f>
        <v>#REF!</v>
      </c>
      <c r="G18" s="1152"/>
      <c r="H18" s="1152"/>
      <c r="I18" s="1152"/>
      <c r="J18" s="1152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54" t="s">
        <v>381</v>
      </c>
      <c r="C19" s="754"/>
      <c r="D19" s="754"/>
      <c r="E19" s="754"/>
      <c r="F19" s="1154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3"/>
      <c r="V19" s="67"/>
      <c r="W19" s="66"/>
      <c r="X19" s="754" t="s">
        <v>845</v>
      </c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790"/>
      <c r="AM19" s="1166" t="e">
        <f>INDEX(#REF!,A1,28)</f>
        <v>#REF!</v>
      </c>
      <c r="AN19" s="1167"/>
      <c r="AO19" s="1167"/>
      <c r="AP19" s="1167"/>
      <c r="AQ19" s="1168"/>
      <c r="AR19" s="67"/>
    </row>
    <row r="20" spans="1:44" ht="4.5" customHeight="1" x14ac:dyDescent="0.25">
      <c r="A20" s="66"/>
      <c r="B20" s="754"/>
      <c r="C20" s="754"/>
      <c r="D20" s="754"/>
      <c r="E20" s="754"/>
      <c r="F20" s="1154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3"/>
      <c r="V20" s="67"/>
      <c r="W20" s="66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4"/>
      <c r="AM20" s="1169"/>
      <c r="AN20" s="1170"/>
      <c r="AO20" s="1170"/>
      <c r="AP20" s="1170"/>
      <c r="AQ20" s="1171"/>
      <c r="AR20" s="67"/>
    </row>
    <row r="21" spans="1:44" ht="4.5" customHeight="1" x14ac:dyDescent="0.25">
      <c r="A21" s="66"/>
      <c r="B21" s="69"/>
      <c r="C21" s="69"/>
      <c r="D21" s="69"/>
      <c r="E21" s="69"/>
      <c r="F21" s="1155"/>
      <c r="G21" s="1156"/>
      <c r="H21" s="1156"/>
      <c r="I21" s="1156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69"/>
      <c r="AN21" s="1170"/>
      <c r="AO21" s="1170"/>
      <c r="AP21" s="1170"/>
      <c r="AQ21" s="1171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54" t="s">
        <v>455</v>
      </c>
      <c r="Y22" s="754"/>
      <c r="Z22" s="754"/>
      <c r="AA22" s="754"/>
      <c r="AB22" s="754"/>
      <c r="AC22" s="754"/>
      <c r="AD22" s="754"/>
      <c r="AE22" s="754"/>
      <c r="AF22" s="1175" t="e">
        <f>IF(INDEX(#REF!,A1,2)="ZK",(CONCATENATE("O-HG / ",INDEX(#REF!,A1,38)," place")),(CONCATENATE("RWL ",INDEX(#REF!,A1,38),)))</f>
        <v>#REF!</v>
      </c>
      <c r="AG22" s="1176"/>
      <c r="AH22" s="1176"/>
      <c r="AI22" s="1176"/>
      <c r="AJ22" s="1176"/>
      <c r="AK22" s="1177"/>
      <c r="AL22" s="75"/>
      <c r="AM22" s="1169"/>
      <c r="AN22" s="1170"/>
      <c r="AO22" s="1170"/>
      <c r="AP22" s="1170"/>
      <c r="AQ22" s="1171"/>
      <c r="AR22" s="67"/>
    </row>
    <row r="23" spans="1:44" ht="4.5" customHeight="1" x14ac:dyDescent="0.25">
      <c r="A23" s="66"/>
      <c r="B23" s="754" t="s">
        <v>791</v>
      </c>
      <c r="C23" s="754"/>
      <c r="D23" s="754"/>
      <c r="E23" s="754"/>
      <c r="F23" s="754"/>
      <c r="G23" s="754"/>
      <c r="H23" s="754"/>
      <c r="I23" s="1142" t="e">
        <f>INDEX(#REF!,A1,5)</f>
        <v>#REF!</v>
      </c>
      <c r="J23" s="1143"/>
      <c r="K23" s="1143"/>
      <c r="L23" s="1143"/>
      <c r="M23" s="1143"/>
      <c r="N23" s="1143"/>
      <c r="O23" s="1143"/>
      <c r="P23" s="1143"/>
      <c r="Q23" s="1143"/>
      <c r="R23" s="1143"/>
      <c r="S23" s="1143"/>
      <c r="T23" s="1143"/>
      <c r="U23" s="1144"/>
      <c r="V23" s="67"/>
      <c r="W23" s="66"/>
      <c r="X23" s="754"/>
      <c r="Y23" s="754"/>
      <c r="Z23" s="754"/>
      <c r="AA23" s="754"/>
      <c r="AB23" s="754"/>
      <c r="AC23" s="754"/>
      <c r="AD23" s="754"/>
      <c r="AE23" s="754"/>
      <c r="AF23" s="1178"/>
      <c r="AG23" s="1179"/>
      <c r="AH23" s="1179"/>
      <c r="AI23" s="1179"/>
      <c r="AJ23" s="1179"/>
      <c r="AK23" s="1180"/>
      <c r="AL23" s="75"/>
      <c r="AM23" s="1172"/>
      <c r="AN23" s="1173"/>
      <c r="AO23" s="1173"/>
      <c r="AP23" s="1173"/>
      <c r="AQ23" s="1174"/>
      <c r="AR23" s="67"/>
    </row>
    <row r="24" spans="1:44" ht="4.5" customHeight="1" x14ac:dyDescent="0.25">
      <c r="A24" s="66"/>
      <c r="B24" s="754"/>
      <c r="C24" s="754"/>
      <c r="D24" s="754"/>
      <c r="E24" s="754"/>
      <c r="F24" s="754"/>
      <c r="G24" s="754"/>
      <c r="H24" s="754"/>
      <c r="I24" s="1145"/>
      <c r="J24" s="1146"/>
      <c r="K24" s="1146"/>
      <c r="L24" s="1146"/>
      <c r="M24" s="1146"/>
      <c r="N24" s="1146"/>
      <c r="O24" s="1146"/>
      <c r="P24" s="1146"/>
      <c r="Q24" s="1146"/>
      <c r="R24" s="1146"/>
      <c r="S24" s="1146"/>
      <c r="T24" s="1146"/>
      <c r="U24" s="114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54" t="s">
        <v>792</v>
      </c>
      <c r="C25" s="754"/>
      <c r="D25" s="754"/>
      <c r="E25" s="754"/>
      <c r="F25" s="754"/>
      <c r="G25" s="754"/>
      <c r="H25" s="754"/>
      <c r="I25" s="1145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7"/>
      <c r="V25" s="67"/>
      <c r="W25" s="66"/>
      <c r="X25" s="1201" t="s">
        <v>88</v>
      </c>
      <c r="Y25" s="1202"/>
      <c r="Z25" s="1202"/>
      <c r="AA25" s="1202"/>
      <c r="AB25" s="1202"/>
      <c r="AC25" s="1202"/>
      <c r="AD25" s="1202"/>
      <c r="AE25" s="1202"/>
      <c r="AF25" s="1202"/>
      <c r="AG25" s="1202"/>
      <c r="AH25" s="1202"/>
      <c r="AI25" s="1202"/>
      <c r="AJ25" s="1202"/>
      <c r="AK25" s="1202"/>
      <c r="AL25" s="1202"/>
      <c r="AM25" s="1202"/>
      <c r="AN25" s="1202"/>
      <c r="AO25" s="1202"/>
      <c r="AP25" s="1202"/>
      <c r="AQ25" s="1203"/>
      <c r="AR25" s="67"/>
    </row>
    <row r="26" spans="1:44" ht="4.5" customHeight="1" x14ac:dyDescent="0.25">
      <c r="A26" s="66"/>
      <c r="B26" s="754"/>
      <c r="C26" s="754"/>
      <c r="D26" s="754"/>
      <c r="E26" s="754"/>
      <c r="F26" s="754"/>
      <c r="G26" s="754"/>
      <c r="H26" s="754"/>
      <c r="I26" s="1148"/>
      <c r="J26" s="1149"/>
      <c r="K26" s="1149"/>
      <c r="L26" s="1149"/>
      <c r="M26" s="1149"/>
      <c r="N26" s="1149"/>
      <c r="O26" s="1149"/>
      <c r="P26" s="1149"/>
      <c r="Q26" s="1149"/>
      <c r="R26" s="1149"/>
      <c r="S26" s="1149"/>
      <c r="T26" s="1149"/>
      <c r="U26" s="1150"/>
      <c r="V26" s="67"/>
      <c r="W26" s="66"/>
      <c r="X26" s="1204"/>
      <c r="Y26" s="1205"/>
      <c r="Z26" s="1205"/>
      <c r="AA26" s="1205"/>
      <c r="AB26" s="1205"/>
      <c r="AC26" s="1205"/>
      <c r="AD26" s="1205"/>
      <c r="AE26" s="1205"/>
      <c r="AF26" s="1205"/>
      <c r="AG26" s="1205"/>
      <c r="AH26" s="1205"/>
      <c r="AI26" s="1205"/>
      <c r="AJ26" s="1205"/>
      <c r="AK26" s="1205"/>
      <c r="AL26" s="1205"/>
      <c r="AM26" s="1205"/>
      <c r="AN26" s="1205"/>
      <c r="AO26" s="1205"/>
      <c r="AP26" s="1205"/>
      <c r="AQ26" s="1206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204"/>
      <c r="Y27" s="1205"/>
      <c r="Z27" s="1205"/>
      <c r="AA27" s="1205"/>
      <c r="AB27" s="1205"/>
      <c r="AC27" s="1205"/>
      <c r="AD27" s="1205"/>
      <c r="AE27" s="1205"/>
      <c r="AF27" s="1205"/>
      <c r="AG27" s="1205"/>
      <c r="AH27" s="1205"/>
      <c r="AI27" s="1205"/>
      <c r="AJ27" s="1205"/>
      <c r="AK27" s="1205"/>
      <c r="AL27" s="1205"/>
      <c r="AM27" s="1205"/>
      <c r="AN27" s="1205"/>
      <c r="AO27" s="1205"/>
      <c r="AP27" s="1205"/>
      <c r="AQ27" s="1206"/>
      <c r="AR27" s="67"/>
    </row>
    <row r="28" spans="1:44" ht="4.5" customHeight="1" x14ac:dyDescent="0.25">
      <c r="A28" s="66"/>
      <c r="B28" s="754" t="s">
        <v>901</v>
      </c>
      <c r="C28" s="754"/>
      <c r="D28" s="754"/>
      <c r="E28" s="754"/>
      <c r="F28" s="754"/>
      <c r="G28" s="754"/>
      <c r="H28" s="754"/>
      <c r="I28" s="1158" t="e">
        <f>CONCATENATE(INDEX(#REF!,A1,11),"",INDEX(#REF!,A1,24),", ",INDEX(#REF!,A1,25),"",INDEX(#REF!,A1,12))</f>
        <v>#REF!</v>
      </c>
      <c r="J28" s="1159"/>
      <c r="K28" s="1159"/>
      <c r="L28" s="1159"/>
      <c r="M28" s="1159"/>
      <c r="N28" s="1159"/>
      <c r="O28" s="1159"/>
      <c r="P28" s="1159"/>
      <c r="Q28" s="1159"/>
      <c r="R28" s="1159"/>
      <c r="S28" s="1159"/>
      <c r="T28" s="1159"/>
      <c r="U28" s="1160"/>
      <c r="V28" s="67"/>
      <c r="W28" s="66"/>
      <c r="X28" s="1204"/>
      <c r="Y28" s="1205"/>
      <c r="Z28" s="1205"/>
      <c r="AA28" s="1205"/>
      <c r="AB28" s="1205"/>
      <c r="AC28" s="1205"/>
      <c r="AD28" s="1205"/>
      <c r="AE28" s="1205"/>
      <c r="AF28" s="1205"/>
      <c r="AG28" s="1205"/>
      <c r="AH28" s="1205"/>
      <c r="AI28" s="1205"/>
      <c r="AJ28" s="1205"/>
      <c r="AK28" s="1205"/>
      <c r="AL28" s="1205"/>
      <c r="AM28" s="1205"/>
      <c r="AN28" s="1205"/>
      <c r="AO28" s="1205"/>
      <c r="AP28" s="1205"/>
      <c r="AQ28" s="1206"/>
      <c r="AR28" s="67"/>
    </row>
    <row r="29" spans="1:44" ht="4.5" customHeight="1" x14ac:dyDescent="0.25">
      <c r="A29" s="66"/>
      <c r="B29" s="754"/>
      <c r="C29" s="754"/>
      <c r="D29" s="754"/>
      <c r="E29" s="754"/>
      <c r="F29" s="754"/>
      <c r="G29" s="754"/>
      <c r="H29" s="754"/>
      <c r="I29" s="1161"/>
      <c r="J29" s="1140"/>
      <c r="K29" s="1140"/>
      <c r="L29" s="1140"/>
      <c r="M29" s="1140"/>
      <c r="N29" s="1140"/>
      <c r="O29" s="1140"/>
      <c r="P29" s="1140"/>
      <c r="Q29" s="1140"/>
      <c r="R29" s="1140"/>
      <c r="S29" s="1140"/>
      <c r="T29" s="1140"/>
      <c r="U29" s="1162"/>
      <c r="V29" s="67"/>
      <c r="W29" s="66"/>
      <c r="X29" s="1204"/>
      <c r="Y29" s="1205"/>
      <c r="Z29" s="1205"/>
      <c r="AA29" s="1205"/>
      <c r="AB29" s="1205"/>
      <c r="AC29" s="1205"/>
      <c r="AD29" s="1205"/>
      <c r="AE29" s="1205"/>
      <c r="AF29" s="1205"/>
      <c r="AG29" s="1205"/>
      <c r="AH29" s="1205"/>
      <c r="AI29" s="1205"/>
      <c r="AJ29" s="1205"/>
      <c r="AK29" s="1205"/>
      <c r="AL29" s="1205"/>
      <c r="AM29" s="1205"/>
      <c r="AN29" s="1205"/>
      <c r="AO29" s="1205"/>
      <c r="AP29" s="1205"/>
      <c r="AQ29" s="1206"/>
      <c r="AR29" s="67"/>
    </row>
    <row r="30" spans="1:44" ht="4.5" customHeight="1" x14ac:dyDescent="0.25">
      <c r="A30" s="66"/>
      <c r="B30" s="754" t="s">
        <v>902</v>
      </c>
      <c r="C30" s="754"/>
      <c r="D30" s="754"/>
      <c r="E30" s="754"/>
      <c r="F30" s="754"/>
      <c r="G30" s="754"/>
      <c r="H30" s="754"/>
      <c r="I30" s="1161"/>
      <c r="J30" s="1140"/>
      <c r="K30" s="1140"/>
      <c r="L30" s="1140"/>
      <c r="M30" s="1140"/>
      <c r="N30" s="1140"/>
      <c r="O30" s="1140"/>
      <c r="P30" s="1140"/>
      <c r="Q30" s="1140"/>
      <c r="R30" s="1140"/>
      <c r="S30" s="1140"/>
      <c r="T30" s="1140"/>
      <c r="U30" s="1162"/>
      <c r="V30" s="67"/>
      <c r="W30" s="66"/>
      <c r="X30" s="1207"/>
      <c r="Y30" s="1208"/>
      <c r="Z30" s="1208"/>
      <c r="AA30" s="1208"/>
      <c r="AB30" s="1208"/>
      <c r="AC30" s="1208"/>
      <c r="AD30" s="1208"/>
      <c r="AE30" s="1208"/>
      <c r="AF30" s="1208"/>
      <c r="AG30" s="1208"/>
      <c r="AH30" s="1208"/>
      <c r="AI30" s="1208"/>
      <c r="AJ30" s="1208"/>
      <c r="AK30" s="1208"/>
      <c r="AL30" s="1208"/>
      <c r="AM30" s="1208"/>
      <c r="AN30" s="1208"/>
      <c r="AO30" s="1208"/>
      <c r="AP30" s="1208"/>
      <c r="AQ30" s="1209"/>
      <c r="AR30" s="67"/>
    </row>
    <row r="31" spans="1:44" ht="4.5" customHeight="1" x14ac:dyDescent="0.25">
      <c r="A31" s="66"/>
      <c r="B31" s="754"/>
      <c r="C31" s="754"/>
      <c r="D31" s="754"/>
      <c r="E31" s="754"/>
      <c r="F31" s="754"/>
      <c r="G31" s="754"/>
      <c r="H31" s="754"/>
      <c r="I31" s="1161"/>
      <c r="J31" s="1140"/>
      <c r="K31" s="1140"/>
      <c r="L31" s="1140"/>
      <c r="M31" s="1140"/>
      <c r="N31" s="1140"/>
      <c r="O31" s="1140"/>
      <c r="P31" s="1140"/>
      <c r="Q31" s="1140"/>
      <c r="R31" s="1140"/>
      <c r="S31" s="1140"/>
      <c r="T31" s="1140"/>
      <c r="U31" s="1162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61"/>
      <c r="J32" s="1140"/>
      <c r="K32" s="1140"/>
      <c r="L32" s="1140"/>
      <c r="M32" s="1140"/>
      <c r="N32" s="1140"/>
      <c r="O32" s="1140"/>
      <c r="P32" s="1140"/>
      <c r="Q32" s="1140"/>
      <c r="R32" s="1140"/>
      <c r="S32" s="1140"/>
      <c r="T32" s="1140"/>
      <c r="U32" s="1162"/>
      <c r="V32" s="67"/>
      <c r="W32" s="66"/>
      <c r="X32" s="705" t="s">
        <v>903</v>
      </c>
      <c r="Y32" s="739"/>
      <c r="Z32" s="739"/>
      <c r="AA32" s="739"/>
      <c r="AB32" s="739"/>
      <c r="AC32" s="739"/>
      <c r="AD32" s="706"/>
      <c r="AE32" s="705" t="s">
        <v>913</v>
      </c>
      <c r="AF32" s="739"/>
      <c r="AG32" s="739"/>
      <c r="AH32" s="706"/>
      <c r="AI32" s="742" t="s">
        <v>914</v>
      </c>
      <c r="AJ32" s="743"/>
      <c r="AK32" s="743"/>
      <c r="AL32" s="743"/>
      <c r="AM32" s="744"/>
      <c r="AN32" s="742" t="s">
        <v>915</v>
      </c>
      <c r="AO32" s="743"/>
      <c r="AP32" s="743"/>
      <c r="AQ32" s="744"/>
      <c r="AR32" s="67"/>
    </row>
    <row r="33" spans="1:44" ht="4.5" customHeight="1" x14ac:dyDescent="0.25">
      <c r="A33" s="66"/>
      <c r="B33" s="754" t="s">
        <v>904</v>
      </c>
      <c r="C33" s="754"/>
      <c r="D33" s="754"/>
      <c r="E33" s="754"/>
      <c r="F33" s="754"/>
      <c r="G33" s="754"/>
      <c r="H33" s="754"/>
      <c r="I33" s="1161"/>
      <c r="J33" s="1140"/>
      <c r="K33" s="1140"/>
      <c r="L33" s="1140"/>
      <c r="M33" s="1140"/>
      <c r="N33" s="1140"/>
      <c r="O33" s="1140"/>
      <c r="P33" s="1140"/>
      <c r="Q33" s="1140"/>
      <c r="R33" s="1140"/>
      <c r="S33" s="1140"/>
      <c r="T33" s="1140"/>
      <c r="U33" s="1162"/>
      <c r="V33" s="67"/>
      <c r="W33" s="66"/>
      <c r="X33" s="707"/>
      <c r="Y33" s="740"/>
      <c r="Z33" s="740"/>
      <c r="AA33" s="740"/>
      <c r="AB33" s="740"/>
      <c r="AC33" s="740"/>
      <c r="AD33" s="708"/>
      <c r="AE33" s="707"/>
      <c r="AF33" s="740"/>
      <c r="AG33" s="740"/>
      <c r="AH33" s="708"/>
      <c r="AI33" s="745"/>
      <c r="AJ33" s="746"/>
      <c r="AK33" s="746"/>
      <c r="AL33" s="746"/>
      <c r="AM33" s="747"/>
      <c r="AN33" s="745"/>
      <c r="AO33" s="746"/>
      <c r="AP33" s="746"/>
      <c r="AQ33" s="747"/>
      <c r="AR33" s="67"/>
    </row>
    <row r="34" spans="1:44" ht="4.5" customHeight="1" x14ac:dyDescent="0.25">
      <c r="A34" s="66"/>
      <c r="B34" s="754"/>
      <c r="C34" s="754"/>
      <c r="D34" s="754"/>
      <c r="E34" s="754"/>
      <c r="F34" s="754"/>
      <c r="G34" s="754"/>
      <c r="H34" s="754"/>
      <c r="I34" s="1161"/>
      <c r="J34" s="1140"/>
      <c r="K34" s="1140"/>
      <c r="L34" s="1140"/>
      <c r="M34" s="1140"/>
      <c r="N34" s="1140"/>
      <c r="O34" s="1140"/>
      <c r="P34" s="1140"/>
      <c r="Q34" s="1140"/>
      <c r="R34" s="1140"/>
      <c r="S34" s="1140"/>
      <c r="T34" s="1140"/>
      <c r="U34" s="1162"/>
      <c r="V34" s="67"/>
      <c r="W34" s="66"/>
      <c r="X34" s="709"/>
      <c r="Y34" s="741"/>
      <c r="Z34" s="741"/>
      <c r="AA34" s="741"/>
      <c r="AB34" s="741"/>
      <c r="AC34" s="741"/>
      <c r="AD34" s="710"/>
      <c r="AE34" s="709"/>
      <c r="AF34" s="741"/>
      <c r="AG34" s="741"/>
      <c r="AH34" s="710"/>
      <c r="AI34" s="748"/>
      <c r="AJ34" s="749"/>
      <c r="AK34" s="749"/>
      <c r="AL34" s="749"/>
      <c r="AM34" s="750"/>
      <c r="AN34" s="748"/>
      <c r="AO34" s="749"/>
      <c r="AP34" s="749"/>
      <c r="AQ34" s="750"/>
      <c r="AR34" s="67"/>
    </row>
    <row r="35" spans="1:44" ht="4.5" customHeight="1" x14ac:dyDescent="0.25">
      <c r="A35" s="66"/>
      <c r="B35" s="754" t="s">
        <v>905</v>
      </c>
      <c r="C35" s="754"/>
      <c r="D35" s="754"/>
      <c r="E35" s="754"/>
      <c r="F35" s="754"/>
      <c r="G35" s="754"/>
      <c r="H35" s="754"/>
      <c r="I35" s="1161"/>
      <c r="J35" s="1140"/>
      <c r="K35" s="1140"/>
      <c r="L35" s="1140"/>
      <c r="M35" s="1140"/>
      <c r="N35" s="1140"/>
      <c r="O35" s="1140"/>
      <c r="P35" s="1140"/>
      <c r="Q35" s="1140"/>
      <c r="R35" s="1140"/>
      <c r="S35" s="1140"/>
      <c r="T35" s="1140"/>
      <c r="U35" s="1162"/>
      <c r="V35" s="67"/>
      <c r="W35" s="66"/>
      <c r="X35" s="755" t="s">
        <v>272</v>
      </c>
      <c r="Y35" s="756"/>
      <c r="Z35" s="756"/>
      <c r="AA35" s="756"/>
      <c r="AB35" s="756"/>
      <c r="AC35" s="756"/>
      <c r="AD35" s="757"/>
      <c r="AE35" s="861" t="e">
        <f>INDEX(#REF!,A1,29)</f>
        <v>#REF!</v>
      </c>
      <c r="AF35" s="862"/>
      <c r="AG35" s="862"/>
      <c r="AH35" s="863"/>
      <c r="AI35" s="730" t="e">
        <f>INDEX(#REF!,A1,31)</f>
        <v>#REF!</v>
      </c>
      <c r="AJ35" s="836"/>
      <c r="AK35" s="836"/>
      <c r="AL35" s="836"/>
      <c r="AM35" s="837"/>
      <c r="AN35" s="730" t="e">
        <f>INDEX(#REF!,A1,33)</f>
        <v>#REF!</v>
      </c>
      <c r="AO35" s="836"/>
      <c r="AP35" s="836"/>
      <c r="AQ35" s="837"/>
      <c r="AR35" s="67"/>
    </row>
    <row r="36" spans="1:44" ht="4.5" customHeight="1" x14ac:dyDescent="0.25">
      <c r="A36" s="66"/>
      <c r="B36" s="754"/>
      <c r="C36" s="754"/>
      <c r="D36" s="754"/>
      <c r="E36" s="754"/>
      <c r="F36" s="754"/>
      <c r="G36" s="754"/>
      <c r="H36" s="754"/>
      <c r="I36" s="1161"/>
      <c r="J36" s="1140"/>
      <c r="K36" s="1140"/>
      <c r="L36" s="1140"/>
      <c r="M36" s="1140"/>
      <c r="N36" s="1140"/>
      <c r="O36" s="1140"/>
      <c r="P36" s="1140"/>
      <c r="Q36" s="1140"/>
      <c r="R36" s="1140"/>
      <c r="S36" s="1140"/>
      <c r="T36" s="1140"/>
      <c r="U36" s="1162"/>
      <c r="V36" s="67"/>
      <c r="W36" s="66"/>
      <c r="X36" s="758"/>
      <c r="Y36" s="759"/>
      <c r="Z36" s="759"/>
      <c r="AA36" s="759"/>
      <c r="AB36" s="759"/>
      <c r="AC36" s="759"/>
      <c r="AD36" s="760"/>
      <c r="AE36" s="864"/>
      <c r="AF36" s="865"/>
      <c r="AG36" s="865"/>
      <c r="AH36" s="866"/>
      <c r="AI36" s="838"/>
      <c r="AJ36" s="839"/>
      <c r="AK36" s="839"/>
      <c r="AL36" s="839"/>
      <c r="AM36" s="840"/>
      <c r="AN36" s="838"/>
      <c r="AO36" s="839"/>
      <c r="AP36" s="839"/>
      <c r="AQ36" s="840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63"/>
      <c r="J37" s="1164"/>
      <c r="K37" s="1164"/>
      <c r="L37" s="1164"/>
      <c r="M37" s="1164"/>
      <c r="N37" s="1164"/>
      <c r="O37" s="1164"/>
      <c r="P37" s="1164"/>
      <c r="Q37" s="1164"/>
      <c r="R37" s="1164"/>
      <c r="S37" s="1164"/>
      <c r="T37" s="1164"/>
      <c r="U37" s="1165"/>
      <c r="V37" s="67"/>
      <c r="W37" s="66"/>
      <c r="X37" s="761"/>
      <c r="Y37" s="762"/>
      <c r="Z37" s="762"/>
      <c r="AA37" s="762"/>
      <c r="AB37" s="762"/>
      <c r="AC37" s="762"/>
      <c r="AD37" s="763"/>
      <c r="AE37" s="867"/>
      <c r="AF37" s="868"/>
      <c r="AG37" s="868"/>
      <c r="AH37" s="869"/>
      <c r="AI37" s="841"/>
      <c r="AJ37" s="842"/>
      <c r="AK37" s="842"/>
      <c r="AL37" s="842"/>
      <c r="AM37" s="843"/>
      <c r="AN37" s="841"/>
      <c r="AO37" s="842"/>
      <c r="AP37" s="842"/>
      <c r="AQ37" s="843"/>
      <c r="AR37" s="67"/>
    </row>
    <row r="38" spans="1:44" ht="4.5" customHeight="1" x14ac:dyDescent="0.25">
      <c r="A38" s="66"/>
      <c r="B38" s="754" t="s">
        <v>273</v>
      </c>
      <c r="C38" s="754"/>
      <c r="D38" s="754"/>
      <c r="E38" s="754"/>
      <c r="F38" s="754"/>
      <c r="G38" s="754"/>
      <c r="H38" s="777"/>
      <c r="I38" s="773" t="e">
        <f>INDEX(#REF!,A1,13)</f>
        <v>#REF!</v>
      </c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5"/>
      <c r="V38" s="67"/>
      <c r="W38" s="66"/>
      <c r="X38" s="720" t="s">
        <v>846</v>
      </c>
      <c r="Y38" s="721"/>
      <c r="Z38" s="721"/>
      <c r="AA38" s="721"/>
      <c r="AB38" s="721"/>
      <c r="AC38" s="721"/>
      <c r="AD38" s="722"/>
      <c r="AE38" s="705" t="s">
        <v>601</v>
      </c>
      <c r="AF38" s="721"/>
      <c r="AG38" s="721"/>
      <c r="AH38" s="722"/>
      <c r="AI38" s="705" t="s">
        <v>599</v>
      </c>
      <c r="AJ38" s="721"/>
      <c r="AK38" s="721"/>
      <c r="AL38" s="721"/>
      <c r="AM38" s="722"/>
      <c r="AN38" s="705" t="s">
        <v>51</v>
      </c>
      <c r="AO38" s="721"/>
      <c r="AP38" s="721"/>
      <c r="AQ38" s="722"/>
      <c r="AR38" s="67"/>
    </row>
    <row r="39" spans="1:44" ht="4.5" customHeight="1" x14ac:dyDescent="0.25">
      <c r="A39" s="66"/>
      <c r="B39" s="754"/>
      <c r="C39" s="754"/>
      <c r="D39" s="754"/>
      <c r="E39" s="754"/>
      <c r="F39" s="754"/>
      <c r="G39" s="754"/>
      <c r="H39" s="777"/>
      <c r="I39" s="776"/>
      <c r="J39" s="754"/>
      <c r="K39" s="754"/>
      <c r="L39" s="754"/>
      <c r="M39" s="754"/>
      <c r="N39" s="754"/>
      <c r="O39" s="754"/>
      <c r="P39" s="754"/>
      <c r="Q39" s="754"/>
      <c r="R39" s="754"/>
      <c r="S39" s="754"/>
      <c r="T39" s="754"/>
      <c r="U39" s="777"/>
      <c r="V39" s="67"/>
      <c r="W39" s="66"/>
      <c r="X39" s="723"/>
      <c r="Y39" s="724"/>
      <c r="Z39" s="724"/>
      <c r="AA39" s="724"/>
      <c r="AB39" s="724"/>
      <c r="AC39" s="724"/>
      <c r="AD39" s="725"/>
      <c r="AE39" s="723"/>
      <c r="AF39" s="724"/>
      <c r="AG39" s="724"/>
      <c r="AH39" s="725"/>
      <c r="AI39" s="723"/>
      <c r="AJ39" s="724"/>
      <c r="AK39" s="724"/>
      <c r="AL39" s="724"/>
      <c r="AM39" s="725"/>
      <c r="AN39" s="723"/>
      <c r="AO39" s="724"/>
      <c r="AP39" s="724"/>
      <c r="AQ39" s="725"/>
      <c r="AR39" s="67"/>
    </row>
    <row r="40" spans="1:44" ht="4.5" customHeight="1" x14ac:dyDescent="0.25">
      <c r="A40" s="66"/>
      <c r="B40" s="754" t="s">
        <v>274</v>
      </c>
      <c r="C40" s="754"/>
      <c r="D40" s="754"/>
      <c r="E40" s="754"/>
      <c r="F40" s="754"/>
      <c r="G40" s="754"/>
      <c r="H40" s="754"/>
      <c r="I40" s="776"/>
      <c r="J40" s="754"/>
      <c r="K40" s="754"/>
      <c r="L40" s="754"/>
      <c r="M40" s="754"/>
      <c r="N40" s="754"/>
      <c r="O40" s="754"/>
      <c r="P40" s="754"/>
      <c r="Q40" s="754"/>
      <c r="R40" s="754"/>
      <c r="S40" s="754"/>
      <c r="T40" s="754"/>
      <c r="U40" s="777"/>
      <c r="V40" s="67"/>
      <c r="W40" s="66"/>
      <c r="X40" s="726"/>
      <c r="Y40" s="727"/>
      <c r="Z40" s="727"/>
      <c r="AA40" s="727"/>
      <c r="AB40" s="727"/>
      <c r="AC40" s="727"/>
      <c r="AD40" s="728"/>
      <c r="AE40" s="726"/>
      <c r="AF40" s="727"/>
      <c r="AG40" s="727"/>
      <c r="AH40" s="728"/>
      <c r="AI40" s="726"/>
      <c r="AJ40" s="727"/>
      <c r="AK40" s="727"/>
      <c r="AL40" s="727"/>
      <c r="AM40" s="728"/>
      <c r="AN40" s="726"/>
      <c r="AO40" s="727"/>
      <c r="AP40" s="727"/>
      <c r="AQ40" s="728"/>
      <c r="AR40" s="67"/>
    </row>
    <row r="41" spans="1:44" ht="4.5" customHeight="1" x14ac:dyDescent="0.25">
      <c r="A41" s="66"/>
      <c r="B41" s="754"/>
      <c r="C41" s="754"/>
      <c r="D41" s="754"/>
      <c r="E41" s="754"/>
      <c r="F41" s="754"/>
      <c r="G41" s="754"/>
      <c r="H41" s="754"/>
      <c r="I41" s="778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80"/>
      <c r="V41" s="67"/>
      <c r="W41" s="66"/>
      <c r="X41" s="755" t="s">
        <v>529</v>
      </c>
      <c r="Y41" s="764"/>
      <c r="Z41" s="764"/>
      <c r="AA41" s="764"/>
      <c r="AB41" s="764"/>
      <c r="AC41" s="764"/>
      <c r="AD41" s="765"/>
      <c r="AE41" s="852" t="e">
        <f>INDEX(#REF!,A1,35)</f>
        <v>#REF!</v>
      </c>
      <c r="AF41" s="853"/>
      <c r="AG41" s="853"/>
      <c r="AH41" s="854"/>
      <c r="AI41" s="852" t="e">
        <f>INDEX(#REF!,A1,36)</f>
        <v>#REF!</v>
      </c>
      <c r="AJ41" s="853"/>
      <c r="AK41" s="853"/>
      <c r="AL41" s="853"/>
      <c r="AM41" s="854"/>
      <c r="AN41" s="852" t="e">
        <f>INDEX(#REF!,A1,37)</f>
        <v>#REF!</v>
      </c>
      <c r="AO41" s="853"/>
      <c r="AP41" s="853"/>
      <c r="AQ41" s="854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66"/>
      <c r="Y42" s="767"/>
      <c r="Z42" s="767"/>
      <c r="AA42" s="767"/>
      <c r="AB42" s="767"/>
      <c r="AC42" s="767"/>
      <c r="AD42" s="768"/>
      <c r="AE42" s="855"/>
      <c r="AF42" s="856"/>
      <c r="AG42" s="856"/>
      <c r="AH42" s="857"/>
      <c r="AI42" s="855"/>
      <c r="AJ42" s="856"/>
      <c r="AK42" s="856"/>
      <c r="AL42" s="856"/>
      <c r="AM42" s="857"/>
      <c r="AN42" s="855"/>
      <c r="AO42" s="856"/>
      <c r="AP42" s="856"/>
      <c r="AQ42" s="857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73" t="e">
        <f ca="1">IF(DAYS360(I38,NOW())&gt;60,NOW(),I38)</f>
        <v>#REF!</v>
      </c>
      <c r="M43" s="844"/>
      <c r="N43" s="844"/>
      <c r="O43" s="844"/>
      <c r="P43" s="844"/>
      <c r="Q43" s="844"/>
      <c r="R43" s="844"/>
      <c r="S43" s="844"/>
      <c r="T43" s="844"/>
      <c r="U43" s="845"/>
      <c r="V43" s="67"/>
      <c r="W43" s="66"/>
      <c r="X43" s="769"/>
      <c r="Y43" s="770"/>
      <c r="Z43" s="770"/>
      <c r="AA43" s="770"/>
      <c r="AB43" s="770"/>
      <c r="AC43" s="770"/>
      <c r="AD43" s="771"/>
      <c r="AE43" s="858"/>
      <c r="AF43" s="859"/>
      <c r="AG43" s="859"/>
      <c r="AH43" s="860"/>
      <c r="AI43" s="858"/>
      <c r="AJ43" s="859"/>
      <c r="AK43" s="859"/>
      <c r="AL43" s="859"/>
      <c r="AM43" s="860"/>
      <c r="AN43" s="858"/>
      <c r="AO43" s="859"/>
      <c r="AP43" s="859"/>
      <c r="AQ43" s="860"/>
      <c r="AR43" s="67"/>
    </row>
    <row r="44" spans="1:44" ht="4.5" customHeight="1" x14ac:dyDescent="0.25">
      <c r="A44" s="66"/>
      <c r="B44" s="754" t="s">
        <v>275</v>
      </c>
      <c r="C44" s="754"/>
      <c r="D44" s="754"/>
      <c r="E44" s="754"/>
      <c r="F44" s="754"/>
      <c r="G44" s="754"/>
      <c r="H44" s="754"/>
      <c r="I44" s="754"/>
      <c r="J44" s="754"/>
      <c r="K44" s="754"/>
      <c r="L44" s="846"/>
      <c r="M44" s="847"/>
      <c r="N44" s="847"/>
      <c r="O44" s="847"/>
      <c r="P44" s="847"/>
      <c r="Q44" s="847"/>
      <c r="R44" s="847"/>
      <c r="S44" s="847"/>
      <c r="T44" s="847"/>
      <c r="U44" s="848"/>
      <c r="V44" s="67"/>
      <c r="W44" s="66"/>
      <c r="X44" s="781" t="s">
        <v>276</v>
      </c>
      <c r="Y44" s="782"/>
      <c r="Z44" s="782"/>
      <c r="AA44" s="783"/>
      <c r="AB44" s="705" t="e">
        <f>INDEX(#REF!,A1,18)</f>
        <v>#REF!</v>
      </c>
      <c r="AC44" s="706"/>
      <c r="AD44" s="705" t="s">
        <v>277</v>
      </c>
      <c r="AE44" s="706"/>
      <c r="AF44" s="711" t="e">
        <f>INDEX(#REF!,A1,7)</f>
        <v>#REF!</v>
      </c>
      <c r="AG44" s="712"/>
      <c r="AH44" s="712"/>
      <c r="AI44" s="712"/>
      <c r="AJ44" s="712"/>
      <c r="AK44" s="712"/>
      <c r="AL44" s="712"/>
      <c r="AM44" s="713"/>
      <c r="AN44" s="703" t="e">
        <f>INDEX(#REF!,A1,15)</f>
        <v>#REF!</v>
      </c>
      <c r="AO44" s="739"/>
      <c r="AP44" s="739"/>
      <c r="AQ44" s="706"/>
      <c r="AR44" s="67"/>
    </row>
    <row r="45" spans="1:44" ht="4.5" customHeight="1" x14ac:dyDescent="0.25">
      <c r="A45" s="66"/>
      <c r="B45" s="754"/>
      <c r="C45" s="754"/>
      <c r="D45" s="754"/>
      <c r="E45" s="754"/>
      <c r="F45" s="754"/>
      <c r="G45" s="754"/>
      <c r="H45" s="754"/>
      <c r="I45" s="754"/>
      <c r="J45" s="754"/>
      <c r="K45" s="754"/>
      <c r="L45" s="846"/>
      <c r="M45" s="847"/>
      <c r="N45" s="847"/>
      <c r="O45" s="847"/>
      <c r="P45" s="847"/>
      <c r="Q45" s="847"/>
      <c r="R45" s="847"/>
      <c r="S45" s="847"/>
      <c r="T45" s="847"/>
      <c r="U45" s="848"/>
      <c r="V45" s="67"/>
      <c r="W45" s="66"/>
      <c r="X45" s="784"/>
      <c r="Y45" s="785"/>
      <c r="Z45" s="785"/>
      <c r="AA45" s="786"/>
      <c r="AB45" s="707"/>
      <c r="AC45" s="708"/>
      <c r="AD45" s="707"/>
      <c r="AE45" s="708"/>
      <c r="AF45" s="714"/>
      <c r="AG45" s="715"/>
      <c r="AH45" s="715"/>
      <c r="AI45" s="715"/>
      <c r="AJ45" s="715"/>
      <c r="AK45" s="715"/>
      <c r="AL45" s="715"/>
      <c r="AM45" s="716"/>
      <c r="AN45" s="707"/>
      <c r="AO45" s="740"/>
      <c r="AP45" s="740"/>
      <c r="AQ45" s="708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49"/>
      <c r="M46" s="850"/>
      <c r="N46" s="850"/>
      <c r="O46" s="850"/>
      <c r="P46" s="850"/>
      <c r="Q46" s="850"/>
      <c r="R46" s="850"/>
      <c r="S46" s="850"/>
      <c r="T46" s="850"/>
      <c r="U46" s="851"/>
      <c r="V46" s="67"/>
      <c r="W46" s="66"/>
      <c r="X46" s="787"/>
      <c r="Y46" s="788"/>
      <c r="Z46" s="788"/>
      <c r="AA46" s="789"/>
      <c r="AB46" s="709"/>
      <c r="AC46" s="710"/>
      <c r="AD46" s="709"/>
      <c r="AE46" s="710"/>
      <c r="AF46" s="717"/>
      <c r="AG46" s="718"/>
      <c r="AH46" s="718"/>
      <c r="AI46" s="718"/>
      <c r="AJ46" s="718"/>
      <c r="AK46" s="718"/>
      <c r="AL46" s="718"/>
      <c r="AM46" s="719"/>
      <c r="AN46" s="709"/>
      <c r="AO46" s="741"/>
      <c r="AP46" s="741"/>
      <c r="AQ46" s="710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79" t="e">
        <f>CONCATENATE("*",INDEX(#REF!,A48,17))</f>
        <v>#REF!</v>
      </c>
      <c r="U48" s="879"/>
      <c r="V48" s="88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81"/>
      <c r="U49" s="881"/>
      <c r="V49" s="882"/>
      <c r="W49" s="66"/>
      <c r="X49" s="835" t="s">
        <v>435</v>
      </c>
      <c r="Y49" s="835"/>
      <c r="Z49" s="835"/>
      <c r="AA49" s="835"/>
      <c r="AB49" s="835"/>
      <c r="AC49" s="835"/>
      <c r="AD49" s="835"/>
      <c r="AE49" s="835"/>
      <c r="AF49" s="835"/>
      <c r="AG49" s="835"/>
      <c r="AH49" s="835"/>
      <c r="AI49" s="835"/>
      <c r="AJ49" s="835"/>
      <c r="AK49" s="835"/>
      <c r="AL49" s="835"/>
      <c r="AM49" s="835"/>
      <c r="AN49" s="835"/>
      <c r="AO49" s="835"/>
      <c r="AP49" s="835"/>
      <c r="AQ49" s="835"/>
      <c r="AR49" s="67"/>
    </row>
    <row r="50" spans="1:44" ht="4.5" customHeight="1" x14ac:dyDescent="0.25">
      <c r="A50" s="64"/>
      <c r="T50" s="881"/>
      <c r="U50" s="881"/>
      <c r="V50" s="882"/>
      <c r="W50" s="66"/>
      <c r="X50" s="835"/>
      <c r="Y50" s="835"/>
      <c r="Z50" s="835"/>
      <c r="AA50" s="835"/>
      <c r="AB50" s="835"/>
      <c r="AC50" s="835"/>
      <c r="AD50" s="835"/>
      <c r="AE50" s="835"/>
      <c r="AF50" s="835"/>
      <c r="AG50" s="835"/>
      <c r="AH50" s="835"/>
      <c r="AI50" s="835"/>
      <c r="AJ50" s="835"/>
      <c r="AK50" s="835"/>
      <c r="AL50" s="835"/>
      <c r="AM50" s="835"/>
      <c r="AN50" s="835"/>
      <c r="AO50" s="835"/>
      <c r="AP50" s="835"/>
      <c r="AQ50" s="835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5"/>
      <c r="Y51" s="835"/>
      <c r="Z51" s="835"/>
      <c r="AA51" s="835"/>
      <c r="AB51" s="835"/>
      <c r="AC51" s="835"/>
      <c r="AD51" s="835"/>
      <c r="AE51" s="835"/>
      <c r="AF51" s="835"/>
      <c r="AG51" s="835"/>
      <c r="AH51" s="835"/>
      <c r="AI51" s="835"/>
      <c r="AJ51" s="835"/>
      <c r="AK51" s="835"/>
      <c r="AL51" s="835"/>
      <c r="AM51" s="835"/>
      <c r="AN51" s="835"/>
      <c r="AO51" s="835"/>
      <c r="AP51" s="835"/>
      <c r="AQ51" s="835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5"/>
      <c r="Y52" s="835"/>
      <c r="Z52" s="835"/>
      <c r="AA52" s="835"/>
      <c r="AB52" s="835"/>
      <c r="AC52" s="835"/>
      <c r="AD52" s="835"/>
      <c r="AE52" s="835"/>
      <c r="AF52" s="835"/>
      <c r="AG52" s="835"/>
      <c r="AH52" s="835"/>
      <c r="AI52" s="835"/>
      <c r="AJ52" s="835"/>
      <c r="AK52" s="835"/>
      <c r="AL52" s="835"/>
      <c r="AM52" s="835"/>
      <c r="AN52" s="835"/>
      <c r="AO52" s="835"/>
      <c r="AP52" s="835"/>
      <c r="AQ52" s="835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5"/>
      <c r="Y53" s="835"/>
      <c r="Z53" s="835"/>
      <c r="AA53" s="835"/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5"/>
      <c r="AM53" s="835"/>
      <c r="AN53" s="835"/>
      <c r="AO53" s="835"/>
      <c r="AP53" s="835"/>
      <c r="AQ53" s="835"/>
      <c r="AR53" s="67"/>
    </row>
    <row r="54" spans="1:44" ht="4.5" customHeight="1" x14ac:dyDescent="0.25">
      <c r="A54" s="64"/>
      <c r="B54" s="1140" t="s">
        <v>776</v>
      </c>
      <c r="C54" s="797"/>
      <c r="D54" s="797"/>
      <c r="E54" s="797"/>
      <c r="F54" s="797"/>
      <c r="G54" s="797"/>
      <c r="H54" s="797"/>
      <c r="I54" s="797"/>
      <c r="J54" s="797"/>
      <c r="K54" s="797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65"/>
      <c r="W54" s="66"/>
      <c r="X54" s="835"/>
      <c r="Y54" s="835"/>
      <c r="Z54" s="835"/>
      <c r="AA54" s="835"/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835"/>
      <c r="AQ54" s="835"/>
      <c r="AR54" s="67"/>
    </row>
    <row r="55" spans="1:44" ht="4.5" customHeight="1" x14ac:dyDescent="0.25">
      <c r="A55" s="64"/>
      <c r="B55" s="797"/>
      <c r="C55" s="797"/>
      <c r="D55" s="797"/>
      <c r="E55" s="797"/>
      <c r="F55" s="797"/>
      <c r="G55" s="797"/>
      <c r="H55" s="797"/>
      <c r="I55" s="797"/>
      <c r="J55" s="797"/>
      <c r="K55" s="797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65"/>
      <c r="W55" s="66"/>
      <c r="X55" s="835"/>
      <c r="Y55" s="835"/>
      <c r="Z55" s="835"/>
      <c r="AA55" s="835"/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5"/>
      <c r="AM55" s="835"/>
      <c r="AN55" s="835"/>
      <c r="AO55" s="835"/>
      <c r="AP55" s="835"/>
      <c r="AQ55" s="835"/>
      <c r="AR55" s="67"/>
    </row>
    <row r="56" spans="1:44" ht="4.5" customHeight="1" x14ac:dyDescent="0.25">
      <c r="A56" s="64"/>
      <c r="B56" s="1140" t="s">
        <v>670</v>
      </c>
      <c r="C56" s="1140"/>
      <c r="D56" s="1140"/>
      <c r="E56" s="1140"/>
      <c r="F56" s="1140"/>
      <c r="G56" s="1140"/>
      <c r="H56" s="1140"/>
      <c r="I56" s="1140"/>
      <c r="J56" s="1140"/>
      <c r="K56" s="1140"/>
      <c r="L56" s="1140"/>
      <c r="M56" s="1140"/>
      <c r="N56" s="1140"/>
      <c r="O56" s="1140"/>
      <c r="P56" s="1140"/>
      <c r="Q56" s="1140"/>
      <c r="R56" s="1140"/>
      <c r="S56" s="1140"/>
      <c r="T56" s="1140"/>
      <c r="U56" s="1140"/>
      <c r="V56" s="65"/>
      <c r="W56" s="66"/>
      <c r="X56" s="835"/>
      <c r="Y56" s="835"/>
      <c r="Z56" s="835"/>
      <c r="AA56" s="835"/>
      <c r="AB56" s="835"/>
      <c r="AC56" s="835"/>
      <c r="AD56" s="835"/>
      <c r="AE56" s="835"/>
      <c r="AF56" s="835"/>
      <c r="AG56" s="835"/>
      <c r="AH56" s="835"/>
      <c r="AI56" s="835"/>
      <c r="AJ56" s="835"/>
      <c r="AK56" s="835"/>
      <c r="AL56" s="835"/>
      <c r="AM56" s="835"/>
      <c r="AN56" s="835"/>
      <c r="AO56" s="835"/>
      <c r="AP56" s="835"/>
      <c r="AQ56" s="835"/>
      <c r="AR56" s="67"/>
    </row>
    <row r="57" spans="1:44" ht="4.5" customHeight="1" x14ac:dyDescent="0.25">
      <c r="A57" s="64"/>
      <c r="B57" s="1140"/>
      <c r="C57" s="1140"/>
      <c r="D57" s="1140"/>
      <c r="E57" s="1140"/>
      <c r="F57" s="1140"/>
      <c r="G57" s="1140"/>
      <c r="H57" s="1140"/>
      <c r="I57" s="1140"/>
      <c r="J57" s="1140"/>
      <c r="K57" s="1140"/>
      <c r="L57" s="1140"/>
      <c r="M57" s="1140"/>
      <c r="N57" s="1140"/>
      <c r="O57" s="1140"/>
      <c r="P57" s="1140"/>
      <c r="Q57" s="1140"/>
      <c r="R57" s="1140"/>
      <c r="S57" s="1140"/>
      <c r="T57" s="1140"/>
      <c r="U57" s="114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41" t="s">
        <v>158</v>
      </c>
      <c r="C58" s="1141"/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1"/>
      <c r="O58" s="1141"/>
      <c r="P58" s="1141"/>
      <c r="Q58" s="1141"/>
      <c r="R58" s="1141"/>
      <c r="S58" s="1141"/>
      <c r="T58" s="1141"/>
      <c r="U58" s="1141"/>
      <c r="V58" s="65"/>
      <c r="W58" s="66"/>
      <c r="X58" s="754" t="s">
        <v>401</v>
      </c>
      <c r="Y58" s="754"/>
      <c r="Z58" s="754"/>
      <c r="AA58" s="754"/>
      <c r="AB58" s="754"/>
      <c r="AC58" s="754"/>
      <c r="AD58" s="754"/>
      <c r="AE58" s="754"/>
      <c r="AF58" s="754"/>
      <c r="AG58" s="754"/>
      <c r="AH58" s="777"/>
      <c r="AI58" s="1142" t="e">
        <f>I70</f>
        <v>#REF!</v>
      </c>
      <c r="AJ58" s="1210"/>
      <c r="AK58" s="1210"/>
      <c r="AL58" s="1210"/>
      <c r="AM58" s="1210"/>
      <c r="AN58" s="1210"/>
      <c r="AO58" s="1210"/>
      <c r="AP58" s="1210"/>
      <c r="AQ58" s="1211"/>
      <c r="AR58" s="67"/>
    </row>
    <row r="59" spans="1:44" ht="4.5" customHeight="1" x14ac:dyDescent="0.25">
      <c r="A59" s="64"/>
      <c r="B59" s="1141"/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1"/>
      <c r="O59" s="1141"/>
      <c r="P59" s="1141"/>
      <c r="Q59" s="1141"/>
      <c r="R59" s="1141"/>
      <c r="S59" s="1141"/>
      <c r="T59" s="1141"/>
      <c r="U59" s="1141"/>
      <c r="V59" s="65"/>
      <c r="W59" s="66"/>
      <c r="X59" s="754"/>
      <c r="Y59" s="754"/>
      <c r="Z59" s="754"/>
      <c r="AA59" s="754"/>
      <c r="AB59" s="754"/>
      <c r="AC59" s="754"/>
      <c r="AD59" s="754"/>
      <c r="AE59" s="754"/>
      <c r="AF59" s="754"/>
      <c r="AG59" s="754"/>
      <c r="AH59" s="777"/>
      <c r="AI59" s="1212"/>
      <c r="AJ59" s="1213"/>
      <c r="AK59" s="1213"/>
      <c r="AL59" s="1213"/>
      <c r="AM59" s="1213"/>
      <c r="AN59" s="1213"/>
      <c r="AO59" s="1213"/>
      <c r="AP59" s="1213"/>
      <c r="AQ59" s="1214"/>
      <c r="AR59" s="67"/>
    </row>
    <row r="60" spans="1:44" ht="4.5" customHeight="1" x14ac:dyDescent="0.25">
      <c r="A60" s="64"/>
      <c r="B60" s="1141" t="s">
        <v>231</v>
      </c>
      <c r="C60" s="1141"/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1"/>
      <c r="O60" s="1141"/>
      <c r="P60" s="1141"/>
      <c r="Q60" s="1141"/>
      <c r="R60" s="1141"/>
      <c r="S60" s="1141"/>
      <c r="T60" s="1141"/>
      <c r="U60" s="114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215"/>
      <c r="AJ60" s="1216"/>
      <c r="AK60" s="1216"/>
      <c r="AL60" s="1216"/>
      <c r="AM60" s="1216"/>
      <c r="AN60" s="1216"/>
      <c r="AO60" s="1216"/>
      <c r="AP60" s="1216"/>
      <c r="AQ60" s="1217"/>
      <c r="AR60" s="67"/>
    </row>
    <row r="61" spans="1:44" ht="4.5" customHeight="1" x14ac:dyDescent="0.25">
      <c r="A61" s="64"/>
      <c r="B61" s="1141"/>
      <c r="C61" s="1141"/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1"/>
      <c r="O61" s="1141"/>
      <c r="P61" s="1141"/>
      <c r="Q61" s="1141"/>
      <c r="R61" s="1141"/>
      <c r="S61" s="1141"/>
      <c r="T61" s="1141"/>
      <c r="U61" s="1141"/>
      <c r="V61" s="65"/>
      <c r="W61" s="66"/>
      <c r="X61" s="1181" t="s">
        <v>921</v>
      </c>
      <c r="Y61" s="1182"/>
      <c r="Z61" s="1183" t="e">
        <f>INDEX(#REF!,A48,14)</f>
        <v>#REF!</v>
      </c>
      <c r="AA61" s="1184"/>
      <c r="AB61" s="1184"/>
      <c r="AC61" s="1184"/>
      <c r="AD61" s="1185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81"/>
      <c r="Y62" s="1182"/>
      <c r="Z62" s="1186"/>
      <c r="AA62" s="1187"/>
      <c r="AB62" s="1187"/>
      <c r="AC62" s="1187"/>
      <c r="AD62" s="1188"/>
      <c r="AE62" s="69"/>
      <c r="AF62" s="69"/>
      <c r="AG62" s="69"/>
      <c r="AH62" s="1192" t="e">
        <f>INDEX(#REF!,A48,27)</f>
        <v>#REF!</v>
      </c>
      <c r="AI62" s="1193"/>
      <c r="AJ62" s="1193"/>
      <c r="AK62" s="1193"/>
      <c r="AL62" s="1193"/>
      <c r="AM62" s="1193"/>
      <c r="AN62" s="1193"/>
      <c r="AO62" s="1193"/>
      <c r="AP62" s="1193"/>
      <c r="AQ62" s="1194"/>
      <c r="AR62" s="67"/>
    </row>
    <row r="63" spans="1:44" ht="4.5" customHeight="1" x14ac:dyDescent="0.25">
      <c r="A63" s="66"/>
      <c r="B63" s="772" t="s">
        <v>922</v>
      </c>
      <c r="C63" s="772"/>
      <c r="D63" s="772"/>
      <c r="E63" s="772"/>
      <c r="F63" s="791" t="e">
        <f>IF(INDEX(#REF!,A48,2)="ZK"," Závesný klzák / ZK / Hang glider / HG /",(CONCATENATE("Motorový závesný klzák/Powered Hangglider/MZK/PHG/RWL",INDEX(#REF!,A48,38),"/")))</f>
        <v>#REF!</v>
      </c>
      <c r="G63" s="792"/>
      <c r="H63" s="792"/>
      <c r="I63" s="792"/>
      <c r="J63" s="792"/>
      <c r="K63" s="792"/>
      <c r="L63" s="792"/>
      <c r="M63" s="792"/>
      <c r="N63" s="792"/>
      <c r="O63" s="792"/>
      <c r="P63" s="792"/>
      <c r="Q63" s="792"/>
      <c r="R63" s="792"/>
      <c r="S63" s="792"/>
      <c r="T63" s="792"/>
      <c r="U63" s="793"/>
      <c r="V63" s="67"/>
      <c r="W63" s="66"/>
      <c r="X63" s="1181"/>
      <c r="Y63" s="1182"/>
      <c r="Z63" s="1186"/>
      <c r="AA63" s="1187"/>
      <c r="AB63" s="1187"/>
      <c r="AC63" s="1187"/>
      <c r="AD63" s="1188"/>
      <c r="AE63" s="1140" t="s">
        <v>380</v>
      </c>
      <c r="AF63" s="1140"/>
      <c r="AG63" s="1140"/>
      <c r="AH63" s="1195"/>
      <c r="AI63" s="1196"/>
      <c r="AJ63" s="1196"/>
      <c r="AK63" s="1196"/>
      <c r="AL63" s="1196"/>
      <c r="AM63" s="1196"/>
      <c r="AN63" s="1196"/>
      <c r="AO63" s="1196"/>
      <c r="AP63" s="1196"/>
      <c r="AQ63" s="1197"/>
      <c r="AR63" s="67"/>
    </row>
    <row r="64" spans="1:44" ht="4.5" customHeight="1" x14ac:dyDescent="0.25">
      <c r="A64" s="66"/>
      <c r="B64" s="772"/>
      <c r="C64" s="772"/>
      <c r="D64" s="772"/>
      <c r="E64" s="772"/>
      <c r="F64" s="794"/>
      <c r="G64" s="795"/>
      <c r="H64" s="795"/>
      <c r="I64" s="795"/>
      <c r="J64" s="795"/>
      <c r="K64" s="795"/>
      <c r="L64" s="795"/>
      <c r="M64" s="795"/>
      <c r="N64" s="795"/>
      <c r="O64" s="795"/>
      <c r="P64" s="795"/>
      <c r="Q64" s="795"/>
      <c r="R64" s="795"/>
      <c r="S64" s="795"/>
      <c r="T64" s="795"/>
      <c r="U64" s="796"/>
      <c r="V64" s="67"/>
      <c r="W64" s="66"/>
      <c r="X64" s="1181"/>
      <c r="Y64" s="1182"/>
      <c r="Z64" s="1189"/>
      <c r="AA64" s="1190"/>
      <c r="AB64" s="1190"/>
      <c r="AC64" s="1190"/>
      <c r="AD64" s="1191"/>
      <c r="AE64" s="1140"/>
      <c r="AF64" s="1140"/>
      <c r="AG64" s="1140"/>
      <c r="AH64" s="1198"/>
      <c r="AI64" s="1199"/>
      <c r="AJ64" s="1199"/>
      <c r="AK64" s="1199"/>
      <c r="AL64" s="1199"/>
      <c r="AM64" s="1199"/>
      <c r="AN64" s="1199"/>
      <c r="AO64" s="1199"/>
      <c r="AP64" s="1199"/>
      <c r="AQ64" s="1200"/>
      <c r="AR64" s="67"/>
    </row>
    <row r="65" spans="1:44" ht="4.5" customHeight="1" x14ac:dyDescent="0.25">
      <c r="A65" s="66"/>
      <c r="B65" s="69"/>
      <c r="C65" s="69"/>
      <c r="D65" s="69"/>
      <c r="E65" s="69"/>
      <c r="F65" s="1151" t="e">
        <f>CONCATENATE(INDEX(#REF!,A48,3)," (",INDEX(#REF!,A48,9),")")</f>
        <v>#REF!</v>
      </c>
      <c r="G65" s="1152"/>
      <c r="H65" s="1152"/>
      <c r="I65" s="1152"/>
      <c r="J65" s="1152"/>
      <c r="K65" s="1152"/>
      <c r="L65" s="1152"/>
      <c r="M65" s="1152"/>
      <c r="N65" s="1152"/>
      <c r="O65" s="1152"/>
      <c r="P65" s="1152"/>
      <c r="Q65" s="1152"/>
      <c r="R65" s="1152"/>
      <c r="S65" s="1152"/>
      <c r="T65" s="1152"/>
      <c r="U65" s="1153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54" t="s">
        <v>381</v>
      </c>
      <c r="C66" s="754"/>
      <c r="D66" s="754"/>
      <c r="E66" s="754"/>
      <c r="F66" s="1154"/>
      <c r="G66" s="1152"/>
      <c r="H66" s="1152"/>
      <c r="I66" s="1152"/>
      <c r="J66" s="1152"/>
      <c r="K66" s="1152"/>
      <c r="L66" s="1152"/>
      <c r="M66" s="1152"/>
      <c r="N66" s="1152"/>
      <c r="O66" s="1152"/>
      <c r="P66" s="1152"/>
      <c r="Q66" s="1152"/>
      <c r="R66" s="1152"/>
      <c r="S66" s="1152"/>
      <c r="T66" s="1152"/>
      <c r="U66" s="1153"/>
      <c r="V66" s="67"/>
      <c r="W66" s="66"/>
      <c r="X66" s="754" t="s">
        <v>845</v>
      </c>
      <c r="Y66" s="790"/>
      <c r="Z66" s="790"/>
      <c r="AA66" s="790"/>
      <c r="AB66" s="790"/>
      <c r="AC66" s="790"/>
      <c r="AD66" s="790"/>
      <c r="AE66" s="790"/>
      <c r="AF66" s="790"/>
      <c r="AG66" s="790"/>
      <c r="AH66" s="790"/>
      <c r="AI66" s="790"/>
      <c r="AJ66" s="790"/>
      <c r="AK66" s="790"/>
      <c r="AM66" s="1166" t="e">
        <f>INDEX(#REF!,A48,28)</f>
        <v>#REF!</v>
      </c>
      <c r="AN66" s="1167"/>
      <c r="AO66" s="1167"/>
      <c r="AP66" s="1167"/>
      <c r="AQ66" s="1168"/>
      <c r="AR66" s="67"/>
    </row>
    <row r="67" spans="1:44" ht="4.5" customHeight="1" x14ac:dyDescent="0.25">
      <c r="A67" s="66"/>
      <c r="B67" s="754"/>
      <c r="C67" s="754"/>
      <c r="D67" s="754"/>
      <c r="E67" s="754"/>
      <c r="F67" s="1154"/>
      <c r="G67" s="1152"/>
      <c r="H67" s="1152"/>
      <c r="I67" s="1152"/>
      <c r="J67" s="1152"/>
      <c r="K67" s="1152"/>
      <c r="L67" s="1152"/>
      <c r="M67" s="1152"/>
      <c r="N67" s="1152"/>
      <c r="O67" s="1152"/>
      <c r="P67" s="1152"/>
      <c r="Q67" s="1152"/>
      <c r="R67" s="1152"/>
      <c r="S67" s="1152"/>
      <c r="T67" s="1152"/>
      <c r="U67" s="1153"/>
      <c r="V67" s="67"/>
      <c r="W67" s="66"/>
      <c r="X67" s="790"/>
      <c r="Y67" s="790"/>
      <c r="Z67" s="790"/>
      <c r="AA67" s="790"/>
      <c r="AB67" s="790"/>
      <c r="AC67" s="790"/>
      <c r="AD67" s="790"/>
      <c r="AE67" s="790"/>
      <c r="AF67" s="790"/>
      <c r="AG67" s="790"/>
      <c r="AH67" s="790"/>
      <c r="AI67" s="790"/>
      <c r="AJ67" s="790"/>
      <c r="AK67" s="790"/>
      <c r="AL67" s="74"/>
      <c r="AM67" s="1169"/>
      <c r="AN67" s="1170"/>
      <c r="AO67" s="1170"/>
      <c r="AP67" s="1170"/>
      <c r="AQ67" s="1171"/>
      <c r="AR67" s="67"/>
    </row>
    <row r="68" spans="1:44" ht="4.5" customHeight="1" x14ac:dyDescent="0.25">
      <c r="A68" s="66"/>
      <c r="B68" s="69"/>
      <c r="C68" s="69"/>
      <c r="D68" s="69"/>
      <c r="E68" s="69"/>
      <c r="F68" s="1155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7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69"/>
      <c r="AN68" s="1170"/>
      <c r="AO68" s="1170"/>
      <c r="AP68" s="1170"/>
      <c r="AQ68" s="1171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54" t="s">
        <v>455</v>
      </c>
      <c r="Y69" s="754"/>
      <c r="Z69" s="754"/>
      <c r="AA69" s="754"/>
      <c r="AB69" s="754"/>
      <c r="AC69" s="754"/>
      <c r="AD69" s="754"/>
      <c r="AE69" s="754"/>
      <c r="AF69" s="1175" t="e">
        <f>IF(INDEX(#REF!,A48,2)="ZK",(CONCATENATE("O-HG / ",INDEX(#REF!,A48,38)," place")),(CONCATENATE("RWL ",INDEX(#REF!,A48,38),)))</f>
        <v>#REF!</v>
      </c>
      <c r="AG69" s="1176"/>
      <c r="AH69" s="1176"/>
      <c r="AI69" s="1176"/>
      <c r="AJ69" s="1176"/>
      <c r="AK69" s="1177"/>
      <c r="AL69" s="75"/>
      <c r="AM69" s="1169"/>
      <c r="AN69" s="1170"/>
      <c r="AO69" s="1170"/>
      <c r="AP69" s="1170"/>
      <c r="AQ69" s="1171"/>
      <c r="AR69" s="67"/>
    </row>
    <row r="70" spans="1:44" ht="4.5" customHeight="1" x14ac:dyDescent="0.25">
      <c r="A70" s="66"/>
      <c r="B70" s="754" t="s">
        <v>791</v>
      </c>
      <c r="C70" s="754"/>
      <c r="D70" s="754"/>
      <c r="E70" s="754"/>
      <c r="F70" s="754"/>
      <c r="G70" s="754"/>
      <c r="H70" s="754"/>
      <c r="I70" s="1142" t="e">
        <f>INDEX(#REF!,A48,5)</f>
        <v>#REF!</v>
      </c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1143"/>
      <c r="U70" s="1144"/>
      <c r="V70" s="67"/>
      <c r="W70" s="66"/>
      <c r="X70" s="754"/>
      <c r="Y70" s="754"/>
      <c r="Z70" s="754"/>
      <c r="AA70" s="754"/>
      <c r="AB70" s="754"/>
      <c r="AC70" s="754"/>
      <c r="AD70" s="754"/>
      <c r="AE70" s="754"/>
      <c r="AF70" s="1178"/>
      <c r="AG70" s="1179"/>
      <c r="AH70" s="1179"/>
      <c r="AI70" s="1179"/>
      <c r="AJ70" s="1179"/>
      <c r="AK70" s="1180"/>
      <c r="AL70" s="75"/>
      <c r="AM70" s="1172"/>
      <c r="AN70" s="1173"/>
      <c r="AO70" s="1173"/>
      <c r="AP70" s="1173"/>
      <c r="AQ70" s="1174"/>
      <c r="AR70" s="67"/>
    </row>
    <row r="71" spans="1:44" ht="4.5" customHeight="1" x14ac:dyDescent="0.25">
      <c r="A71" s="66"/>
      <c r="B71" s="754"/>
      <c r="C71" s="754"/>
      <c r="D71" s="754"/>
      <c r="E71" s="754"/>
      <c r="F71" s="754"/>
      <c r="G71" s="754"/>
      <c r="H71" s="754"/>
      <c r="I71" s="1145"/>
      <c r="J71" s="1146"/>
      <c r="K71" s="1146"/>
      <c r="L71" s="1146"/>
      <c r="M71" s="1146"/>
      <c r="N71" s="1146"/>
      <c r="O71" s="1146"/>
      <c r="P71" s="1146"/>
      <c r="Q71" s="1146"/>
      <c r="R71" s="1146"/>
      <c r="S71" s="1146"/>
      <c r="T71" s="1146"/>
      <c r="U71" s="114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54" t="s">
        <v>792</v>
      </c>
      <c r="C72" s="754"/>
      <c r="D72" s="754"/>
      <c r="E72" s="754"/>
      <c r="F72" s="754"/>
      <c r="G72" s="754"/>
      <c r="H72" s="754"/>
      <c r="I72" s="1145"/>
      <c r="J72" s="1146"/>
      <c r="K72" s="1146"/>
      <c r="L72" s="1146"/>
      <c r="M72" s="1146"/>
      <c r="N72" s="1146"/>
      <c r="O72" s="1146"/>
      <c r="P72" s="1146"/>
      <c r="Q72" s="1146"/>
      <c r="R72" s="1146"/>
      <c r="S72" s="1146"/>
      <c r="T72" s="1146"/>
      <c r="U72" s="1147"/>
      <c r="V72" s="67"/>
      <c r="W72" s="66"/>
      <c r="X72" s="1201" t="s">
        <v>88</v>
      </c>
      <c r="Y72" s="1202"/>
      <c r="Z72" s="1202"/>
      <c r="AA72" s="1202"/>
      <c r="AB72" s="1202"/>
      <c r="AC72" s="1202"/>
      <c r="AD72" s="1202"/>
      <c r="AE72" s="1202"/>
      <c r="AF72" s="1202"/>
      <c r="AG72" s="1202"/>
      <c r="AH72" s="1202"/>
      <c r="AI72" s="1202"/>
      <c r="AJ72" s="1202"/>
      <c r="AK72" s="1202"/>
      <c r="AL72" s="1202"/>
      <c r="AM72" s="1202"/>
      <c r="AN72" s="1202"/>
      <c r="AO72" s="1202"/>
      <c r="AP72" s="1202"/>
      <c r="AQ72" s="1203"/>
      <c r="AR72" s="67"/>
    </row>
    <row r="73" spans="1:44" ht="4.5" customHeight="1" x14ac:dyDescent="0.25">
      <c r="A73" s="66"/>
      <c r="B73" s="754"/>
      <c r="C73" s="754"/>
      <c r="D73" s="754"/>
      <c r="E73" s="754"/>
      <c r="F73" s="754"/>
      <c r="G73" s="754"/>
      <c r="H73" s="754"/>
      <c r="I73" s="1148"/>
      <c r="J73" s="1149"/>
      <c r="K73" s="1149"/>
      <c r="L73" s="1149"/>
      <c r="M73" s="1149"/>
      <c r="N73" s="1149"/>
      <c r="O73" s="1149"/>
      <c r="P73" s="1149"/>
      <c r="Q73" s="1149"/>
      <c r="R73" s="1149"/>
      <c r="S73" s="1149"/>
      <c r="T73" s="1149"/>
      <c r="U73" s="1150"/>
      <c r="V73" s="67"/>
      <c r="W73" s="66"/>
      <c r="X73" s="1204"/>
      <c r="Y73" s="1205"/>
      <c r="Z73" s="1205"/>
      <c r="AA73" s="1205"/>
      <c r="AB73" s="1205"/>
      <c r="AC73" s="1205"/>
      <c r="AD73" s="1205"/>
      <c r="AE73" s="1205"/>
      <c r="AF73" s="1205"/>
      <c r="AG73" s="1205"/>
      <c r="AH73" s="1205"/>
      <c r="AI73" s="1205"/>
      <c r="AJ73" s="1205"/>
      <c r="AK73" s="1205"/>
      <c r="AL73" s="1205"/>
      <c r="AM73" s="1205"/>
      <c r="AN73" s="1205"/>
      <c r="AO73" s="1205"/>
      <c r="AP73" s="1205"/>
      <c r="AQ73" s="1206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204"/>
      <c r="Y74" s="1205"/>
      <c r="Z74" s="1205"/>
      <c r="AA74" s="1205"/>
      <c r="AB74" s="1205"/>
      <c r="AC74" s="1205"/>
      <c r="AD74" s="1205"/>
      <c r="AE74" s="1205"/>
      <c r="AF74" s="1205"/>
      <c r="AG74" s="1205"/>
      <c r="AH74" s="1205"/>
      <c r="AI74" s="1205"/>
      <c r="AJ74" s="1205"/>
      <c r="AK74" s="1205"/>
      <c r="AL74" s="1205"/>
      <c r="AM74" s="1205"/>
      <c r="AN74" s="1205"/>
      <c r="AO74" s="1205"/>
      <c r="AP74" s="1205"/>
      <c r="AQ74" s="1206"/>
      <c r="AR74" s="67"/>
    </row>
    <row r="75" spans="1:44" ht="4.5" customHeight="1" x14ac:dyDescent="0.25">
      <c r="A75" s="66"/>
      <c r="B75" s="754" t="s">
        <v>901</v>
      </c>
      <c r="C75" s="754"/>
      <c r="D75" s="754"/>
      <c r="E75" s="754"/>
      <c r="F75" s="754"/>
      <c r="G75" s="754"/>
      <c r="H75" s="754"/>
      <c r="I75" s="1158" t="e">
        <f>CONCATENATE(INDEX(#REF!,A48,11),"",INDEX(#REF!,A48,24),", ",INDEX(#REF!,A48,25),"",INDEX(#REF!,A48,12))</f>
        <v>#REF!</v>
      </c>
      <c r="J75" s="1159"/>
      <c r="K75" s="1159"/>
      <c r="L75" s="1159"/>
      <c r="M75" s="1159"/>
      <c r="N75" s="1159"/>
      <c r="O75" s="1159"/>
      <c r="P75" s="1159"/>
      <c r="Q75" s="1159"/>
      <c r="R75" s="1159"/>
      <c r="S75" s="1159"/>
      <c r="T75" s="1159"/>
      <c r="U75" s="1160"/>
      <c r="V75" s="67"/>
      <c r="W75" s="66"/>
      <c r="X75" s="1204"/>
      <c r="Y75" s="1205"/>
      <c r="Z75" s="1205"/>
      <c r="AA75" s="1205"/>
      <c r="AB75" s="1205"/>
      <c r="AC75" s="1205"/>
      <c r="AD75" s="1205"/>
      <c r="AE75" s="1205"/>
      <c r="AF75" s="1205"/>
      <c r="AG75" s="1205"/>
      <c r="AH75" s="1205"/>
      <c r="AI75" s="1205"/>
      <c r="AJ75" s="1205"/>
      <c r="AK75" s="1205"/>
      <c r="AL75" s="1205"/>
      <c r="AM75" s="1205"/>
      <c r="AN75" s="1205"/>
      <c r="AO75" s="1205"/>
      <c r="AP75" s="1205"/>
      <c r="AQ75" s="1206"/>
      <c r="AR75" s="67"/>
    </row>
    <row r="76" spans="1:44" ht="4.5" customHeight="1" x14ac:dyDescent="0.25">
      <c r="A76" s="66"/>
      <c r="B76" s="754"/>
      <c r="C76" s="754"/>
      <c r="D76" s="754"/>
      <c r="E76" s="754"/>
      <c r="F76" s="754"/>
      <c r="G76" s="754"/>
      <c r="H76" s="754"/>
      <c r="I76" s="1161"/>
      <c r="J76" s="1140"/>
      <c r="K76" s="1140"/>
      <c r="L76" s="1140"/>
      <c r="M76" s="1140"/>
      <c r="N76" s="1140"/>
      <c r="O76" s="1140"/>
      <c r="P76" s="1140"/>
      <c r="Q76" s="1140"/>
      <c r="R76" s="1140"/>
      <c r="S76" s="1140"/>
      <c r="T76" s="1140"/>
      <c r="U76" s="1162"/>
      <c r="V76" s="67"/>
      <c r="W76" s="66"/>
      <c r="X76" s="1204"/>
      <c r="Y76" s="1205"/>
      <c r="Z76" s="1205"/>
      <c r="AA76" s="1205"/>
      <c r="AB76" s="1205"/>
      <c r="AC76" s="1205"/>
      <c r="AD76" s="1205"/>
      <c r="AE76" s="1205"/>
      <c r="AF76" s="1205"/>
      <c r="AG76" s="1205"/>
      <c r="AH76" s="1205"/>
      <c r="AI76" s="1205"/>
      <c r="AJ76" s="1205"/>
      <c r="AK76" s="1205"/>
      <c r="AL76" s="1205"/>
      <c r="AM76" s="1205"/>
      <c r="AN76" s="1205"/>
      <c r="AO76" s="1205"/>
      <c r="AP76" s="1205"/>
      <c r="AQ76" s="1206"/>
      <c r="AR76" s="67"/>
    </row>
    <row r="77" spans="1:44" ht="4.5" customHeight="1" x14ac:dyDescent="0.25">
      <c r="A77" s="66"/>
      <c r="B77" s="754" t="s">
        <v>902</v>
      </c>
      <c r="C77" s="754"/>
      <c r="D77" s="754"/>
      <c r="E77" s="754"/>
      <c r="F77" s="754"/>
      <c r="G77" s="754"/>
      <c r="H77" s="754"/>
      <c r="I77" s="1161"/>
      <c r="J77" s="1140"/>
      <c r="K77" s="1140"/>
      <c r="L77" s="1140"/>
      <c r="M77" s="1140"/>
      <c r="N77" s="1140"/>
      <c r="O77" s="1140"/>
      <c r="P77" s="1140"/>
      <c r="Q77" s="1140"/>
      <c r="R77" s="1140"/>
      <c r="S77" s="1140"/>
      <c r="T77" s="1140"/>
      <c r="U77" s="1162"/>
      <c r="V77" s="67"/>
      <c r="W77" s="66"/>
      <c r="X77" s="1207"/>
      <c r="Y77" s="1208"/>
      <c r="Z77" s="1208"/>
      <c r="AA77" s="1208"/>
      <c r="AB77" s="1208"/>
      <c r="AC77" s="1208"/>
      <c r="AD77" s="1208"/>
      <c r="AE77" s="1208"/>
      <c r="AF77" s="1208"/>
      <c r="AG77" s="1208"/>
      <c r="AH77" s="1208"/>
      <c r="AI77" s="1208"/>
      <c r="AJ77" s="1208"/>
      <c r="AK77" s="1208"/>
      <c r="AL77" s="1208"/>
      <c r="AM77" s="1208"/>
      <c r="AN77" s="1208"/>
      <c r="AO77" s="1208"/>
      <c r="AP77" s="1208"/>
      <c r="AQ77" s="1209"/>
      <c r="AR77" s="67"/>
    </row>
    <row r="78" spans="1:44" ht="4.5" customHeight="1" x14ac:dyDescent="0.25">
      <c r="A78" s="66"/>
      <c r="B78" s="754"/>
      <c r="C78" s="754"/>
      <c r="D78" s="754"/>
      <c r="E78" s="754"/>
      <c r="F78" s="754"/>
      <c r="G78" s="754"/>
      <c r="H78" s="754"/>
      <c r="I78" s="1161"/>
      <c r="J78" s="1140"/>
      <c r="K78" s="1140"/>
      <c r="L78" s="1140"/>
      <c r="M78" s="1140"/>
      <c r="N78" s="1140"/>
      <c r="O78" s="1140"/>
      <c r="P78" s="1140"/>
      <c r="Q78" s="1140"/>
      <c r="R78" s="1140"/>
      <c r="S78" s="1140"/>
      <c r="T78" s="1140"/>
      <c r="U78" s="1162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61"/>
      <c r="J79" s="1140"/>
      <c r="K79" s="1140"/>
      <c r="L79" s="1140"/>
      <c r="M79" s="1140"/>
      <c r="N79" s="1140"/>
      <c r="O79" s="1140"/>
      <c r="P79" s="1140"/>
      <c r="Q79" s="1140"/>
      <c r="R79" s="1140"/>
      <c r="S79" s="1140"/>
      <c r="T79" s="1140"/>
      <c r="U79" s="1162"/>
      <c r="V79" s="67"/>
      <c r="W79" s="66"/>
      <c r="X79" s="705" t="s">
        <v>903</v>
      </c>
      <c r="Y79" s="739"/>
      <c r="Z79" s="739"/>
      <c r="AA79" s="739"/>
      <c r="AB79" s="739"/>
      <c r="AC79" s="739"/>
      <c r="AD79" s="706"/>
      <c r="AE79" s="705" t="s">
        <v>913</v>
      </c>
      <c r="AF79" s="739"/>
      <c r="AG79" s="739"/>
      <c r="AH79" s="706"/>
      <c r="AI79" s="742" t="s">
        <v>914</v>
      </c>
      <c r="AJ79" s="743"/>
      <c r="AK79" s="743"/>
      <c r="AL79" s="743"/>
      <c r="AM79" s="744"/>
      <c r="AN79" s="742" t="s">
        <v>915</v>
      </c>
      <c r="AO79" s="743"/>
      <c r="AP79" s="743"/>
      <c r="AQ79" s="744"/>
      <c r="AR79" s="67"/>
    </row>
    <row r="80" spans="1:44" ht="4.5" customHeight="1" x14ac:dyDescent="0.25">
      <c r="A80" s="66"/>
      <c r="B80" s="754" t="s">
        <v>904</v>
      </c>
      <c r="C80" s="754"/>
      <c r="D80" s="754"/>
      <c r="E80" s="754"/>
      <c r="F80" s="754"/>
      <c r="G80" s="754"/>
      <c r="H80" s="754"/>
      <c r="I80" s="1161"/>
      <c r="J80" s="1140"/>
      <c r="K80" s="1140"/>
      <c r="L80" s="1140"/>
      <c r="M80" s="1140"/>
      <c r="N80" s="1140"/>
      <c r="O80" s="1140"/>
      <c r="P80" s="1140"/>
      <c r="Q80" s="1140"/>
      <c r="R80" s="1140"/>
      <c r="S80" s="1140"/>
      <c r="T80" s="1140"/>
      <c r="U80" s="1162"/>
      <c r="V80" s="67"/>
      <c r="W80" s="66"/>
      <c r="X80" s="707"/>
      <c r="Y80" s="740"/>
      <c r="Z80" s="740"/>
      <c r="AA80" s="740"/>
      <c r="AB80" s="740"/>
      <c r="AC80" s="740"/>
      <c r="AD80" s="708"/>
      <c r="AE80" s="707"/>
      <c r="AF80" s="740"/>
      <c r="AG80" s="740"/>
      <c r="AH80" s="708"/>
      <c r="AI80" s="745"/>
      <c r="AJ80" s="746"/>
      <c r="AK80" s="746"/>
      <c r="AL80" s="746"/>
      <c r="AM80" s="747"/>
      <c r="AN80" s="745"/>
      <c r="AO80" s="746"/>
      <c r="AP80" s="746"/>
      <c r="AQ80" s="747"/>
      <c r="AR80" s="67"/>
    </row>
    <row r="81" spans="1:44" ht="4.5" customHeight="1" x14ac:dyDescent="0.25">
      <c r="A81" s="66"/>
      <c r="B81" s="754"/>
      <c r="C81" s="754"/>
      <c r="D81" s="754"/>
      <c r="E81" s="754"/>
      <c r="F81" s="754"/>
      <c r="G81" s="754"/>
      <c r="H81" s="754"/>
      <c r="I81" s="1161"/>
      <c r="J81" s="1140"/>
      <c r="K81" s="1140"/>
      <c r="L81" s="1140"/>
      <c r="M81" s="1140"/>
      <c r="N81" s="1140"/>
      <c r="O81" s="1140"/>
      <c r="P81" s="1140"/>
      <c r="Q81" s="1140"/>
      <c r="R81" s="1140"/>
      <c r="S81" s="1140"/>
      <c r="T81" s="1140"/>
      <c r="U81" s="1162"/>
      <c r="V81" s="67"/>
      <c r="W81" s="66"/>
      <c r="X81" s="709"/>
      <c r="Y81" s="741"/>
      <c r="Z81" s="741"/>
      <c r="AA81" s="741"/>
      <c r="AB81" s="741"/>
      <c r="AC81" s="741"/>
      <c r="AD81" s="710"/>
      <c r="AE81" s="709"/>
      <c r="AF81" s="741"/>
      <c r="AG81" s="741"/>
      <c r="AH81" s="710"/>
      <c r="AI81" s="748"/>
      <c r="AJ81" s="749"/>
      <c r="AK81" s="749"/>
      <c r="AL81" s="749"/>
      <c r="AM81" s="750"/>
      <c r="AN81" s="748"/>
      <c r="AO81" s="749"/>
      <c r="AP81" s="749"/>
      <c r="AQ81" s="750"/>
      <c r="AR81" s="67"/>
    </row>
    <row r="82" spans="1:44" ht="4.5" customHeight="1" x14ac:dyDescent="0.25">
      <c r="A82" s="66"/>
      <c r="B82" s="754" t="s">
        <v>905</v>
      </c>
      <c r="C82" s="754"/>
      <c r="D82" s="754"/>
      <c r="E82" s="754"/>
      <c r="F82" s="754"/>
      <c r="G82" s="754"/>
      <c r="H82" s="754"/>
      <c r="I82" s="1161"/>
      <c r="J82" s="1140"/>
      <c r="K82" s="1140"/>
      <c r="L82" s="1140"/>
      <c r="M82" s="1140"/>
      <c r="N82" s="1140"/>
      <c r="O82" s="1140"/>
      <c r="P82" s="1140"/>
      <c r="Q82" s="1140"/>
      <c r="R82" s="1140"/>
      <c r="S82" s="1140"/>
      <c r="T82" s="1140"/>
      <c r="U82" s="1162"/>
      <c r="V82" s="67"/>
      <c r="W82" s="66"/>
      <c r="X82" s="755" t="s">
        <v>272</v>
      </c>
      <c r="Y82" s="756"/>
      <c r="Z82" s="756"/>
      <c r="AA82" s="756"/>
      <c r="AB82" s="756"/>
      <c r="AC82" s="756"/>
      <c r="AD82" s="757"/>
      <c r="AE82" s="861" t="e">
        <f>INDEX(#REF!,A48,29)</f>
        <v>#REF!</v>
      </c>
      <c r="AF82" s="862"/>
      <c r="AG82" s="862"/>
      <c r="AH82" s="863"/>
      <c r="AI82" s="730" t="e">
        <f>INDEX(#REF!,A48,31)</f>
        <v>#REF!</v>
      </c>
      <c r="AJ82" s="836"/>
      <c r="AK82" s="836"/>
      <c r="AL82" s="836"/>
      <c r="AM82" s="837"/>
      <c r="AN82" s="730" t="e">
        <f>INDEX(#REF!,A48,33)</f>
        <v>#REF!</v>
      </c>
      <c r="AO82" s="836"/>
      <c r="AP82" s="836"/>
      <c r="AQ82" s="837"/>
      <c r="AR82" s="67"/>
    </row>
    <row r="83" spans="1:44" ht="4.5" customHeight="1" x14ac:dyDescent="0.25">
      <c r="A83" s="66"/>
      <c r="B83" s="754"/>
      <c r="C83" s="754"/>
      <c r="D83" s="754"/>
      <c r="E83" s="754"/>
      <c r="F83" s="754"/>
      <c r="G83" s="754"/>
      <c r="H83" s="754"/>
      <c r="I83" s="1161"/>
      <c r="J83" s="1140"/>
      <c r="K83" s="1140"/>
      <c r="L83" s="1140"/>
      <c r="M83" s="1140"/>
      <c r="N83" s="1140"/>
      <c r="O83" s="1140"/>
      <c r="P83" s="1140"/>
      <c r="Q83" s="1140"/>
      <c r="R83" s="1140"/>
      <c r="S83" s="1140"/>
      <c r="T83" s="1140"/>
      <c r="U83" s="1162"/>
      <c r="V83" s="67"/>
      <c r="W83" s="66"/>
      <c r="X83" s="758"/>
      <c r="Y83" s="759"/>
      <c r="Z83" s="759"/>
      <c r="AA83" s="759"/>
      <c r="AB83" s="759"/>
      <c r="AC83" s="759"/>
      <c r="AD83" s="760"/>
      <c r="AE83" s="864"/>
      <c r="AF83" s="865"/>
      <c r="AG83" s="865"/>
      <c r="AH83" s="866"/>
      <c r="AI83" s="838"/>
      <c r="AJ83" s="839"/>
      <c r="AK83" s="839"/>
      <c r="AL83" s="839"/>
      <c r="AM83" s="840"/>
      <c r="AN83" s="838"/>
      <c r="AO83" s="839"/>
      <c r="AP83" s="839"/>
      <c r="AQ83" s="840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63"/>
      <c r="J84" s="1164"/>
      <c r="K84" s="1164"/>
      <c r="L84" s="1164"/>
      <c r="M84" s="1164"/>
      <c r="N84" s="1164"/>
      <c r="O84" s="1164"/>
      <c r="P84" s="1164"/>
      <c r="Q84" s="1164"/>
      <c r="R84" s="1164"/>
      <c r="S84" s="1164"/>
      <c r="T84" s="1164"/>
      <c r="U84" s="1165"/>
      <c r="V84" s="67"/>
      <c r="W84" s="66"/>
      <c r="X84" s="761"/>
      <c r="Y84" s="762"/>
      <c r="Z84" s="762"/>
      <c r="AA84" s="762"/>
      <c r="AB84" s="762"/>
      <c r="AC84" s="762"/>
      <c r="AD84" s="763"/>
      <c r="AE84" s="867"/>
      <c r="AF84" s="868"/>
      <c r="AG84" s="868"/>
      <c r="AH84" s="869"/>
      <c r="AI84" s="841"/>
      <c r="AJ84" s="842"/>
      <c r="AK84" s="842"/>
      <c r="AL84" s="842"/>
      <c r="AM84" s="843"/>
      <c r="AN84" s="841"/>
      <c r="AO84" s="842"/>
      <c r="AP84" s="842"/>
      <c r="AQ84" s="843"/>
      <c r="AR84" s="67"/>
    </row>
    <row r="85" spans="1:44" ht="4.5" customHeight="1" x14ac:dyDescent="0.25">
      <c r="A85" s="66"/>
      <c r="B85" s="754" t="s">
        <v>273</v>
      </c>
      <c r="C85" s="754"/>
      <c r="D85" s="754"/>
      <c r="E85" s="754"/>
      <c r="F85" s="754"/>
      <c r="G85" s="754"/>
      <c r="H85" s="777"/>
      <c r="I85" s="773" t="e">
        <f>INDEX(#REF!,A48,13)</f>
        <v>#REF!</v>
      </c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5"/>
      <c r="V85" s="67"/>
      <c r="W85" s="66"/>
      <c r="X85" s="720" t="s">
        <v>846</v>
      </c>
      <c r="Y85" s="721"/>
      <c r="Z85" s="721"/>
      <c r="AA85" s="721"/>
      <c r="AB85" s="721"/>
      <c r="AC85" s="721"/>
      <c r="AD85" s="722"/>
      <c r="AE85" s="705" t="s">
        <v>601</v>
      </c>
      <c r="AF85" s="721"/>
      <c r="AG85" s="721"/>
      <c r="AH85" s="722"/>
      <c r="AI85" s="705" t="s">
        <v>599</v>
      </c>
      <c r="AJ85" s="721"/>
      <c r="AK85" s="721"/>
      <c r="AL85" s="721"/>
      <c r="AM85" s="722"/>
      <c r="AN85" s="705" t="s">
        <v>51</v>
      </c>
      <c r="AO85" s="721"/>
      <c r="AP85" s="721"/>
      <c r="AQ85" s="722"/>
      <c r="AR85" s="67"/>
    </row>
    <row r="86" spans="1:44" ht="4.5" customHeight="1" x14ac:dyDescent="0.25">
      <c r="A86" s="66"/>
      <c r="B86" s="754"/>
      <c r="C86" s="754"/>
      <c r="D86" s="754"/>
      <c r="E86" s="754"/>
      <c r="F86" s="754"/>
      <c r="G86" s="754"/>
      <c r="H86" s="777"/>
      <c r="I86" s="776"/>
      <c r="J86" s="754"/>
      <c r="K86" s="754"/>
      <c r="L86" s="754"/>
      <c r="M86" s="754"/>
      <c r="N86" s="754"/>
      <c r="O86" s="754"/>
      <c r="P86" s="754"/>
      <c r="Q86" s="754"/>
      <c r="R86" s="754"/>
      <c r="S86" s="754"/>
      <c r="T86" s="754"/>
      <c r="U86" s="777"/>
      <c r="V86" s="67"/>
      <c r="W86" s="66"/>
      <c r="X86" s="723"/>
      <c r="Y86" s="724"/>
      <c r="Z86" s="724"/>
      <c r="AA86" s="724"/>
      <c r="AB86" s="724"/>
      <c r="AC86" s="724"/>
      <c r="AD86" s="725"/>
      <c r="AE86" s="723"/>
      <c r="AF86" s="724"/>
      <c r="AG86" s="724"/>
      <c r="AH86" s="725"/>
      <c r="AI86" s="723"/>
      <c r="AJ86" s="724"/>
      <c r="AK86" s="724"/>
      <c r="AL86" s="724"/>
      <c r="AM86" s="725"/>
      <c r="AN86" s="723"/>
      <c r="AO86" s="724"/>
      <c r="AP86" s="724"/>
      <c r="AQ86" s="725"/>
      <c r="AR86" s="67"/>
    </row>
    <row r="87" spans="1:44" ht="4.5" customHeight="1" x14ac:dyDescent="0.25">
      <c r="A87" s="66"/>
      <c r="B87" s="754" t="s">
        <v>274</v>
      </c>
      <c r="C87" s="754"/>
      <c r="D87" s="754"/>
      <c r="E87" s="754"/>
      <c r="F87" s="754"/>
      <c r="G87" s="754"/>
      <c r="H87" s="754"/>
      <c r="I87" s="776"/>
      <c r="J87" s="754"/>
      <c r="K87" s="754"/>
      <c r="L87" s="754"/>
      <c r="M87" s="754"/>
      <c r="N87" s="754"/>
      <c r="O87" s="754"/>
      <c r="P87" s="754"/>
      <c r="Q87" s="754"/>
      <c r="R87" s="754"/>
      <c r="S87" s="754"/>
      <c r="T87" s="754"/>
      <c r="U87" s="777"/>
      <c r="V87" s="67"/>
      <c r="W87" s="66"/>
      <c r="X87" s="726"/>
      <c r="Y87" s="727"/>
      <c r="Z87" s="727"/>
      <c r="AA87" s="727"/>
      <c r="AB87" s="727"/>
      <c r="AC87" s="727"/>
      <c r="AD87" s="728"/>
      <c r="AE87" s="726"/>
      <c r="AF87" s="727"/>
      <c r="AG87" s="727"/>
      <c r="AH87" s="728"/>
      <c r="AI87" s="726"/>
      <c r="AJ87" s="727"/>
      <c r="AK87" s="727"/>
      <c r="AL87" s="727"/>
      <c r="AM87" s="728"/>
      <c r="AN87" s="726"/>
      <c r="AO87" s="727"/>
      <c r="AP87" s="727"/>
      <c r="AQ87" s="728"/>
      <c r="AR87" s="67"/>
    </row>
    <row r="88" spans="1:44" ht="4.5" customHeight="1" x14ac:dyDescent="0.25">
      <c r="A88" s="66"/>
      <c r="B88" s="754"/>
      <c r="C88" s="754"/>
      <c r="D88" s="754"/>
      <c r="E88" s="754"/>
      <c r="F88" s="754"/>
      <c r="G88" s="754"/>
      <c r="H88" s="754"/>
      <c r="I88" s="778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80"/>
      <c r="V88" s="67"/>
      <c r="W88" s="66"/>
      <c r="X88" s="755" t="s">
        <v>529</v>
      </c>
      <c r="Y88" s="764"/>
      <c r="Z88" s="764"/>
      <c r="AA88" s="764"/>
      <c r="AB88" s="764"/>
      <c r="AC88" s="764"/>
      <c r="AD88" s="765"/>
      <c r="AE88" s="852" t="e">
        <f>INDEX(#REF!,A48,35)</f>
        <v>#REF!</v>
      </c>
      <c r="AF88" s="853"/>
      <c r="AG88" s="853"/>
      <c r="AH88" s="854"/>
      <c r="AI88" s="852" t="e">
        <f>INDEX(#REF!,A48,36)</f>
        <v>#REF!</v>
      </c>
      <c r="AJ88" s="853"/>
      <c r="AK88" s="853"/>
      <c r="AL88" s="853"/>
      <c r="AM88" s="854"/>
      <c r="AN88" s="852" t="e">
        <f>INDEX(#REF!,A48,37)</f>
        <v>#REF!</v>
      </c>
      <c r="AO88" s="853"/>
      <c r="AP88" s="853"/>
      <c r="AQ88" s="854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66"/>
      <c r="Y89" s="767"/>
      <c r="Z89" s="767"/>
      <c r="AA89" s="767"/>
      <c r="AB89" s="767"/>
      <c r="AC89" s="767"/>
      <c r="AD89" s="768"/>
      <c r="AE89" s="855"/>
      <c r="AF89" s="856"/>
      <c r="AG89" s="856"/>
      <c r="AH89" s="857"/>
      <c r="AI89" s="855"/>
      <c r="AJ89" s="856"/>
      <c r="AK89" s="856"/>
      <c r="AL89" s="856"/>
      <c r="AM89" s="857"/>
      <c r="AN89" s="855"/>
      <c r="AO89" s="856"/>
      <c r="AP89" s="856"/>
      <c r="AQ89" s="857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73" t="e">
        <f ca="1">IF(DAYS360(I85,NOW())&gt;60,NOW(),I85)</f>
        <v>#REF!</v>
      </c>
      <c r="M90" s="844"/>
      <c r="N90" s="844"/>
      <c r="O90" s="844"/>
      <c r="P90" s="844"/>
      <c r="Q90" s="844"/>
      <c r="R90" s="844"/>
      <c r="S90" s="844"/>
      <c r="T90" s="844"/>
      <c r="U90" s="845"/>
      <c r="V90" s="67"/>
      <c r="W90" s="66"/>
      <c r="X90" s="769"/>
      <c r="Y90" s="770"/>
      <c r="Z90" s="770"/>
      <c r="AA90" s="770"/>
      <c r="AB90" s="770"/>
      <c r="AC90" s="770"/>
      <c r="AD90" s="771"/>
      <c r="AE90" s="858"/>
      <c r="AF90" s="859"/>
      <c r="AG90" s="859"/>
      <c r="AH90" s="860"/>
      <c r="AI90" s="858"/>
      <c r="AJ90" s="859"/>
      <c r="AK90" s="859"/>
      <c r="AL90" s="859"/>
      <c r="AM90" s="860"/>
      <c r="AN90" s="858"/>
      <c r="AO90" s="859"/>
      <c r="AP90" s="859"/>
      <c r="AQ90" s="860"/>
      <c r="AR90" s="67"/>
    </row>
    <row r="91" spans="1:44" ht="4.5" customHeight="1" x14ac:dyDescent="0.25">
      <c r="A91" s="66"/>
      <c r="B91" s="754" t="s">
        <v>275</v>
      </c>
      <c r="C91" s="754"/>
      <c r="D91" s="754"/>
      <c r="E91" s="754"/>
      <c r="F91" s="754"/>
      <c r="G91" s="754"/>
      <c r="H91" s="754"/>
      <c r="I91" s="754"/>
      <c r="J91" s="754"/>
      <c r="K91" s="754"/>
      <c r="L91" s="846"/>
      <c r="M91" s="847"/>
      <c r="N91" s="847"/>
      <c r="O91" s="847"/>
      <c r="P91" s="847"/>
      <c r="Q91" s="847"/>
      <c r="R91" s="847"/>
      <c r="S91" s="847"/>
      <c r="T91" s="847"/>
      <c r="U91" s="848"/>
      <c r="V91" s="67"/>
      <c r="W91" s="66"/>
      <c r="X91" s="781" t="s">
        <v>276</v>
      </c>
      <c r="Y91" s="782"/>
      <c r="Z91" s="782"/>
      <c r="AA91" s="783"/>
      <c r="AB91" s="705" t="e">
        <f>INDEX(#REF!,A48,18)</f>
        <v>#REF!</v>
      </c>
      <c r="AC91" s="706"/>
      <c r="AD91" s="705" t="s">
        <v>277</v>
      </c>
      <c r="AE91" s="706"/>
      <c r="AF91" s="711" t="e">
        <f>INDEX(#REF!,A48,7)</f>
        <v>#REF!</v>
      </c>
      <c r="AG91" s="712"/>
      <c r="AH91" s="712"/>
      <c r="AI91" s="712"/>
      <c r="AJ91" s="712"/>
      <c r="AK91" s="712"/>
      <c r="AL91" s="712"/>
      <c r="AM91" s="713"/>
      <c r="AN91" s="703" t="e">
        <f>INDEX(#REF!,A48,15)</f>
        <v>#REF!</v>
      </c>
      <c r="AO91" s="739"/>
      <c r="AP91" s="739"/>
      <c r="AQ91" s="706"/>
      <c r="AR91" s="67"/>
    </row>
    <row r="92" spans="1:44" ht="4.5" customHeight="1" x14ac:dyDescent="0.25">
      <c r="A92" s="66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846"/>
      <c r="M92" s="847"/>
      <c r="N92" s="847"/>
      <c r="O92" s="847"/>
      <c r="P92" s="847"/>
      <c r="Q92" s="847"/>
      <c r="R92" s="847"/>
      <c r="S92" s="847"/>
      <c r="T92" s="847"/>
      <c r="U92" s="848"/>
      <c r="V92" s="67"/>
      <c r="W92" s="66"/>
      <c r="X92" s="784"/>
      <c r="Y92" s="785"/>
      <c r="Z92" s="785"/>
      <c r="AA92" s="786"/>
      <c r="AB92" s="707"/>
      <c r="AC92" s="708"/>
      <c r="AD92" s="707"/>
      <c r="AE92" s="708"/>
      <c r="AF92" s="714"/>
      <c r="AG92" s="715"/>
      <c r="AH92" s="715"/>
      <c r="AI92" s="715"/>
      <c r="AJ92" s="715"/>
      <c r="AK92" s="715"/>
      <c r="AL92" s="715"/>
      <c r="AM92" s="716"/>
      <c r="AN92" s="707"/>
      <c r="AO92" s="740"/>
      <c r="AP92" s="740"/>
      <c r="AQ92" s="708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49"/>
      <c r="M93" s="850"/>
      <c r="N93" s="850"/>
      <c r="O93" s="850"/>
      <c r="P93" s="850"/>
      <c r="Q93" s="850"/>
      <c r="R93" s="850"/>
      <c r="S93" s="850"/>
      <c r="T93" s="850"/>
      <c r="U93" s="851"/>
      <c r="V93" s="67"/>
      <c r="W93" s="66"/>
      <c r="X93" s="787"/>
      <c r="Y93" s="788"/>
      <c r="Z93" s="788"/>
      <c r="AA93" s="789"/>
      <c r="AB93" s="709"/>
      <c r="AC93" s="710"/>
      <c r="AD93" s="709"/>
      <c r="AE93" s="710"/>
      <c r="AF93" s="717"/>
      <c r="AG93" s="718"/>
      <c r="AH93" s="718"/>
      <c r="AI93" s="718"/>
      <c r="AJ93" s="718"/>
      <c r="AK93" s="718"/>
      <c r="AL93" s="718"/>
      <c r="AM93" s="719"/>
      <c r="AN93" s="709"/>
      <c r="AO93" s="741"/>
      <c r="AP93" s="741"/>
      <c r="AQ93" s="710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79" t="e">
        <f>CONCATENATE("*",INDEX(#REF!,A95,17))</f>
        <v>#REF!</v>
      </c>
      <c r="U95" s="879"/>
      <c r="V95" s="88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81"/>
      <c r="U96" s="881"/>
      <c r="V96" s="882"/>
      <c r="W96" s="66"/>
      <c r="X96" s="835" t="s">
        <v>435</v>
      </c>
      <c r="Y96" s="835"/>
      <c r="Z96" s="835"/>
      <c r="AA96" s="835"/>
      <c r="AB96" s="835"/>
      <c r="AC96" s="835"/>
      <c r="AD96" s="835"/>
      <c r="AE96" s="835"/>
      <c r="AF96" s="835"/>
      <c r="AG96" s="835"/>
      <c r="AH96" s="835"/>
      <c r="AI96" s="835"/>
      <c r="AJ96" s="835"/>
      <c r="AK96" s="835"/>
      <c r="AL96" s="835"/>
      <c r="AM96" s="835"/>
      <c r="AN96" s="835"/>
      <c r="AO96" s="835"/>
      <c r="AP96" s="835"/>
      <c r="AQ96" s="835"/>
      <c r="AR96" s="67"/>
    </row>
    <row r="97" spans="1:44" ht="4.5" customHeight="1" x14ac:dyDescent="0.25">
      <c r="A97" s="64"/>
      <c r="T97" s="881"/>
      <c r="U97" s="881"/>
      <c r="V97" s="882"/>
      <c r="W97" s="66"/>
      <c r="X97" s="835"/>
      <c r="Y97" s="835"/>
      <c r="Z97" s="835"/>
      <c r="AA97" s="835"/>
      <c r="AB97" s="835"/>
      <c r="AC97" s="835"/>
      <c r="AD97" s="835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835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5"/>
      <c r="Y98" s="835"/>
      <c r="Z98" s="835"/>
      <c r="AA98" s="835"/>
      <c r="AB98" s="835"/>
      <c r="AC98" s="835"/>
      <c r="AD98" s="835"/>
      <c r="AE98" s="835"/>
      <c r="AF98" s="835"/>
      <c r="AG98" s="835"/>
      <c r="AH98" s="835"/>
      <c r="AI98" s="835"/>
      <c r="AJ98" s="835"/>
      <c r="AK98" s="835"/>
      <c r="AL98" s="835"/>
      <c r="AM98" s="835"/>
      <c r="AN98" s="835"/>
      <c r="AO98" s="835"/>
      <c r="AP98" s="835"/>
      <c r="AQ98" s="835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5"/>
      <c r="Y99" s="835"/>
      <c r="Z99" s="835"/>
      <c r="AA99" s="835"/>
      <c r="AB99" s="835"/>
      <c r="AC99" s="835"/>
      <c r="AD99" s="835"/>
      <c r="AE99" s="835"/>
      <c r="AF99" s="835"/>
      <c r="AG99" s="835"/>
      <c r="AH99" s="835"/>
      <c r="AI99" s="835"/>
      <c r="AJ99" s="835"/>
      <c r="AK99" s="835"/>
      <c r="AL99" s="835"/>
      <c r="AM99" s="835"/>
      <c r="AN99" s="835"/>
      <c r="AO99" s="835"/>
      <c r="AP99" s="835"/>
      <c r="AQ99" s="835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5"/>
      <c r="Y100" s="835"/>
      <c r="Z100" s="835"/>
      <c r="AA100" s="835"/>
      <c r="AB100" s="835"/>
      <c r="AC100" s="835"/>
      <c r="AD100" s="835"/>
      <c r="AE100" s="835"/>
      <c r="AF100" s="835"/>
      <c r="AG100" s="835"/>
      <c r="AH100" s="835"/>
      <c r="AI100" s="835"/>
      <c r="AJ100" s="835"/>
      <c r="AK100" s="835"/>
      <c r="AL100" s="835"/>
      <c r="AM100" s="835"/>
      <c r="AN100" s="835"/>
      <c r="AO100" s="835"/>
      <c r="AP100" s="835"/>
      <c r="AQ100" s="835"/>
      <c r="AR100" s="67"/>
    </row>
    <row r="101" spans="1:44" ht="4.5" customHeight="1" x14ac:dyDescent="0.25">
      <c r="A101" s="64"/>
      <c r="B101" s="1140" t="s">
        <v>776</v>
      </c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65"/>
      <c r="W101" s="66"/>
      <c r="X101" s="835"/>
      <c r="Y101" s="835"/>
      <c r="Z101" s="835"/>
      <c r="AA101" s="835"/>
      <c r="AB101" s="835"/>
      <c r="AC101" s="835"/>
      <c r="AD101" s="835"/>
      <c r="AE101" s="835"/>
      <c r="AF101" s="835"/>
      <c r="AG101" s="835"/>
      <c r="AH101" s="835"/>
      <c r="AI101" s="835"/>
      <c r="AJ101" s="835"/>
      <c r="AK101" s="835"/>
      <c r="AL101" s="835"/>
      <c r="AM101" s="835"/>
      <c r="AN101" s="835"/>
      <c r="AO101" s="835"/>
      <c r="AP101" s="835"/>
      <c r="AQ101" s="835"/>
      <c r="AR101" s="67"/>
    </row>
    <row r="102" spans="1:44" ht="4.5" customHeight="1" x14ac:dyDescent="0.25">
      <c r="A102" s="64"/>
      <c r="B102" s="797"/>
      <c r="C102" s="797"/>
      <c r="D102" s="797"/>
      <c r="E102" s="797"/>
      <c r="F102" s="797"/>
      <c r="G102" s="797"/>
      <c r="H102" s="797"/>
      <c r="I102" s="797"/>
      <c r="J102" s="797"/>
      <c r="K102" s="797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65"/>
      <c r="W102" s="66"/>
      <c r="X102" s="835"/>
      <c r="Y102" s="835"/>
      <c r="Z102" s="835"/>
      <c r="AA102" s="835"/>
      <c r="AB102" s="835"/>
      <c r="AC102" s="835"/>
      <c r="AD102" s="835"/>
      <c r="AE102" s="835"/>
      <c r="AF102" s="835"/>
      <c r="AG102" s="835"/>
      <c r="AH102" s="835"/>
      <c r="AI102" s="835"/>
      <c r="AJ102" s="835"/>
      <c r="AK102" s="835"/>
      <c r="AL102" s="835"/>
      <c r="AM102" s="835"/>
      <c r="AN102" s="835"/>
      <c r="AO102" s="835"/>
      <c r="AP102" s="835"/>
      <c r="AQ102" s="835"/>
      <c r="AR102" s="67"/>
    </row>
    <row r="103" spans="1:44" ht="4.5" customHeight="1" x14ac:dyDescent="0.25">
      <c r="A103" s="64"/>
      <c r="B103" s="1140" t="s">
        <v>670</v>
      </c>
      <c r="C103" s="1140"/>
      <c r="D103" s="1140"/>
      <c r="E103" s="1140"/>
      <c r="F103" s="1140"/>
      <c r="G103" s="1140"/>
      <c r="H103" s="1140"/>
      <c r="I103" s="1140"/>
      <c r="J103" s="1140"/>
      <c r="K103" s="1140"/>
      <c r="L103" s="1140"/>
      <c r="M103" s="1140"/>
      <c r="N103" s="1140"/>
      <c r="O103" s="1140"/>
      <c r="P103" s="1140"/>
      <c r="Q103" s="1140"/>
      <c r="R103" s="1140"/>
      <c r="S103" s="1140"/>
      <c r="T103" s="1140"/>
      <c r="U103" s="1140"/>
      <c r="V103" s="65"/>
      <c r="W103" s="66"/>
      <c r="X103" s="835"/>
      <c r="Y103" s="835"/>
      <c r="Z103" s="835"/>
      <c r="AA103" s="835"/>
      <c r="AB103" s="835"/>
      <c r="AC103" s="835"/>
      <c r="AD103" s="835"/>
      <c r="AE103" s="835"/>
      <c r="AF103" s="835"/>
      <c r="AG103" s="835"/>
      <c r="AH103" s="835"/>
      <c r="AI103" s="835"/>
      <c r="AJ103" s="835"/>
      <c r="AK103" s="835"/>
      <c r="AL103" s="835"/>
      <c r="AM103" s="835"/>
      <c r="AN103" s="835"/>
      <c r="AO103" s="835"/>
      <c r="AP103" s="835"/>
      <c r="AQ103" s="835"/>
      <c r="AR103" s="67"/>
    </row>
    <row r="104" spans="1:44" ht="4.5" customHeight="1" x14ac:dyDescent="0.25">
      <c r="A104" s="64"/>
      <c r="B104" s="1140"/>
      <c r="C104" s="1140"/>
      <c r="D104" s="1140"/>
      <c r="E104" s="1140"/>
      <c r="F104" s="1140"/>
      <c r="G104" s="1140"/>
      <c r="H104" s="1140"/>
      <c r="I104" s="1140"/>
      <c r="J104" s="1140"/>
      <c r="K104" s="1140"/>
      <c r="L104" s="1140"/>
      <c r="M104" s="1140"/>
      <c r="N104" s="1140"/>
      <c r="O104" s="1140"/>
      <c r="P104" s="1140"/>
      <c r="Q104" s="1140"/>
      <c r="R104" s="1140"/>
      <c r="S104" s="1140"/>
      <c r="T104" s="1140"/>
      <c r="U104" s="114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41" t="s">
        <v>158</v>
      </c>
      <c r="C105" s="1141"/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1"/>
      <c r="O105" s="1141"/>
      <c r="P105" s="1141"/>
      <c r="Q105" s="1141"/>
      <c r="R105" s="1141"/>
      <c r="S105" s="1141"/>
      <c r="T105" s="1141"/>
      <c r="U105" s="1141"/>
      <c r="V105" s="65"/>
      <c r="W105" s="66"/>
      <c r="X105" s="754" t="s">
        <v>401</v>
      </c>
      <c r="Y105" s="754"/>
      <c r="Z105" s="754"/>
      <c r="AA105" s="754"/>
      <c r="AB105" s="754"/>
      <c r="AC105" s="754"/>
      <c r="AD105" s="754"/>
      <c r="AE105" s="754"/>
      <c r="AF105" s="754"/>
      <c r="AG105" s="754"/>
      <c r="AH105" s="777"/>
      <c r="AI105" s="1142" t="e">
        <f>I117</f>
        <v>#REF!</v>
      </c>
      <c r="AJ105" s="1210"/>
      <c r="AK105" s="1210"/>
      <c r="AL105" s="1210"/>
      <c r="AM105" s="1210"/>
      <c r="AN105" s="1210"/>
      <c r="AO105" s="1210"/>
      <c r="AP105" s="1210"/>
      <c r="AQ105" s="1211"/>
      <c r="AR105" s="67"/>
    </row>
    <row r="106" spans="1:44" ht="4.5" customHeight="1" x14ac:dyDescent="0.25">
      <c r="A106" s="64"/>
      <c r="B106" s="1141"/>
      <c r="C106" s="1141"/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1"/>
      <c r="O106" s="1141"/>
      <c r="P106" s="1141"/>
      <c r="Q106" s="1141"/>
      <c r="R106" s="1141"/>
      <c r="S106" s="1141"/>
      <c r="T106" s="1141"/>
      <c r="U106" s="1141"/>
      <c r="V106" s="65"/>
      <c r="W106" s="66"/>
      <c r="X106" s="754"/>
      <c r="Y106" s="754"/>
      <c r="Z106" s="754"/>
      <c r="AA106" s="754"/>
      <c r="AB106" s="754"/>
      <c r="AC106" s="754"/>
      <c r="AD106" s="754"/>
      <c r="AE106" s="754"/>
      <c r="AF106" s="754"/>
      <c r="AG106" s="754"/>
      <c r="AH106" s="777"/>
      <c r="AI106" s="1212"/>
      <c r="AJ106" s="1213"/>
      <c r="AK106" s="1213"/>
      <c r="AL106" s="1213"/>
      <c r="AM106" s="1213"/>
      <c r="AN106" s="1213"/>
      <c r="AO106" s="1213"/>
      <c r="AP106" s="1213"/>
      <c r="AQ106" s="1214"/>
      <c r="AR106" s="67"/>
    </row>
    <row r="107" spans="1:44" ht="4.5" customHeight="1" x14ac:dyDescent="0.25">
      <c r="A107" s="64"/>
      <c r="B107" s="1141" t="s">
        <v>231</v>
      </c>
      <c r="C107" s="1141"/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1"/>
      <c r="O107" s="1141"/>
      <c r="P107" s="1141"/>
      <c r="Q107" s="1141"/>
      <c r="R107" s="1141"/>
      <c r="S107" s="1141"/>
      <c r="T107" s="1141"/>
      <c r="U107" s="114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215"/>
      <c r="AJ107" s="1216"/>
      <c r="AK107" s="1216"/>
      <c r="AL107" s="1216"/>
      <c r="AM107" s="1216"/>
      <c r="AN107" s="1216"/>
      <c r="AO107" s="1216"/>
      <c r="AP107" s="1216"/>
      <c r="AQ107" s="1217"/>
      <c r="AR107" s="67"/>
    </row>
    <row r="108" spans="1:44" ht="4.5" customHeight="1" x14ac:dyDescent="0.25">
      <c r="A108" s="64"/>
      <c r="B108" s="1141"/>
      <c r="C108" s="1141"/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  <c r="V108" s="65"/>
      <c r="W108" s="66"/>
      <c r="X108" s="1181" t="s">
        <v>921</v>
      </c>
      <c r="Y108" s="1182"/>
      <c r="Z108" s="1183" t="e">
        <f>INDEX(#REF!,A95,14)</f>
        <v>#REF!</v>
      </c>
      <c r="AA108" s="1184"/>
      <c r="AB108" s="1184"/>
      <c r="AC108" s="1184"/>
      <c r="AD108" s="118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81"/>
      <c r="Y109" s="1182"/>
      <c r="Z109" s="1186"/>
      <c r="AA109" s="1187"/>
      <c r="AB109" s="1187"/>
      <c r="AC109" s="1187"/>
      <c r="AD109" s="1188"/>
      <c r="AE109" s="69"/>
      <c r="AF109" s="69"/>
      <c r="AG109" s="69"/>
      <c r="AH109" s="1192" t="e">
        <f>INDEX(#REF!,A95,27)</f>
        <v>#REF!</v>
      </c>
      <c r="AI109" s="1193"/>
      <c r="AJ109" s="1193"/>
      <c r="AK109" s="1193"/>
      <c r="AL109" s="1193"/>
      <c r="AM109" s="1193"/>
      <c r="AN109" s="1193"/>
      <c r="AO109" s="1193"/>
      <c r="AP109" s="1193"/>
      <c r="AQ109" s="1194"/>
      <c r="AR109" s="67"/>
    </row>
    <row r="110" spans="1:44" ht="4.5" customHeight="1" x14ac:dyDescent="0.25">
      <c r="A110" s="66"/>
      <c r="B110" s="772" t="s">
        <v>922</v>
      </c>
      <c r="C110" s="772"/>
      <c r="D110" s="772"/>
      <c r="E110" s="772"/>
      <c r="F110" s="791" t="e">
        <f>IF(INDEX(#REF!,A95,2)="ZK"," Závesný klzák / ZK / Hang glider / HG /",(CONCATENATE("Motorový závesný klzák/Powered Hangglider/MZK/PHG/RWL",INDEX(#REF!,A95,38),"/")))</f>
        <v>#REF!</v>
      </c>
      <c r="G110" s="792"/>
      <c r="H110" s="792"/>
      <c r="I110" s="792"/>
      <c r="J110" s="792"/>
      <c r="K110" s="792"/>
      <c r="L110" s="792"/>
      <c r="M110" s="792"/>
      <c r="N110" s="792"/>
      <c r="O110" s="792"/>
      <c r="P110" s="792"/>
      <c r="Q110" s="792"/>
      <c r="R110" s="792"/>
      <c r="S110" s="792"/>
      <c r="T110" s="792"/>
      <c r="U110" s="793"/>
      <c r="V110" s="67"/>
      <c r="W110" s="66"/>
      <c r="X110" s="1181"/>
      <c r="Y110" s="1182"/>
      <c r="Z110" s="1186"/>
      <c r="AA110" s="1187"/>
      <c r="AB110" s="1187"/>
      <c r="AC110" s="1187"/>
      <c r="AD110" s="1188"/>
      <c r="AE110" s="1140" t="s">
        <v>380</v>
      </c>
      <c r="AF110" s="1140"/>
      <c r="AG110" s="1140"/>
      <c r="AH110" s="1195"/>
      <c r="AI110" s="1196"/>
      <c r="AJ110" s="1196"/>
      <c r="AK110" s="1196"/>
      <c r="AL110" s="1196"/>
      <c r="AM110" s="1196"/>
      <c r="AN110" s="1196"/>
      <c r="AO110" s="1196"/>
      <c r="AP110" s="1196"/>
      <c r="AQ110" s="1197"/>
      <c r="AR110" s="67"/>
    </row>
    <row r="111" spans="1:44" ht="4.5" customHeight="1" x14ac:dyDescent="0.25">
      <c r="A111" s="66"/>
      <c r="B111" s="772"/>
      <c r="C111" s="772"/>
      <c r="D111" s="772"/>
      <c r="E111" s="772"/>
      <c r="F111" s="794"/>
      <c r="G111" s="795"/>
      <c r="H111" s="795"/>
      <c r="I111" s="795"/>
      <c r="J111" s="795"/>
      <c r="K111" s="795"/>
      <c r="L111" s="795"/>
      <c r="M111" s="795"/>
      <c r="N111" s="795"/>
      <c r="O111" s="795"/>
      <c r="P111" s="795"/>
      <c r="Q111" s="795"/>
      <c r="R111" s="795"/>
      <c r="S111" s="795"/>
      <c r="T111" s="795"/>
      <c r="U111" s="796"/>
      <c r="V111" s="67"/>
      <c r="W111" s="66"/>
      <c r="X111" s="1181"/>
      <c r="Y111" s="1182"/>
      <c r="Z111" s="1189"/>
      <c r="AA111" s="1190"/>
      <c r="AB111" s="1190"/>
      <c r="AC111" s="1190"/>
      <c r="AD111" s="1191"/>
      <c r="AE111" s="1140"/>
      <c r="AF111" s="1140"/>
      <c r="AG111" s="1140"/>
      <c r="AH111" s="1198"/>
      <c r="AI111" s="1199"/>
      <c r="AJ111" s="1199"/>
      <c r="AK111" s="1199"/>
      <c r="AL111" s="1199"/>
      <c r="AM111" s="1199"/>
      <c r="AN111" s="1199"/>
      <c r="AO111" s="1199"/>
      <c r="AP111" s="1199"/>
      <c r="AQ111" s="1200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51" t="e">
        <f>CONCATENATE(INDEX(#REF!,A95,3)," (",INDEX(#REF!,A95,9),")")</f>
        <v>#REF!</v>
      </c>
      <c r="G112" s="1152"/>
      <c r="H112" s="1152"/>
      <c r="I112" s="1152"/>
      <c r="J112" s="1152"/>
      <c r="K112" s="1152"/>
      <c r="L112" s="1152"/>
      <c r="M112" s="1152"/>
      <c r="N112" s="1152"/>
      <c r="O112" s="1152"/>
      <c r="P112" s="1152"/>
      <c r="Q112" s="1152"/>
      <c r="R112" s="1152"/>
      <c r="S112" s="1152"/>
      <c r="T112" s="1152"/>
      <c r="U112" s="115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54" t="s">
        <v>381</v>
      </c>
      <c r="C113" s="754"/>
      <c r="D113" s="754"/>
      <c r="E113" s="754"/>
      <c r="F113" s="1154"/>
      <c r="G113" s="1152"/>
      <c r="H113" s="1152"/>
      <c r="I113" s="1152"/>
      <c r="J113" s="1152"/>
      <c r="K113" s="1152"/>
      <c r="L113" s="1152"/>
      <c r="M113" s="1152"/>
      <c r="N113" s="1152"/>
      <c r="O113" s="1152"/>
      <c r="P113" s="1152"/>
      <c r="Q113" s="1152"/>
      <c r="R113" s="1152"/>
      <c r="S113" s="1152"/>
      <c r="T113" s="1152"/>
      <c r="U113" s="1153"/>
      <c r="V113" s="67"/>
      <c r="W113" s="66"/>
      <c r="X113" s="754" t="s">
        <v>845</v>
      </c>
      <c r="Y113" s="790"/>
      <c r="Z113" s="790"/>
      <c r="AA113" s="790"/>
      <c r="AB113" s="790"/>
      <c r="AC113" s="790"/>
      <c r="AD113" s="790"/>
      <c r="AE113" s="790"/>
      <c r="AF113" s="790"/>
      <c r="AG113" s="790"/>
      <c r="AH113" s="790"/>
      <c r="AI113" s="790"/>
      <c r="AJ113" s="790"/>
      <c r="AK113" s="790"/>
      <c r="AM113" s="1166" t="e">
        <f>INDEX(#REF!,A95,28)</f>
        <v>#REF!</v>
      </c>
      <c r="AN113" s="1167"/>
      <c r="AO113" s="1167"/>
      <c r="AP113" s="1167"/>
      <c r="AQ113" s="1168"/>
      <c r="AR113" s="67"/>
    </row>
    <row r="114" spans="1:44" ht="4.5" customHeight="1" x14ac:dyDescent="0.25">
      <c r="A114" s="66"/>
      <c r="B114" s="754"/>
      <c r="C114" s="754"/>
      <c r="D114" s="754"/>
      <c r="E114" s="754"/>
      <c r="F114" s="1154"/>
      <c r="G114" s="1152"/>
      <c r="H114" s="1152"/>
      <c r="I114" s="1152"/>
      <c r="J114" s="1152"/>
      <c r="K114" s="1152"/>
      <c r="L114" s="1152"/>
      <c r="M114" s="1152"/>
      <c r="N114" s="1152"/>
      <c r="O114" s="1152"/>
      <c r="P114" s="1152"/>
      <c r="Q114" s="1152"/>
      <c r="R114" s="1152"/>
      <c r="S114" s="1152"/>
      <c r="T114" s="1152"/>
      <c r="U114" s="1153"/>
      <c r="V114" s="67"/>
      <c r="W114" s="66"/>
      <c r="X114" s="790"/>
      <c r="Y114" s="790"/>
      <c r="Z114" s="790"/>
      <c r="AA114" s="790"/>
      <c r="AB114" s="790"/>
      <c r="AC114" s="790"/>
      <c r="AD114" s="790"/>
      <c r="AE114" s="790"/>
      <c r="AF114" s="790"/>
      <c r="AG114" s="790"/>
      <c r="AH114" s="790"/>
      <c r="AI114" s="790"/>
      <c r="AJ114" s="790"/>
      <c r="AK114" s="790"/>
      <c r="AL114" s="74"/>
      <c r="AM114" s="1169"/>
      <c r="AN114" s="1170"/>
      <c r="AO114" s="1170"/>
      <c r="AP114" s="1170"/>
      <c r="AQ114" s="1171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55"/>
      <c r="G115" s="1156"/>
      <c r="H115" s="1156"/>
      <c r="I115" s="1156"/>
      <c r="J115" s="1156"/>
      <c r="K115" s="1156"/>
      <c r="L115" s="1156"/>
      <c r="M115" s="1156"/>
      <c r="N115" s="1156"/>
      <c r="O115" s="1156"/>
      <c r="P115" s="1156"/>
      <c r="Q115" s="1156"/>
      <c r="R115" s="1156"/>
      <c r="S115" s="1156"/>
      <c r="T115" s="1156"/>
      <c r="U115" s="115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69"/>
      <c r="AN115" s="1170"/>
      <c r="AO115" s="1170"/>
      <c r="AP115" s="1170"/>
      <c r="AQ115" s="1171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54" t="s">
        <v>455</v>
      </c>
      <c r="Y116" s="754"/>
      <c r="Z116" s="754"/>
      <c r="AA116" s="754"/>
      <c r="AB116" s="754"/>
      <c r="AC116" s="754"/>
      <c r="AD116" s="754"/>
      <c r="AE116" s="754"/>
      <c r="AF116" s="1175" t="e">
        <f>IF(INDEX(#REF!,A95,2)="ZK",(CONCATENATE("O-HG / ",INDEX(#REF!,A95,38)," place")),(CONCATENATE("RWL ",INDEX(#REF!,A95,38),)))</f>
        <v>#REF!</v>
      </c>
      <c r="AG116" s="1176"/>
      <c r="AH116" s="1176"/>
      <c r="AI116" s="1176"/>
      <c r="AJ116" s="1176"/>
      <c r="AK116" s="1177"/>
      <c r="AL116" s="75"/>
      <c r="AM116" s="1169"/>
      <c r="AN116" s="1170"/>
      <c r="AO116" s="1170"/>
      <c r="AP116" s="1170"/>
      <c r="AQ116" s="1171"/>
      <c r="AR116" s="67"/>
    </row>
    <row r="117" spans="1:44" ht="4.5" customHeight="1" x14ac:dyDescent="0.25">
      <c r="A117" s="66"/>
      <c r="B117" s="754" t="s">
        <v>791</v>
      </c>
      <c r="C117" s="754"/>
      <c r="D117" s="754"/>
      <c r="E117" s="754"/>
      <c r="F117" s="754"/>
      <c r="G117" s="754"/>
      <c r="H117" s="754"/>
      <c r="I117" s="1142" t="e">
        <f>INDEX(#REF!,A95,5)</f>
        <v>#REF!</v>
      </c>
      <c r="J117" s="1143"/>
      <c r="K117" s="1143"/>
      <c r="L117" s="1143"/>
      <c r="M117" s="1143"/>
      <c r="N117" s="1143"/>
      <c r="O117" s="1143"/>
      <c r="P117" s="1143"/>
      <c r="Q117" s="1143"/>
      <c r="R117" s="1143"/>
      <c r="S117" s="1143"/>
      <c r="T117" s="1143"/>
      <c r="U117" s="1144"/>
      <c r="V117" s="67"/>
      <c r="W117" s="66"/>
      <c r="X117" s="754"/>
      <c r="Y117" s="754"/>
      <c r="Z117" s="754"/>
      <c r="AA117" s="754"/>
      <c r="AB117" s="754"/>
      <c r="AC117" s="754"/>
      <c r="AD117" s="754"/>
      <c r="AE117" s="754"/>
      <c r="AF117" s="1178"/>
      <c r="AG117" s="1179"/>
      <c r="AH117" s="1179"/>
      <c r="AI117" s="1179"/>
      <c r="AJ117" s="1179"/>
      <c r="AK117" s="1180"/>
      <c r="AL117" s="75"/>
      <c r="AM117" s="1172"/>
      <c r="AN117" s="1173"/>
      <c r="AO117" s="1173"/>
      <c r="AP117" s="1173"/>
      <c r="AQ117" s="1174"/>
      <c r="AR117" s="67"/>
    </row>
    <row r="118" spans="1:44" ht="4.5" customHeight="1" x14ac:dyDescent="0.25">
      <c r="A118" s="66"/>
      <c r="B118" s="754"/>
      <c r="C118" s="754"/>
      <c r="D118" s="754"/>
      <c r="E118" s="754"/>
      <c r="F118" s="754"/>
      <c r="G118" s="754"/>
      <c r="H118" s="754"/>
      <c r="I118" s="1145"/>
      <c r="J118" s="1146"/>
      <c r="K118" s="1146"/>
      <c r="L118" s="1146"/>
      <c r="M118" s="1146"/>
      <c r="N118" s="1146"/>
      <c r="O118" s="1146"/>
      <c r="P118" s="1146"/>
      <c r="Q118" s="1146"/>
      <c r="R118" s="1146"/>
      <c r="S118" s="1146"/>
      <c r="T118" s="1146"/>
      <c r="U118" s="114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54" t="s">
        <v>792</v>
      </c>
      <c r="C119" s="754"/>
      <c r="D119" s="754"/>
      <c r="E119" s="754"/>
      <c r="F119" s="754"/>
      <c r="G119" s="754"/>
      <c r="H119" s="754"/>
      <c r="I119" s="1145"/>
      <c r="J119" s="1146"/>
      <c r="K119" s="1146"/>
      <c r="L119" s="1146"/>
      <c r="M119" s="1146"/>
      <c r="N119" s="1146"/>
      <c r="O119" s="1146"/>
      <c r="P119" s="1146"/>
      <c r="Q119" s="1146"/>
      <c r="R119" s="1146"/>
      <c r="S119" s="1146"/>
      <c r="T119" s="1146"/>
      <c r="U119" s="1147"/>
      <c r="V119" s="67"/>
      <c r="W119" s="66"/>
      <c r="X119" s="1201" t="s">
        <v>88</v>
      </c>
      <c r="Y119" s="1202"/>
      <c r="Z119" s="1202"/>
      <c r="AA119" s="1202"/>
      <c r="AB119" s="1202"/>
      <c r="AC119" s="1202"/>
      <c r="AD119" s="1202"/>
      <c r="AE119" s="1202"/>
      <c r="AF119" s="1202"/>
      <c r="AG119" s="1202"/>
      <c r="AH119" s="1202"/>
      <c r="AI119" s="1202"/>
      <c r="AJ119" s="1202"/>
      <c r="AK119" s="1202"/>
      <c r="AL119" s="1202"/>
      <c r="AM119" s="1202"/>
      <c r="AN119" s="1202"/>
      <c r="AO119" s="1202"/>
      <c r="AP119" s="1202"/>
      <c r="AQ119" s="1203"/>
      <c r="AR119" s="67"/>
    </row>
    <row r="120" spans="1:44" ht="4.5" customHeight="1" x14ac:dyDescent="0.25">
      <c r="A120" s="66"/>
      <c r="B120" s="754"/>
      <c r="C120" s="754"/>
      <c r="D120" s="754"/>
      <c r="E120" s="754"/>
      <c r="F120" s="754"/>
      <c r="G120" s="754"/>
      <c r="H120" s="754"/>
      <c r="I120" s="1148"/>
      <c r="J120" s="1149"/>
      <c r="K120" s="1149"/>
      <c r="L120" s="1149"/>
      <c r="M120" s="1149"/>
      <c r="N120" s="1149"/>
      <c r="O120" s="1149"/>
      <c r="P120" s="1149"/>
      <c r="Q120" s="1149"/>
      <c r="R120" s="1149"/>
      <c r="S120" s="1149"/>
      <c r="T120" s="1149"/>
      <c r="U120" s="1150"/>
      <c r="V120" s="67"/>
      <c r="W120" s="66"/>
      <c r="X120" s="1204"/>
      <c r="Y120" s="1205"/>
      <c r="Z120" s="1205"/>
      <c r="AA120" s="1205"/>
      <c r="AB120" s="1205"/>
      <c r="AC120" s="1205"/>
      <c r="AD120" s="1205"/>
      <c r="AE120" s="1205"/>
      <c r="AF120" s="1205"/>
      <c r="AG120" s="1205"/>
      <c r="AH120" s="1205"/>
      <c r="AI120" s="1205"/>
      <c r="AJ120" s="1205"/>
      <c r="AK120" s="1205"/>
      <c r="AL120" s="1205"/>
      <c r="AM120" s="1205"/>
      <c r="AN120" s="1205"/>
      <c r="AO120" s="1205"/>
      <c r="AP120" s="1205"/>
      <c r="AQ120" s="1206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204"/>
      <c r="Y121" s="1205"/>
      <c r="Z121" s="1205"/>
      <c r="AA121" s="1205"/>
      <c r="AB121" s="1205"/>
      <c r="AC121" s="1205"/>
      <c r="AD121" s="1205"/>
      <c r="AE121" s="1205"/>
      <c r="AF121" s="1205"/>
      <c r="AG121" s="1205"/>
      <c r="AH121" s="1205"/>
      <c r="AI121" s="1205"/>
      <c r="AJ121" s="1205"/>
      <c r="AK121" s="1205"/>
      <c r="AL121" s="1205"/>
      <c r="AM121" s="1205"/>
      <c r="AN121" s="1205"/>
      <c r="AO121" s="1205"/>
      <c r="AP121" s="1205"/>
      <c r="AQ121" s="1206"/>
      <c r="AR121" s="67"/>
    </row>
    <row r="122" spans="1:44" ht="4.5" customHeight="1" x14ac:dyDescent="0.25">
      <c r="A122" s="66"/>
      <c r="B122" s="754" t="s">
        <v>901</v>
      </c>
      <c r="C122" s="754"/>
      <c r="D122" s="754"/>
      <c r="E122" s="754"/>
      <c r="F122" s="754"/>
      <c r="G122" s="754"/>
      <c r="H122" s="754"/>
      <c r="I122" s="1158" t="e">
        <f>CONCATENATE(INDEX(#REF!,A95,11),"",INDEX(#REF!,A95,24),", ",INDEX(#REF!,A95,25),"",INDEX(#REF!,A95,12))</f>
        <v>#REF!</v>
      </c>
      <c r="J122" s="1159"/>
      <c r="K122" s="1159"/>
      <c r="L122" s="1159"/>
      <c r="M122" s="1159"/>
      <c r="N122" s="1159"/>
      <c r="O122" s="1159"/>
      <c r="P122" s="1159"/>
      <c r="Q122" s="1159"/>
      <c r="R122" s="1159"/>
      <c r="S122" s="1159"/>
      <c r="T122" s="1159"/>
      <c r="U122" s="1160"/>
      <c r="V122" s="67"/>
      <c r="W122" s="66"/>
      <c r="X122" s="1204"/>
      <c r="Y122" s="1205"/>
      <c r="Z122" s="1205"/>
      <c r="AA122" s="1205"/>
      <c r="AB122" s="1205"/>
      <c r="AC122" s="1205"/>
      <c r="AD122" s="1205"/>
      <c r="AE122" s="1205"/>
      <c r="AF122" s="1205"/>
      <c r="AG122" s="1205"/>
      <c r="AH122" s="1205"/>
      <c r="AI122" s="1205"/>
      <c r="AJ122" s="1205"/>
      <c r="AK122" s="1205"/>
      <c r="AL122" s="1205"/>
      <c r="AM122" s="1205"/>
      <c r="AN122" s="1205"/>
      <c r="AO122" s="1205"/>
      <c r="AP122" s="1205"/>
      <c r="AQ122" s="1206"/>
      <c r="AR122" s="67"/>
    </row>
    <row r="123" spans="1:44" ht="4.5" customHeight="1" x14ac:dyDescent="0.25">
      <c r="A123" s="66"/>
      <c r="B123" s="754"/>
      <c r="C123" s="754"/>
      <c r="D123" s="754"/>
      <c r="E123" s="754"/>
      <c r="F123" s="754"/>
      <c r="G123" s="754"/>
      <c r="H123" s="754"/>
      <c r="I123" s="1161"/>
      <c r="J123" s="1140"/>
      <c r="K123" s="1140"/>
      <c r="L123" s="1140"/>
      <c r="M123" s="1140"/>
      <c r="N123" s="1140"/>
      <c r="O123" s="1140"/>
      <c r="P123" s="1140"/>
      <c r="Q123" s="1140"/>
      <c r="R123" s="1140"/>
      <c r="S123" s="1140"/>
      <c r="T123" s="1140"/>
      <c r="U123" s="1162"/>
      <c r="V123" s="67"/>
      <c r="W123" s="66"/>
      <c r="X123" s="1204"/>
      <c r="Y123" s="1205"/>
      <c r="Z123" s="1205"/>
      <c r="AA123" s="1205"/>
      <c r="AB123" s="1205"/>
      <c r="AC123" s="1205"/>
      <c r="AD123" s="1205"/>
      <c r="AE123" s="1205"/>
      <c r="AF123" s="1205"/>
      <c r="AG123" s="1205"/>
      <c r="AH123" s="1205"/>
      <c r="AI123" s="1205"/>
      <c r="AJ123" s="1205"/>
      <c r="AK123" s="1205"/>
      <c r="AL123" s="1205"/>
      <c r="AM123" s="1205"/>
      <c r="AN123" s="1205"/>
      <c r="AO123" s="1205"/>
      <c r="AP123" s="1205"/>
      <c r="AQ123" s="1206"/>
      <c r="AR123" s="67"/>
    </row>
    <row r="124" spans="1:44" ht="4.5" customHeight="1" x14ac:dyDescent="0.25">
      <c r="A124" s="66"/>
      <c r="B124" s="754" t="s">
        <v>902</v>
      </c>
      <c r="C124" s="754"/>
      <c r="D124" s="754"/>
      <c r="E124" s="754"/>
      <c r="F124" s="754"/>
      <c r="G124" s="754"/>
      <c r="H124" s="754"/>
      <c r="I124" s="1161"/>
      <c r="J124" s="1140"/>
      <c r="K124" s="1140"/>
      <c r="L124" s="1140"/>
      <c r="M124" s="1140"/>
      <c r="N124" s="1140"/>
      <c r="O124" s="1140"/>
      <c r="P124" s="1140"/>
      <c r="Q124" s="1140"/>
      <c r="R124" s="1140"/>
      <c r="S124" s="1140"/>
      <c r="T124" s="1140"/>
      <c r="U124" s="1162"/>
      <c r="V124" s="67"/>
      <c r="W124" s="66"/>
      <c r="X124" s="1207"/>
      <c r="Y124" s="1208"/>
      <c r="Z124" s="1208"/>
      <c r="AA124" s="1208"/>
      <c r="AB124" s="1208"/>
      <c r="AC124" s="1208"/>
      <c r="AD124" s="1208"/>
      <c r="AE124" s="1208"/>
      <c r="AF124" s="1208"/>
      <c r="AG124" s="1208"/>
      <c r="AH124" s="1208"/>
      <c r="AI124" s="1208"/>
      <c r="AJ124" s="1208"/>
      <c r="AK124" s="1208"/>
      <c r="AL124" s="1208"/>
      <c r="AM124" s="1208"/>
      <c r="AN124" s="1208"/>
      <c r="AO124" s="1208"/>
      <c r="AP124" s="1208"/>
      <c r="AQ124" s="1209"/>
      <c r="AR124" s="67"/>
    </row>
    <row r="125" spans="1:44" ht="4.5" customHeight="1" x14ac:dyDescent="0.25">
      <c r="A125" s="66"/>
      <c r="B125" s="754"/>
      <c r="C125" s="754"/>
      <c r="D125" s="754"/>
      <c r="E125" s="754"/>
      <c r="F125" s="754"/>
      <c r="G125" s="754"/>
      <c r="H125" s="754"/>
      <c r="I125" s="1161"/>
      <c r="J125" s="1140"/>
      <c r="K125" s="1140"/>
      <c r="L125" s="1140"/>
      <c r="M125" s="1140"/>
      <c r="N125" s="1140"/>
      <c r="O125" s="1140"/>
      <c r="P125" s="1140"/>
      <c r="Q125" s="1140"/>
      <c r="R125" s="1140"/>
      <c r="S125" s="1140"/>
      <c r="T125" s="1140"/>
      <c r="U125" s="1162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61"/>
      <c r="J126" s="1140"/>
      <c r="K126" s="1140"/>
      <c r="L126" s="1140"/>
      <c r="M126" s="1140"/>
      <c r="N126" s="1140"/>
      <c r="O126" s="1140"/>
      <c r="P126" s="1140"/>
      <c r="Q126" s="1140"/>
      <c r="R126" s="1140"/>
      <c r="S126" s="1140"/>
      <c r="T126" s="1140"/>
      <c r="U126" s="1162"/>
      <c r="V126" s="67"/>
      <c r="W126" s="66"/>
      <c r="X126" s="705" t="s">
        <v>903</v>
      </c>
      <c r="Y126" s="739"/>
      <c r="Z126" s="739"/>
      <c r="AA126" s="739"/>
      <c r="AB126" s="739"/>
      <c r="AC126" s="739"/>
      <c r="AD126" s="706"/>
      <c r="AE126" s="705" t="s">
        <v>913</v>
      </c>
      <c r="AF126" s="739"/>
      <c r="AG126" s="739"/>
      <c r="AH126" s="706"/>
      <c r="AI126" s="742" t="s">
        <v>914</v>
      </c>
      <c r="AJ126" s="743"/>
      <c r="AK126" s="743"/>
      <c r="AL126" s="743"/>
      <c r="AM126" s="744"/>
      <c r="AN126" s="742" t="s">
        <v>915</v>
      </c>
      <c r="AO126" s="743"/>
      <c r="AP126" s="743"/>
      <c r="AQ126" s="744"/>
      <c r="AR126" s="67"/>
    </row>
    <row r="127" spans="1:44" ht="4.5" customHeight="1" x14ac:dyDescent="0.25">
      <c r="A127" s="66"/>
      <c r="B127" s="754" t="s">
        <v>904</v>
      </c>
      <c r="C127" s="754"/>
      <c r="D127" s="754"/>
      <c r="E127" s="754"/>
      <c r="F127" s="754"/>
      <c r="G127" s="754"/>
      <c r="H127" s="754"/>
      <c r="I127" s="1161"/>
      <c r="J127" s="1140"/>
      <c r="K127" s="1140"/>
      <c r="L127" s="1140"/>
      <c r="M127" s="1140"/>
      <c r="N127" s="1140"/>
      <c r="O127" s="1140"/>
      <c r="P127" s="1140"/>
      <c r="Q127" s="1140"/>
      <c r="R127" s="1140"/>
      <c r="S127" s="1140"/>
      <c r="T127" s="1140"/>
      <c r="U127" s="1162"/>
      <c r="V127" s="67"/>
      <c r="W127" s="66"/>
      <c r="X127" s="707"/>
      <c r="Y127" s="740"/>
      <c r="Z127" s="740"/>
      <c r="AA127" s="740"/>
      <c r="AB127" s="740"/>
      <c r="AC127" s="740"/>
      <c r="AD127" s="708"/>
      <c r="AE127" s="707"/>
      <c r="AF127" s="740"/>
      <c r="AG127" s="740"/>
      <c r="AH127" s="708"/>
      <c r="AI127" s="745"/>
      <c r="AJ127" s="746"/>
      <c r="AK127" s="746"/>
      <c r="AL127" s="746"/>
      <c r="AM127" s="747"/>
      <c r="AN127" s="745"/>
      <c r="AO127" s="746"/>
      <c r="AP127" s="746"/>
      <c r="AQ127" s="747"/>
      <c r="AR127" s="67"/>
    </row>
    <row r="128" spans="1:44" ht="4.5" customHeight="1" x14ac:dyDescent="0.25">
      <c r="A128" s="66"/>
      <c r="B128" s="754"/>
      <c r="C128" s="754"/>
      <c r="D128" s="754"/>
      <c r="E128" s="754"/>
      <c r="F128" s="754"/>
      <c r="G128" s="754"/>
      <c r="H128" s="754"/>
      <c r="I128" s="1161"/>
      <c r="J128" s="1140"/>
      <c r="K128" s="1140"/>
      <c r="L128" s="1140"/>
      <c r="M128" s="1140"/>
      <c r="N128" s="1140"/>
      <c r="O128" s="1140"/>
      <c r="P128" s="1140"/>
      <c r="Q128" s="1140"/>
      <c r="R128" s="1140"/>
      <c r="S128" s="1140"/>
      <c r="T128" s="1140"/>
      <c r="U128" s="1162"/>
      <c r="V128" s="67"/>
      <c r="W128" s="66"/>
      <c r="X128" s="709"/>
      <c r="Y128" s="741"/>
      <c r="Z128" s="741"/>
      <c r="AA128" s="741"/>
      <c r="AB128" s="741"/>
      <c r="AC128" s="741"/>
      <c r="AD128" s="710"/>
      <c r="AE128" s="709"/>
      <c r="AF128" s="741"/>
      <c r="AG128" s="741"/>
      <c r="AH128" s="710"/>
      <c r="AI128" s="748"/>
      <c r="AJ128" s="749"/>
      <c r="AK128" s="749"/>
      <c r="AL128" s="749"/>
      <c r="AM128" s="750"/>
      <c r="AN128" s="748"/>
      <c r="AO128" s="749"/>
      <c r="AP128" s="749"/>
      <c r="AQ128" s="750"/>
      <c r="AR128" s="67"/>
    </row>
    <row r="129" spans="1:44" ht="4.5" customHeight="1" x14ac:dyDescent="0.25">
      <c r="A129" s="66"/>
      <c r="B129" s="754" t="s">
        <v>905</v>
      </c>
      <c r="C129" s="754"/>
      <c r="D129" s="754"/>
      <c r="E129" s="754"/>
      <c r="F129" s="754"/>
      <c r="G129" s="754"/>
      <c r="H129" s="754"/>
      <c r="I129" s="1161"/>
      <c r="J129" s="1140"/>
      <c r="K129" s="1140"/>
      <c r="L129" s="1140"/>
      <c r="M129" s="1140"/>
      <c r="N129" s="1140"/>
      <c r="O129" s="1140"/>
      <c r="P129" s="1140"/>
      <c r="Q129" s="1140"/>
      <c r="R129" s="1140"/>
      <c r="S129" s="1140"/>
      <c r="T129" s="1140"/>
      <c r="U129" s="1162"/>
      <c r="V129" s="67"/>
      <c r="W129" s="66"/>
      <c r="X129" s="755" t="s">
        <v>272</v>
      </c>
      <c r="Y129" s="756"/>
      <c r="Z129" s="756"/>
      <c r="AA129" s="756"/>
      <c r="AB129" s="756"/>
      <c r="AC129" s="756"/>
      <c r="AD129" s="757"/>
      <c r="AE129" s="861" t="e">
        <f>INDEX(#REF!,A95,29)</f>
        <v>#REF!</v>
      </c>
      <c r="AF129" s="862"/>
      <c r="AG129" s="862"/>
      <c r="AH129" s="863"/>
      <c r="AI129" s="730" t="e">
        <f>INDEX(#REF!,A95,31)</f>
        <v>#REF!</v>
      </c>
      <c r="AJ129" s="836"/>
      <c r="AK129" s="836"/>
      <c r="AL129" s="836"/>
      <c r="AM129" s="837"/>
      <c r="AN129" s="730" t="e">
        <f>INDEX(#REF!,A95,33)</f>
        <v>#REF!</v>
      </c>
      <c r="AO129" s="836"/>
      <c r="AP129" s="836"/>
      <c r="AQ129" s="837"/>
      <c r="AR129" s="67"/>
    </row>
    <row r="130" spans="1:44" ht="4.5" customHeight="1" x14ac:dyDescent="0.25">
      <c r="A130" s="66"/>
      <c r="B130" s="754"/>
      <c r="C130" s="754"/>
      <c r="D130" s="754"/>
      <c r="E130" s="754"/>
      <c r="F130" s="754"/>
      <c r="G130" s="754"/>
      <c r="H130" s="754"/>
      <c r="I130" s="1161"/>
      <c r="J130" s="1140"/>
      <c r="K130" s="1140"/>
      <c r="L130" s="1140"/>
      <c r="M130" s="1140"/>
      <c r="N130" s="1140"/>
      <c r="O130" s="1140"/>
      <c r="P130" s="1140"/>
      <c r="Q130" s="1140"/>
      <c r="R130" s="1140"/>
      <c r="S130" s="1140"/>
      <c r="T130" s="1140"/>
      <c r="U130" s="1162"/>
      <c r="V130" s="67"/>
      <c r="W130" s="66"/>
      <c r="X130" s="758"/>
      <c r="Y130" s="759"/>
      <c r="Z130" s="759"/>
      <c r="AA130" s="759"/>
      <c r="AB130" s="759"/>
      <c r="AC130" s="759"/>
      <c r="AD130" s="760"/>
      <c r="AE130" s="864"/>
      <c r="AF130" s="865"/>
      <c r="AG130" s="865"/>
      <c r="AH130" s="866"/>
      <c r="AI130" s="838"/>
      <c r="AJ130" s="839"/>
      <c r="AK130" s="839"/>
      <c r="AL130" s="839"/>
      <c r="AM130" s="840"/>
      <c r="AN130" s="838"/>
      <c r="AO130" s="839"/>
      <c r="AP130" s="839"/>
      <c r="AQ130" s="840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63"/>
      <c r="J131" s="1164"/>
      <c r="K131" s="1164"/>
      <c r="L131" s="1164"/>
      <c r="M131" s="1164"/>
      <c r="N131" s="1164"/>
      <c r="O131" s="1164"/>
      <c r="P131" s="1164"/>
      <c r="Q131" s="1164"/>
      <c r="R131" s="1164"/>
      <c r="S131" s="1164"/>
      <c r="T131" s="1164"/>
      <c r="U131" s="1165"/>
      <c r="V131" s="67"/>
      <c r="W131" s="66"/>
      <c r="X131" s="761"/>
      <c r="Y131" s="762"/>
      <c r="Z131" s="762"/>
      <c r="AA131" s="762"/>
      <c r="AB131" s="762"/>
      <c r="AC131" s="762"/>
      <c r="AD131" s="763"/>
      <c r="AE131" s="867"/>
      <c r="AF131" s="868"/>
      <c r="AG131" s="868"/>
      <c r="AH131" s="869"/>
      <c r="AI131" s="841"/>
      <c r="AJ131" s="842"/>
      <c r="AK131" s="842"/>
      <c r="AL131" s="842"/>
      <c r="AM131" s="843"/>
      <c r="AN131" s="841"/>
      <c r="AO131" s="842"/>
      <c r="AP131" s="842"/>
      <c r="AQ131" s="843"/>
      <c r="AR131" s="67"/>
    </row>
    <row r="132" spans="1:44" ht="4.5" customHeight="1" x14ac:dyDescent="0.25">
      <c r="A132" s="66"/>
      <c r="B132" s="754" t="s">
        <v>273</v>
      </c>
      <c r="C132" s="754"/>
      <c r="D132" s="754"/>
      <c r="E132" s="754"/>
      <c r="F132" s="754"/>
      <c r="G132" s="754"/>
      <c r="H132" s="777"/>
      <c r="I132" s="773" t="e">
        <f>INDEX(#REF!,A95,13)</f>
        <v>#REF!</v>
      </c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5"/>
      <c r="V132" s="67"/>
      <c r="W132" s="66"/>
      <c r="X132" s="720" t="s">
        <v>846</v>
      </c>
      <c r="Y132" s="721"/>
      <c r="Z132" s="721"/>
      <c r="AA132" s="721"/>
      <c r="AB132" s="721"/>
      <c r="AC132" s="721"/>
      <c r="AD132" s="722"/>
      <c r="AE132" s="705" t="s">
        <v>601</v>
      </c>
      <c r="AF132" s="721"/>
      <c r="AG132" s="721"/>
      <c r="AH132" s="722"/>
      <c r="AI132" s="705" t="s">
        <v>599</v>
      </c>
      <c r="AJ132" s="721"/>
      <c r="AK132" s="721"/>
      <c r="AL132" s="721"/>
      <c r="AM132" s="722"/>
      <c r="AN132" s="705" t="s">
        <v>51</v>
      </c>
      <c r="AO132" s="721"/>
      <c r="AP132" s="721"/>
      <c r="AQ132" s="722"/>
      <c r="AR132" s="67"/>
    </row>
    <row r="133" spans="1:44" ht="4.5" customHeight="1" x14ac:dyDescent="0.25">
      <c r="A133" s="66"/>
      <c r="B133" s="754"/>
      <c r="C133" s="754"/>
      <c r="D133" s="754"/>
      <c r="E133" s="754"/>
      <c r="F133" s="754"/>
      <c r="G133" s="754"/>
      <c r="H133" s="777"/>
      <c r="I133" s="776"/>
      <c r="J133" s="754"/>
      <c r="K133" s="754"/>
      <c r="L133" s="754"/>
      <c r="M133" s="754"/>
      <c r="N133" s="754"/>
      <c r="O133" s="754"/>
      <c r="P133" s="754"/>
      <c r="Q133" s="754"/>
      <c r="R133" s="754"/>
      <c r="S133" s="754"/>
      <c r="T133" s="754"/>
      <c r="U133" s="777"/>
      <c r="V133" s="67"/>
      <c r="W133" s="66"/>
      <c r="X133" s="723"/>
      <c r="Y133" s="724"/>
      <c r="Z133" s="724"/>
      <c r="AA133" s="724"/>
      <c r="AB133" s="724"/>
      <c r="AC133" s="724"/>
      <c r="AD133" s="725"/>
      <c r="AE133" s="723"/>
      <c r="AF133" s="724"/>
      <c r="AG133" s="724"/>
      <c r="AH133" s="725"/>
      <c r="AI133" s="723"/>
      <c r="AJ133" s="724"/>
      <c r="AK133" s="724"/>
      <c r="AL133" s="724"/>
      <c r="AM133" s="725"/>
      <c r="AN133" s="723"/>
      <c r="AO133" s="724"/>
      <c r="AP133" s="724"/>
      <c r="AQ133" s="725"/>
      <c r="AR133" s="67"/>
    </row>
    <row r="134" spans="1:44" ht="4.5" customHeight="1" x14ac:dyDescent="0.25">
      <c r="A134" s="66"/>
      <c r="B134" s="754" t="s">
        <v>274</v>
      </c>
      <c r="C134" s="754"/>
      <c r="D134" s="754"/>
      <c r="E134" s="754"/>
      <c r="F134" s="754"/>
      <c r="G134" s="754"/>
      <c r="H134" s="754"/>
      <c r="I134" s="776"/>
      <c r="J134" s="754"/>
      <c r="K134" s="754"/>
      <c r="L134" s="754"/>
      <c r="M134" s="754"/>
      <c r="N134" s="754"/>
      <c r="O134" s="754"/>
      <c r="P134" s="754"/>
      <c r="Q134" s="754"/>
      <c r="R134" s="754"/>
      <c r="S134" s="754"/>
      <c r="T134" s="754"/>
      <c r="U134" s="777"/>
      <c r="V134" s="67"/>
      <c r="W134" s="66"/>
      <c r="X134" s="726"/>
      <c r="Y134" s="727"/>
      <c r="Z134" s="727"/>
      <c r="AA134" s="727"/>
      <c r="AB134" s="727"/>
      <c r="AC134" s="727"/>
      <c r="AD134" s="728"/>
      <c r="AE134" s="726"/>
      <c r="AF134" s="727"/>
      <c r="AG134" s="727"/>
      <c r="AH134" s="728"/>
      <c r="AI134" s="726"/>
      <c r="AJ134" s="727"/>
      <c r="AK134" s="727"/>
      <c r="AL134" s="727"/>
      <c r="AM134" s="728"/>
      <c r="AN134" s="726"/>
      <c r="AO134" s="727"/>
      <c r="AP134" s="727"/>
      <c r="AQ134" s="728"/>
      <c r="AR134" s="67"/>
    </row>
    <row r="135" spans="1:44" ht="4.5" customHeight="1" x14ac:dyDescent="0.25">
      <c r="A135" s="66"/>
      <c r="B135" s="754"/>
      <c r="C135" s="754"/>
      <c r="D135" s="754"/>
      <c r="E135" s="754"/>
      <c r="F135" s="754"/>
      <c r="G135" s="754"/>
      <c r="H135" s="754"/>
      <c r="I135" s="778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80"/>
      <c r="V135" s="67"/>
      <c r="W135" s="66"/>
      <c r="X135" s="755" t="s">
        <v>529</v>
      </c>
      <c r="Y135" s="764"/>
      <c r="Z135" s="764"/>
      <c r="AA135" s="764"/>
      <c r="AB135" s="764"/>
      <c r="AC135" s="764"/>
      <c r="AD135" s="765"/>
      <c r="AE135" s="852" t="e">
        <f>INDEX(#REF!,A95,35)</f>
        <v>#REF!</v>
      </c>
      <c r="AF135" s="853"/>
      <c r="AG135" s="853"/>
      <c r="AH135" s="854"/>
      <c r="AI135" s="852" t="e">
        <f>INDEX(#REF!,A95,36)</f>
        <v>#REF!</v>
      </c>
      <c r="AJ135" s="853"/>
      <c r="AK135" s="853"/>
      <c r="AL135" s="853"/>
      <c r="AM135" s="854"/>
      <c r="AN135" s="852" t="e">
        <f>INDEX(#REF!,A95,37)</f>
        <v>#REF!</v>
      </c>
      <c r="AO135" s="853"/>
      <c r="AP135" s="853"/>
      <c r="AQ135" s="854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66"/>
      <c r="Y136" s="767"/>
      <c r="Z136" s="767"/>
      <c r="AA136" s="767"/>
      <c r="AB136" s="767"/>
      <c r="AC136" s="767"/>
      <c r="AD136" s="768"/>
      <c r="AE136" s="855"/>
      <c r="AF136" s="856"/>
      <c r="AG136" s="856"/>
      <c r="AH136" s="857"/>
      <c r="AI136" s="855"/>
      <c r="AJ136" s="856"/>
      <c r="AK136" s="856"/>
      <c r="AL136" s="856"/>
      <c r="AM136" s="857"/>
      <c r="AN136" s="855"/>
      <c r="AO136" s="856"/>
      <c r="AP136" s="856"/>
      <c r="AQ136" s="857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73" t="e">
        <f ca="1">IF(DAYS360(I132,NOW())&gt;60,NOW(),I132)</f>
        <v>#REF!</v>
      </c>
      <c r="M137" s="844"/>
      <c r="N137" s="844"/>
      <c r="O137" s="844"/>
      <c r="P137" s="844"/>
      <c r="Q137" s="844"/>
      <c r="R137" s="844"/>
      <c r="S137" s="844"/>
      <c r="T137" s="844"/>
      <c r="U137" s="845"/>
      <c r="V137" s="67"/>
      <c r="W137" s="66"/>
      <c r="X137" s="769"/>
      <c r="Y137" s="770"/>
      <c r="Z137" s="770"/>
      <c r="AA137" s="770"/>
      <c r="AB137" s="770"/>
      <c r="AC137" s="770"/>
      <c r="AD137" s="771"/>
      <c r="AE137" s="858"/>
      <c r="AF137" s="859"/>
      <c r="AG137" s="859"/>
      <c r="AH137" s="860"/>
      <c r="AI137" s="858"/>
      <c r="AJ137" s="859"/>
      <c r="AK137" s="859"/>
      <c r="AL137" s="859"/>
      <c r="AM137" s="860"/>
      <c r="AN137" s="858"/>
      <c r="AO137" s="859"/>
      <c r="AP137" s="859"/>
      <c r="AQ137" s="860"/>
      <c r="AR137" s="67"/>
    </row>
    <row r="138" spans="1:44" ht="4.5" customHeight="1" x14ac:dyDescent="0.25">
      <c r="A138" s="66"/>
      <c r="B138" s="754" t="s">
        <v>275</v>
      </c>
      <c r="C138" s="754"/>
      <c r="D138" s="754"/>
      <c r="E138" s="754"/>
      <c r="F138" s="754"/>
      <c r="G138" s="754"/>
      <c r="H138" s="754"/>
      <c r="I138" s="754"/>
      <c r="J138" s="754"/>
      <c r="K138" s="754"/>
      <c r="L138" s="846"/>
      <c r="M138" s="847"/>
      <c r="N138" s="847"/>
      <c r="O138" s="847"/>
      <c r="P138" s="847"/>
      <c r="Q138" s="847"/>
      <c r="R138" s="847"/>
      <c r="S138" s="847"/>
      <c r="T138" s="847"/>
      <c r="U138" s="848"/>
      <c r="V138" s="67"/>
      <c r="W138" s="66"/>
      <c r="X138" s="781" t="s">
        <v>276</v>
      </c>
      <c r="Y138" s="782"/>
      <c r="Z138" s="782"/>
      <c r="AA138" s="783"/>
      <c r="AB138" s="705" t="e">
        <f>INDEX(#REF!,A95,18)</f>
        <v>#REF!</v>
      </c>
      <c r="AC138" s="706"/>
      <c r="AD138" s="705" t="s">
        <v>277</v>
      </c>
      <c r="AE138" s="706"/>
      <c r="AF138" s="711" t="e">
        <f>INDEX(#REF!,A95,7)</f>
        <v>#REF!</v>
      </c>
      <c r="AG138" s="712"/>
      <c r="AH138" s="712"/>
      <c r="AI138" s="712"/>
      <c r="AJ138" s="712"/>
      <c r="AK138" s="712"/>
      <c r="AL138" s="712"/>
      <c r="AM138" s="713"/>
      <c r="AN138" s="703" t="e">
        <f>INDEX(#REF!,A95,15)</f>
        <v>#REF!</v>
      </c>
      <c r="AO138" s="739"/>
      <c r="AP138" s="739"/>
      <c r="AQ138" s="706"/>
      <c r="AR138" s="67"/>
    </row>
    <row r="139" spans="1:44" ht="4.5" customHeight="1" x14ac:dyDescent="0.25">
      <c r="A139" s="66"/>
      <c r="B139" s="754"/>
      <c r="C139" s="754"/>
      <c r="D139" s="754"/>
      <c r="E139" s="754"/>
      <c r="F139" s="754"/>
      <c r="G139" s="754"/>
      <c r="H139" s="754"/>
      <c r="I139" s="754"/>
      <c r="J139" s="754"/>
      <c r="K139" s="754"/>
      <c r="L139" s="846"/>
      <c r="M139" s="847"/>
      <c r="N139" s="847"/>
      <c r="O139" s="847"/>
      <c r="P139" s="847"/>
      <c r="Q139" s="847"/>
      <c r="R139" s="847"/>
      <c r="S139" s="847"/>
      <c r="T139" s="847"/>
      <c r="U139" s="848"/>
      <c r="V139" s="67"/>
      <c r="W139" s="66"/>
      <c r="X139" s="784"/>
      <c r="Y139" s="785"/>
      <c r="Z139" s="785"/>
      <c r="AA139" s="786"/>
      <c r="AB139" s="707"/>
      <c r="AC139" s="708"/>
      <c r="AD139" s="707"/>
      <c r="AE139" s="708"/>
      <c r="AF139" s="714"/>
      <c r="AG139" s="715"/>
      <c r="AH139" s="715"/>
      <c r="AI139" s="715"/>
      <c r="AJ139" s="715"/>
      <c r="AK139" s="715"/>
      <c r="AL139" s="715"/>
      <c r="AM139" s="716"/>
      <c r="AN139" s="707"/>
      <c r="AO139" s="740"/>
      <c r="AP139" s="740"/>
      <c r="AQ139" s="708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49"/>
      <c r="M140" s="850"/>
      <c r="N140" s="850"/>
      <c r="O140" s="850"/>
      <c r="P140" s="850"/>
      <c r="Q140" s="850"/>
      <c r="R140" s="850"/>
      <c r="S140" s="850"/>
      <c r="T140" s="850"/>
      <c r="U140" s="851"/>
      <c r="V140" s="67"/>
      <c r="W140" s="66"/>
      <c r="X140" s="787"/>
      <c r="Y140" s="788"/>
      <c r="Z140" s="788"/>
      <c r="AA140" s="789"/>
      <c r="AB140" s="709"/>
      <c r="AC140" s="710"/>
      <c r="AD140" s="709"/>
      <c r="AE140" s="710"/>
      <c r="AF140" s="717"/>
      <c r="AG140" s="718"/>
      <c r="AH140" s="718"/>
      <c r="AI140" s="718"/>
      <c r="AJ140" s="718"/>
      <c r="AK140" s="718"/>
      <c r="AL140" s="718"/>
      <c r="AM140" s="719"/>
      <c r="AN140" s="709"/>
      <c r="AO140" s="741"/>
      <c r="AP140" s="741"/>
      <c r="AQ140" s="710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227" t="e">
        <f>F18</f>
        <v>#REF!</v>
      </c>
      <c r="C143" s="1227"/>
      <c r="D143" s="1227"/>
      <c r="E143" s="1227"/>
      <c r="F143" s="1227"/>
      <c r="G143" s="1227"/>
      <c r="H143" s="1227"/>
      <c r="I143" s="1227"/>
      <c r="J143" s="1227"/>
      <c r="K143" s="1227"/>
      <c r="L143" s="1227"/>
      <c r="M143" s="1227"/>
      <c r="N143" s="1227"/>
      <c r="O143" s="1227"/>
      <c r="P143" s="1227"/>
      <c r="Q143" s="1227"/>
      <c r="R143" s="1227"/>
      <c r="S143" s="1227"/>
      <c r="T143" s="1227"/>
      <c r="U143" s="1227"/>
      <c r="V143" s="65"/>
      <c r="W143" s="64"/>
      <c r="X143" s="1229" t="e">
        <f>Z14</f>
        <v>#REF!</v>
      </c>
      <c r="Y143" s="1229"/>
      <c r="Z143" s="1229"/>
      <c r="AA143" s="1229"/>
      <c r="AB143" s="1229"/>
      <c r="AC143" s="1229"/>
      <c r="AD143" s="1229"/>
      <c r="AE143" s="1239" t="e">
        <f>AH15</f>
        <v>#REF!</v>
      </c>
      <c r="AF143" s="1239"/>
      <c r="AG143" s="1239"/>
      <c r="AH143" s="1239"/>
      <c r="AI143" s="1239"/>
      <c r="AJ143" s="1239"/>
      <c r="AK143" s="1239"/>
      <c r="AL143" s="1239"/>
      <c r="AM143" s="1239"/>
      <c r="AN143" s="1239"/>
      <c r="AO143" s="1227" t="e">
        <f>AM19</f>
        <v>#REF!</v>
      </c>
      <c r="AP143" s="1227"/>
      <c r="AQ143" s="1227"/>
      <c r="AR143" s="1227"/>
    </row>
    <row r="144" spans="1:44" ht="4.5" customHeight="1" x14ac:dyDescent="0.25">
      <c r="A144" s="64"/>
      <c r="B144" s="1227"/>
      <c r="C144" s="1227"/>
      <c r="D144" s="1227"/>
      <c r="E144" s="1227"/>
      <c r="F144" s="1227"/>
      <c r="G144" s="1227"/>
      <c r="H144" s="1227"/>
      <c r="I144" s="1227"/>
      <c r="J144" s="1227"/>
      <c r="K144" s="1227"/>
      <c r="L144" s="1227"/>
      <c r="M144" s="1227"/>
      <c r="N144" s="1227"/>
      <c r="O144" s="1227"/>
      <c r="P144" s="1227"/>
      <c r="Q144" s="1227"/>
      <c r="R144" s="1227"/>
      <c r="S144" s="1227"/>
      <c r="T144" s="1227"/>
      <c r="U144" s="1227"/>
      <c r="V144" s="65"/>
      <c r="W144" s="64"/>
      <c r="X144" s="1229"/>
      <c r="Y144" s="1229"/>
      <c r="Z144" s="1229"/>
      <c r="AA144" s="1229"/>
      <c r="AB144" s="1229"/>
      <c r="AC144" s="1229"/>
      <c r="AD144" s="1229"/>
      <c r="AE144" s="1239"/>
      <c r="AF144" s="1239"/>
      <c r="AG144" s="1239"/>
      <c r="AH144" s="1239"/>
      <c r="AI144" s="1239"/>
      <c r="AJ144" s="1239"/>
      <c r="AK144" s="1239"/>
      <c r="AL144" s="1239"/>
      <c r="AM144" s="1239"/>
      <c r="AN144" s="1239"/>
      <c r="AO144" s="1227"/>
      <c r="AP144" s="1227"/>
      <c r="AQ144" s="1227"/>
      <c r="AR144" s="1227"/>
    </row>
    <row r="145" spans="1:44" ht="4.5" customHeight="1" x14ac:dyDescent="0.25">
      <c r="A145" s="64"/>
      <c r="B145" s="1227"/>
      <c r="C145" s="1227"/>
      <c r="D145" s="1227"/>
      <c r="E145" s="1227"/>
      <c r="F145" s="1227"/>
      <c r="G145" s="1227"/>
      <c r="H145" s="1227"/>
      <c r="I145" s="1227"/>
      <c r="J145" s="1227"/>
      <c r="K145" s="1227"/>
      <c r="L145" s="1227"/>
      <c r="M145" s="1227"/>
      <c r="N145" s="1227"/>
      <c r="O145" s="1227"/>
      <c r="P145" s="1227"/>
      <c r="Q145" s="1227"/>
      <c r="R145" s="1227"/>
      <c r="S145" s="1227"/>
      <c r="T145" s="1227"/>
      <c r="U145" s="1227"/>
      <c r="V145" s="65"/>
      <c r="W145" s="64"/>
      <c r="X145" s="1229"/>
      <c r="Y145" s="1229"/>
      <c r="Z145" s="1229"/>
      <c r="AA145" s="1229"/>
      <c r="AB145" s="1229"/>
      <c r="AC145" s="1229"/>
      <c r="AD145" s="1229"/>
      <c r="AE145" s="1239"/>
      <c r="AF145" s="1239"/>
      <c r="AG145" s="1239"/>
      <c r="AH145" s="1239"/>
      <c r="AI145" s="1239"/>
      <c r="AJ145" s="1239"/>
      <c r="AK145" s="1239"/>
      <c r="AL145" s="1239"/>
      <c r="AM145" s="1239"/>
      <c r="AN145" s="1239"/>
      <c r="AO145" s="1227"/>
      <c r="AP145" s="1227"/>
      <c r="AQ145" s="1227"/>
      <c r="AR145" s="1227"/>
    </row>
    <row r="146" spans="1:44" ht="4.5" customHeight="1" x14ac:dyDescent="0.25">
      <c r="A146" s="64"/>
      <c r="B146" s="1227" t="e">
        <f>I23</f>
        <v>#REF!</v>
      </c>
      <c r="C146" s="1227"/>
      <c r="D146" s="1227"/>
      <c r="E146" s="1227"/>
      <c r="F146" s="1227"/>
      <c r="G146" s="1227"/>
      <c r="H146" s="1227"/>
      <c r="I146" s="1227"/>
      <c r="J146" s="1227"/>
      <c r="K146" s="1227"/>
      <c r="L146" s="1227"/>
      <c r="M146" s="1227"/>
      <c r="N146" s="1227"/>
      <c r="O146" s="1227"/>
      <c r="P146" s="1227"/>
      <c r="Q146" s="1227"/>
      <c r="R146" s="1227"/>
      <c r="S146" s="1227"/>
      <c r="T146" s="1227"/>
      <c r="U146" s="1227"/>
      <c r="V146" s="65"/>
      <c r="W146" s="64"/>
      <c r="X146" s="1230" t="e">
        <f>AE35</f>
        <v>#REF!</v>
      </c>
      <c r="Y146" s="1231"/>
      <c r="Z146" s="1231"/>
      <c r="AA146" s="1231"/>
      <c r="AB146" s="1231"/>
      <c r="AC146" s="1231"/>
      <c r="AD146" s="1232"/>
      <c r="AE146" s="1230" t="e">
        <f>AI35</f>
        <v>#REF!</v>
      </c>
      <c r="AF146" s="1231"/>
      <c r="AG146" s="1231"/>
      <c r="AH146" s="1231"/>
      <c r="AI146" s="1231"/>
      <c r="AJ146" s="1231"/>
      <c r="AK146" s="1232"/>
      <c r="AL146" s="1230" t="e">
        <f>AN35</f>
        <v>#REF!</v>
      </c>
      <c r="AM146" s="1231"/>
      <c r="AN146" s="1231"/>
      <c r="AO146" s="1231"/>
      <c r="AP146" s="1231"/>
      <c r="AQ146" s="1231"/>
      <c r="AR146" s="1232"/>
    </row>
    <row r="147" spans="1:44" ht="4.5" customHeight="1" x14ac:dyDescent="0.25">
      <c r="A147" s="64"/>
      <c r="B147" s="1227"/>
      <c r="C147" s="1227"/>
      <c r="D147" s="1227"/>
      <c r="E147" s="1227"/>
      <c r="F147" s="1227"/>
      <c r="G147" s="1227"/>
      <c r="H147" s="1227"/>
      <c r="I147" s="1227"/>
      <c r="J147" s="1227"/>
      <c r="K147" s="1227"/>
      <c r="L147" s="1227"/>
      <c r="M147" s="1227"/>
      <c r="N147" s="1227"/>
      <c r="O147" s="1227"/>
      <c r="P147" s="1227"/>
      <c r="Q147" s="1227"/>
      <c r="R147" s="1227"/>
      <c r="S147" s="1227"/>
      <c r="T147" s="1227"/>
      <c r="U147" s="1227"/>
      <c r="V147" s="65"/>
      <c r="W147" s="64"/>
      <c r="X147" s="1233"/>
      <c r="Y147" s="1234"/>
      <c r="Z147" s="1234"/>
      <c r="AA147" s="1234"/>
      <c r="AB147" s="1234"/>
      <c r="AC147" s="1234"/>
      <c r="AD147" s="1235"/>
      <c r="AE147" s="1233"/>
      <c r="AF147" s="1234"/>
      <c r="AG147" s="1234"/>
      <c r="AH147" s="1234"/>
      <c r="AI147" s="1234"/>
      <c r="AJ147" s="1234"/>
      <c r="AK147" s="1235"/>
      <c r="AL147" s="1233"/>
      <c r="AM147" s="1234"/>
      <c r="AN147" s="1234"/>
      <c r="AO147" s="1234"/>
      <c r="AP147" s="1234"/>
      <c r="AQ147" s="1234"/>
      <c r="AR147" s="1235"/>
    </row>
    <row r="148" spans="1:44" ht="4.5" customHeight="1" x14ac:dyDescent="0.25">
      <c r="A148" s="64"/>
      <c r="B148" s="1227"/>
      <c r="C148" s="1227"/>
      <c r="D148" s="1227"/>
      <c r="E148" s="1227"/>
      <c r="F148" s="1227"/>
      <c r="G148" s="1227"/>
      <c r="H148" s="1227"/>
      <c r="I148" s="1227"/>
      <c r="J148" s="1227"/>
      <c r="K148" s="1227"/>
      <c r="L148" s="1227"/>
      <c r="M148" s="1227"/>
      <c r="N148" s="1227"/>
      <c r="O148" s="1227"/>
      <c r="P148" s="1227"/>
      <c r="Q148" s="1227"/>
      <c r="R148" s="1227"/>
      <c r="S148" s="1227"/>
      <c r="T148" s="1227"/>
      <c r="U148" s="1227"/>
      <c r="V148" s="65"/>
      <c r="W148" s="64"/>
      <c r="X148" s="1236"/>
      <c r="Y148" s="1237"/>
      <c r="Z148" s="1237"/>
      <c r="AA148" s="1237"/>
      <c r="AB148" s="1237"/>
      <c r="AC148" s="1237"/>
      <c r="AD148" s="1238"/>
      <c r="AE148" s="1236"/>
      <c r="AF148" s="1237"/>
      <c r="AG148" s="1237"/>
      <c r="AH148" s="1237"/>
      <c r="AI148" s="1237"/>
      <c r="AJ148" s="1237"/>
      <c r="AK148" s="1238"/>
      <c r="AL148" s="1236"/>
      <c r="AM148" s="1237"/>
      <c r="AN148" s="1237"/>
      <c r="AO148" s="1237"/>
      <c r="AP148" s="1237"/>
      <c r="AQ148" s="1237"/>
      <c r="AR148" s="1238"/>
    </row>
    <row r="149" spans="1:44" ht="4.5" customHeight="1" x14ac:dyDescent="0.25">
      <c r="A149" s="64"/>
      <c r="B149" s="1228" t="e">
        <f>I28</f>
        <v>#REF!</v>
      </c>
      <c r="C149" s="1228"/>
      <c r="D149" s="1228"/>
      <c r="E149" s="1228"/>
      <c r="F149" s="1228"/>
      <c r="G149" s="1228"/>
      <c r="H149" s="1228"/>
      <c r="I149" s="1228"/>
      <c r="J149" s="1228"/>
      <c r="K149" s="1228"/>
      <c r="L149" s="1228"/>
      <c r="M149" s="1228"/>
      <c r="N149" s="1228"/>
      <c r="O149" s="1228"/>
      <c r="P149" s="1228"/>
      <c r="Q149" s="1228"/>
      <c r="R149" s="1228"/>
      <c r="S149" s="1228"/>
      <c r="T149" s="1228"/>
      <c r="U149" s="1228"/>
      <c r="V149" s="65"/>
      <c r="W149" s="64"/>
      <c r="X149" s="1227" t="e">
        <f>AE41</f>
        <v>#REF!</v>
      </c>
      <c r="Y149" s="1227"/>
      <c r="Z149" s="1227"/>
      <c r="AA149" s="1227"/>
      <c r="AB149" s="1227"/>
      <c r="AC149" s="1227"/>
      <c r="AD149" s="1227"/>
      <c r="AE149" s="1227" t="e">
        <f>AI41</f>
        <v>#REF!</v>
      </c>
      <c r="AF149" s="1227"/>
      <c r="AG149" s="1227"/>
      <c r="AH149" s="1227"/>
      <c r="AI149" s="1227"/>
      <c r="AJ149" s="1227"/>
      <c r="AK149" s="1227"/>
      <c r="AL149" s="1227" t="e">
        <f>AN41</f>
        <v>#REF!</v>
      </c>
      <c r="AM149" s="1227"/>
      <c r="AN149" s="1227"/>
      <c r="AO149" s="1227"/>
      <c r="AP149" s="1227"/>
      <c r="AQ149" s="1227"/>
      <c r="AR149" s="1227"/>
    </row>
    <row r="150" spans="1:44" ht="4.5" customHeight="1" x14ac:dyDescent="0.25">
      <c r="A150" s="64"/>
      <c r="B150" s="1228"/>
      <c r="C150" s="1228"/>
      <c r="D150" s="1228"/>
      <c r="E150" s="1228"/>
      <c r="F150" s="1228"/>
      <c r="G150" s="1228"/>
      <c r="H150" s="1228"/>
      <c r="I150" s="1228"/>
      <c r="J150" s="1228"/>
      <c r="K150" s="1228"/>
      <c r="L150" s="1228"/>
      <c r="M150" s="1228"/>
      <c r="N150" s="1228"/>
      <c r="O150" s="1228"/>
      <c r="P150" s="1228"/>
      <c r="Q150" s="1228"/>
      <c r="R150" s="1228"/>
      <c r="S150" s="1228"/>
      <c r="T150" s="1228"/>
      <c r="U150" s="1228"/>
      <c r="V150" s="65"/>
      <c r="W150" s="64"/>
      <c r="X150" s="1227"/>
      <c r="Y150" s="1227"/>
      <c r="Z150" s="1227"/>
      <c r="AA150" s="1227"/>
      <c r="AB150" s="1227"/>
      <c r="AC150" s="1227"/>
      <c r="AD150" s="1227"/>
      <c r="AE150" s="1227"/>
      <c r="AF150" s="1227"/>
      <c r="AG150" s="1227"/>
      <c r="AH150" s="1227"/>
      <c r="AI150" s="1227"/>
      <c r="AJ150" s="1227"/>
      <c r="AK150" s="1227"/>
      <c r="AL150" s="1227"/>
      <c r="AM150" s="1227"/>
      <c r="AN150" s="1227"/>
      <c r="AO150" s="1227"/>
      <c r="AP150" s="1227"/>
      <c r="AQ150" s="1227"/>
      <c r="AR150" s="1227"/>
    </row>
    <row r="151" spans="1:44" ht="4.5" customHeight="1" x14ac:dyDescent="0.25">
      <c r="A151" s="64"/>
      <c r="B151" s="1228"/>
      <c r="C151" s="1228"/>
      <c r="D151" s="1228"/>
      <c r="E151" s="1228"/>
      <c r="F151" s="1228"/>
      <c r="G151" s="1228"/>
      <c r="H151" s="1228"/>
      <c r="I151" s="1228"/>
      <c r="J151" s="1228"/>
      <c r="K151" s="1228"/>
      <c r="L151" s="1228"/>
      <c r="M151" s="1228"/>
      <c r="N151" s="1228"/>
      <c r="O151" s="1228"/>
      <c r="P151" s="1228"/>
      <c r="Q151" s="1228"/>
      <c r="R151" s="1228"/>
      <c r="S151" s="1228"/>
      <c r="T151" s="1228"/>
      <c r="U151" s="1228"/>
      <c r="V151" s="65"/>
      <c r="W151" s="64"/>
      <c r="X151" s="1227"/>
      <c r="Y151" s="1227"/>
      <c r="Z151" s="1227"/>
      <c r="AA151" s="1227"/>
      <c r="AB151" s="1227"/>
      <c r="AC151" s="1227"/>
      <c r="AD151" s="1227"/>
      <c r="AE151" s="1227"/>
      <c r="AF151" s="1227"/>
      <c r="AG151" s="1227"/>
      <c r="AH151" s="1227"/>
      <c r="AI151" s="1227"/>
      <c r="AJ151" s="1227"/>
      <c r="AK151" s="1227"/>
      <c r="AL151" s="1227"/>
      <c r="AM151" s="1227"/>
      <c r="AN151" s="1227"/>
      <c r="AO151" s="1227"/>
      <c r="AP151" s="1227"/>
      <c r="AQ151" s="1227"/>
      <c r="AR151" s="1227"/>
    </row>
    <row r="152" spans="1:44" ht="4.5" customHeight="1" x14ac:dyDescent="0.25">
      <c r="A152" s="64"/>
      <c r="B152" s="1229" t="e">
        <f>I38</f>
        <v>#REF!</v>
      </c>
      <c r="C152" s="1227"/>
      <c r="D152" s="1227"/>
      <c r="E152" s="1227"/>
      <c r="F152" s="1227"/>
      <c r="G152" s="1227"/>
      <c r="H152" s="1227"/>
      <c r="I152" s="1227"/>
      <c r="J152" s="1227"/>
      <c r="K152" s="1229" t="e">
        <f ca="1">L43</f>
        <v>#REF!</v>
      </c>
      <c r="L152" s="1229"/>
      <c r="M152" s="1229"/>
      <c r="N152" s="1229"/>
      <c r="O152" s="1229"/>
      <c r="P152" s="1229"/>
      <c r="Q152" s="1229"/>
      <c r="R152" s="1229"/>
      <c r="S152" s="1229"/>
      <c r="T152" s="1229"/>
      <c r="U152" s="1229"/>
      <c r="V152" s="65"/>
      <c r="W152" s="64"/>
      <c r="X152" s="1230" t="e">
        <f>AB44</f>
        <v>#REF!</v>
      </c>
      <c r="Y152" s="1231"/>
      <c r="Z152" s="1231"/>
      <c r="AA152" s="1231"/>
      <c r="AB152" s="1231"/>
      <c r="AC152" s="1231"/>
      <c r="AD152" s="1232"/>
      <c r="AE152" s="1230" t="e">
        <f>AF44</f>
        <v>#REF!</v>
      </c>
      <c r="AF152" s="1231"/>
      <c r="AG152" s="1231"/>
      <c r="AH152" s="1231"/>
      <c r="AI152" s="1231"/>
      <c r="AJ152" s="1231"/>
      <c r="AK152" s="1232"/>
      <c r="AL152" s="1230" t="e">
        <f>AN44</f>
        <v>#REF!</v>
      </c>
      <c r="AM152" s="1231"/>
      <c r="AN152" s="1231"/>
      <c r="AO152" s="1231"/>
      <c r="AP152" s="1231"/>
      <c r="AQ152" s="1231"/>
      <c r="AR152" s="1232"/>
    </row>
    <row r="153" spans="1:44" ht="4.5" customHeight="1" x14ac:dyDescent="0.25">
      <c r="A153" s="64"/>
      <c r="B153" s="1227"/>
      <c r="C153" s="1227"/>
      <c r="D153" s="1227"/>
      <c r="E153" s="1227"/>
      <c r="F153" s="1227"/>
      <c r="G153" s="1227"/>
      <c r="H153" s="1227"/>
      <c r="I153" s="1227"/>
      <c r="J153" s="1227"/>
      <c r="K153" s="1229"/>
      <c r="L153" s="1229"/>
      <c r="M153" s="1229"/>
      <c r="N153" s="1229"/>
      <c r="O153" s="1229"/>
      <c r="P153" s="1229"/>
      <c r="Q153" s="1229"/>
      <c r="R153" s="1229"/>
      <c r="S153" s="1229"/>
      <c r="T153" s="1229"/>
      <c r="U153" s="1229"/>
      <c r="V153" s="65"/>
      <c r="W153" s="64"/>
      <c r="X153" s="1233"/>
      <c r="Y153" s="1234"/>
      <c r="Z153" s="1234"/>
      <c r="AA153" s="1234"/>
      <c r="AB153" s="1234"/>
      <c r="AC153" s="1234"/>
      <c r="AD153" s="1235"/>
      <c r="AE153" s="1233"/>
      <c r="AF153" s="1234"/>
      <c r="AG153" s="1234"/>
      <c r="AH153" s="1234"/>
      <c r="AI153" s="1234"/>
      <c r="AJ153" s="1234"/>
      <c r="AK153" s="1235"/>
      <c r="AL153" s="1233"/>
      <c r="AM153" s="1234"/>
      <c r="AN153" s="1234"/>
      <c r="AO153" s="1234"/>
      <c r="AP153" s="1234"/>
      <c r="AQ153" s="1234"/>
      <c r="AR153" s="1235"/>
    </row>
    <row r="154" spans="1:44" ht="4.5" customHeight="1" x14ac:dyDescent="0.25">
      <c r="A154" s="76"/>
      <c r="B154" s="1227"/>
      <c r="C154" s="1227"/>
      <c r="D154" s="1227"/>
      <c r="E154" s="1227"/>
      <c r="F154" s="1227"/>
      <c r="G154" s="1227"/>
      <c r="H154" s="1227"/>
      <c r="I154" s="1227"/>
      <c r="J154" s="1227"/>
      <c r="K154" s="1229"/>
      <c r="L154" s="1229"/>
      <c r="M154" s="1229"/>
      <c r="N154" s="1229"/>
      <c r="O154" s="1229"/>
      <c r="P154" s="1229"/>
      <c r="Q154" s="1229"/>
      <c r="R154" s="1229"/>
      <c r="S154" s="1229"/>
      <c r="T154" s="1229"/>
      <c r="U154" s="1229"/>
      <c r="V154" s="77"/>
      <c r="W154" s="76"/>
      <c r="X154" s="1236"/>
      <c r="Y154" s="1237"/>
      <c r="Z154" s="1237"/>
      <c r="AA154" s="1237"/>
      <c r="AB154" s="1237"/>
      <c r="AC154" s="1237"/>
      <c r="AD154" s="1238"/>
      <c r="AE154" s="1236"/>
      <c r="AF154" s="1237"/>
      <c r="AG154" s="1237"/>
      <c r="AH154" s="1237"/>
      <c r="AI154" s="1237"/>
      <c r="AJ154" s="1237"/>
      <c r="AK154" s="1238"/>
      <c r="AL154" s="1236"/>
      <c r="AM154" s="1237"/>
      <c r="AN154" s="1237"/>
      <c r="AO154" s="1237"/>
      <c r="AP154" s="1237"/>
      <c r="AQ154" s="1237"/>
      <c r="AR154" s="1238"/>
    </row>
    <row r="155" spans="1:44" ht="4.5" customHeight="1" x14ac:dyDescent="0.25">
      <c r="A155" s="64"/>
      <c r="B155" s="1227" t="e">
        <f>F65</f>
        <v>#REF!</v>
      </c>
      <c r="C155" s="1227"/>
      <c r="D155" s="1227"/>
      <c r="E155" s="1227"/>
      <c r="F155" s="1227"/>
      <c r="G155" s="1227"/>
      <c r="H155" s="1227"/>
      <c r="I155" s="1227"/>
      <c r="J155" s="1227"/>
      <c r="K155" s="1227"/>
      <c r="L155" s="1227"/>
      <c r="M155" s="1227"/>
      <c r="N155" s="1227"/>
      <c r="O155" s="1227"/>
      <c r="P155" s="1227"/>
      <c r="Q155" s="1227"/>
      <c r="R155" s="1227"/>
      <c r="S155" s="1227"/>
      <c r="T155" s="1227"/>
      <c r="U155" s="1227"/>
      <c r="V155" s="65"/>
      <c r="W155" s="64"/>
      <c r="X155" s="1229" t="e">
        <f>Z61</f>
        <v>#REF!</v>
      </c>
      <c r="Y155" s="1229"/>
      <c r="Z155" s="1229"/>
      <c r="AA155" s="1229"/>
      <c r="AB155" s="1229"/>
      <c r="AC155" s="1229"/>
      <c r="AD155" s="1229"/>
      <c r="AE155" s="1239" t="e">
        <f>AH62</f>
        <v>#REF!</v>
      </c>
      <c r="AF155" s="1239"/>
      <c r="AG155" s="1239"/>
      <c r="AH155" s="1239"/>
      <c r="AI155" s="1239"/>
      <c r="AJ155" s="1239"/>
      <c r="AK155" s="1239"/>
      <c r="AL155" s="1239"/>
      <c r="AM155" s="1239"/>
      <c r="AN155" s="1239"/>
      <c r="AO155" s="1227" t="e">
        <f>AM66</f>
        <v>#REF!</v>
      </c>
      <c r="AP155" s="1227"/>
      <c r="AQ155" s="1227"/>
      <c r="AR155" s="1227"/>
    </row>
    <row r="156" spans="1:44" ht="4.5" customHeight="1" x14ac:dyDescent="0.25">
      <c r="A156" s="64"/>
      <c r="B156" s="1227"/>
      <c r="C156" s="1227"/>
      <c r="D156" s="1227"/>
      <c r="E156" s="1227"/>
      <c r="F156" s="1227"/>
      <c r="G156" s="1227"/>
      <c r="H156" s="1227"/>
      <c r="I156" s="1227"/>
      <c r="J156" s="1227"/>
      <c r="K156" s="1227"/>
      <c r="L156" s="1227"/>
      <c r="M156" s="1227"/>
      <c r="N156" s="1227"/>
      <c r="O156" s="1227"/>
      <c r="P156" s="1227"/>
      <c r="Q156" s="1227"/>
      <c r="R156" s="1227"/>
      <c r="S156" s="1227"/>
      <c r="T156" s="1227"/>
      <c r="U156" s="1227"/>
      <c r="V156" s="65"/>
      <c r="W156" s="64"/>
      <c r="X156" s="1229"/>
      <c r="Y156" s="1229"/>
      <c r="Z156" s="1229"/>
      <c r="AA156" s="1229"/>
      <c r="AB156" s="1229"/>
      <c r="AC156" s="1229"/>
      <c r="AD156" s="1229"/>
      <c r="AE156" s="1239"/>
      <c r="AF156" s="1239"/>
      <c r="AG156" s="1239"/>
      <c r="AH156" s="1239"/>
      <c r="AI156" s="1239"/>
      <c r="AJ156" s="1239"/>
      <c r="AK156" s="1239"/>
      <c r="AL156" s="1239"/>
      <c r="AM156" s="1239"/>
      <c r="AN156" s="1239"/>
      <c r="AO156" s="1227"/>
      <c r="AP156" s="1227"/>
      <c r="AQ156" s="1227"/>
      <c r="AR156" s="1227"/>
    </row>
    <row r="157" spans="1:44" ht="4.5" customHeight="1" x14ac:dyDescent="0.25">
      <c r="A157" s="64"/>
      <c r="B157" s="1227"/>
      <c r="C157" s="1227"/>
      <c r="D157" s="1227"/>
      <c r="E157" s="1227"/>
      <c r="F157" s="1227"/>
      <c r="G157" s="1227"/>
      <c r="H157" s="1227"/>
      <c r="I157" s="1227"/>
      <c r="J157" s="1227"/>
      <c r="K157" s="1227"/>
      <c r="L157" s="1227"/>
      <c r="M157" s="1227"/>
      <c r="N157" s="1227"/>
      <c r="O157" s="1227"/>
      <c r="P157" s="1227"/>
      <c r="Q157" s="1227"/>
      <c r="R157" s="1227"/>
      <c r="S157" s="1227"/>
      <c r="T157" s="1227"/>
      <c r="U157" s="1227"/>
      <c r="V157" s="65"/>
      <c r="W157" s="64"/>
      <c r="X157" s="1229"/>
      <c r="Y157" s="1229"/>
      <c r="Z157" s="1229"/>
      <c r="AA157" s="1229"/>
      <c r="AB157" s="1229"/>
      <c r="AC157" s="1229"/>
      <c r="AD157" s="1229"/>
      <c r="AE157" s="1239"/>
      <c r="AF157" s="1239"/>
      <c r="AG157" s="1239"/>
      <c r="AH157" s="1239"/>
      <c r="AI157" s="1239"/>
      <c r="AJ157" s="1239"/>
      <c r="AK157" s="1239"/>
      <c r="AL157" s="1239"/>
      <c r="AM157" s="1239"/>
      <c r="AN157" s="1239"/>
      <c r="AO157" s="1227"/>
      <c r="AP157" s="1227"/>
      <c r="AQ157" s="1227"/>
      <c r="AR157" s="1227"/>
    </row>
    <row r="158" spans="1:44" ht="4.5" customHeight="1" x14ac:dyDescent="0.25">
      <c r="A158" s="64"/>
      <c r="B158" s="1227" t="e">
        <f>I70</f>
        <v>#REF!</v>
      </c>
      <c r="C158" s="1227"/>
      <c r="D158" s="1227"/>
      <c r="E158" s="1227"/>
      <c r="F158" s="1227"/>
      <c r="G158" s="1227"/>
      <c r="H158" s="1227"/>
      <c r="I158" s="1227"/>
      <c r="J158" s="1227"/>
      <c r="K158" s="1227"/>
      <c r="L158" s="1227"/>
      <c r="M158" s="1227"/>
      <c r="N158" s="1227"/>
      <c r="O158" s="1227"/>
      <c r="P158" s="1227"/>
      <c r="Q158" s="1227"/>
      <c r="R158" s="1227"/>
      <c r="S158" s="1227"/>
      <c r="T158" s="1227"/>
      <c r="U158" s="1227"/>
      <c r="V158" s="65"/>
      <c r="W158" s="64"/>
      <c r="X158" s="1230" t="e">
        <f>AE82</f>
        <v>#REF!</v>
      </c>
      <c r="Y158" s="1231"/>
      <c r="Z158" s="1231"/>
      <c r="AA158" s="1231"/>
      <c r="AB158" s="1231"/>
      <c r="AC158" s="1231"/>
      <c r="AD158" s="1232"/>
      <c r="AE158" s="1230" t="e">
        <f>AI82</f>
        <v>#REF!</v>
      </c>
      <c r="AF158" s="1231"/>
      <c r="AG158" s="1231"/>
      <c r="AH158" s="1231"/>
      <c r="AI158" s="1231"/>
      <c r="AJ158" s="1231"/>
      <c r="AK158" s="1232"/>
      <c r="AL158" s="1230" t="e">
        <f>AN82</f>
        <v>#REF!</v>
      </c>
      <c r="AM158" s="1231"/>
      <c r="AN158" s="1231"/>
      <c r="AO158" s="1231"/>
      <c r="AP158" s="1231"/>
      <c r="AQ158" s="1231"/>
      <c r="AR158" s="1232"/>
    </row>
    <row r="159" spans="1:44" ht="4.5" customHeight="1" x14ac:dyDescent="0.25">
      <c r="A159" s="64"/>
      <c r="B159" s="1227"/>
      <c r="C159" s="1227"/>
      <c r="D159" s="1227"/>
      <c r="E159" s="1227"/>
      <c r="F159" s="1227"/>
      <c r="G159" s="1227"/>
      <c r="H159" s="1227"/>
      <c r="I159" s="1227"/>
      <c r="J159" s="1227"/>
      <c r="K159" s="1227"/>
      <c r="L159" s="1227"/>
      <c r="M159" s="1227"/>
      <c r="N159" s="1227"/>
      <c r="O159" s="1227"/>
      <c r="P159" s="1227"/>
      <c r="Q159" s="1227"/>
      <c r="R159" s="1227"/>
      <c r="S159" s="1227"/>
      <c r="T159" s="1227"/>
      <c r="U159" s="1227"/>
      <c r="V159" s="65"/>
      <c r="W159" s="64"/>
      <c r="X159" s="1233"/>
      <c r="Y159" s="1234"/>
      <c r="Z159" s="1234"/>
      <c r="AA159" s="1234"/>
      <c r="AB159" s="1234"/>
      <c r="AC159" s="1234"/>
      <c r="AD159" s="1235"/>
      <c r="AE159" s="1233"/>
      <c r="AF159" s="1234"/>
      <c r="AG159" s="1234"/>
      <c r="AH159" s="1234"/>
      <c r="AI159" s="1234"/>
      <c r="AJ159" s="1234"/>
      <c r="AK159" s="1235"/>
      <c r="AL159" s="1233"/>
      <c r="AM159" s="1234"/>
      <c r="AN159" s="1234"/>
      <c r="AO159" s="1234"/>
      <c r="AP159" s="1234"/>
      <c r="AQ159" s="1234"/>
      <c r="AR159" s="1235"/>
    </row>
    <row r="160" spans="1:44" ht="4.5" customHeight="1" x14ac:dyDescent="0.25">
      <c r="A160" s="64"/>
      <c r="B160" s="1227"/>
      <c r="C160" s="1227"/>
      <c r="D160" s="1227"/>
      <c r="E160" s="1227"/>
      <c r="F160" s="1227"/>
      <c r="G160" s="1227"/>
      <c r="H160" s="1227"/>
      <c r="I160" s="1227"/>
      <c r="J160" s="1227"/>
      <c r="K160" s="1227"/>
      <c r="L160" s="1227"/>
      <c r="M160" s="1227"/>
      <c r="N160" s="1227"/>
      <c r="O160" s="1227"/>
      <c r="P160" s="1227"/>
      <c r="Q160" s="1227"/>
      <c r="R160" s="1227"/>
      <c r="S160" s="1227"/>
      <c r="T160" s="1227"/>
      <c r="U160" s="1227"/>
      <c r="V160" s="65"/>
      <c r="W160" s="64"/>
      <c r="X160" s="1236"/>
      <c r="Y160" s="1237"/>
      <c r="Z160" s="1237"/>
      <c r="AA160" s="1237"/>
      <c r="AB160" s="1237"/>
      <c r="AC160" s="1237"/>
      <c r="AD160" s="1238"/>
      <c r="AE160" s="1236"/>
      <c r="AF160" s="1237"/>
      <c r="AG160" s="1237"/>
      <c r="AH160" s="1237"/>
      <c r="AI160" s="1237"/>
      <c r="AJ160" s="1237"/>
      <c r="AK160" s="1238"/>
      <c r="AL160" s="1236"/>
      <c r="AM160" s="1237"/>
      <c r="AN160" s="1237"/>
      <c r="AO160" s="1237"/>
      <c r="AP160" s="1237"/>
      <c r="AQ160" s="1237"/>
      <c r="AR160" s="1238"/>
    </row>
    <row r="161" spans="1:44" ht="4.5" customHeight="1" x14ac:dyDescent="0.25">
      <c r="A161" s="64"/>
      <c r="B161" s="1228" t="e">
        <f>I75</f>
        <v>#REF!</v>
      </c>
      <c r="C161" s="1228"/>
      <c r="D161" s="1228"/>
      <c r="E161" s="1228"/>
      <c r="F161" s="1228"/>
      <c r="G161" s="1228"/>
      <c r="H161" s="1228"/>
      <c r="I161" s="1228"/>
      <c r="J161" s="1228"/>
      <c r="K161" s="1228"/>
      <c r="L161" s="1228"/>
      <c r="M161" s="1228"/>
      <c r="N161" s="1228"/>
      <c r="O161" s="1228"/>
      <c r="P161" s="1228"/>
      <c r="Q161" s="1228"/>
      <c r="R161" s="1228"/>
      <c r="S161" s="1228"/>
      <c r="T161" s="1228"/>
      <c r="U161" s="1228"/>
      <c r="V161" s="65"/>
      <c r="W161" s="64"/>
      <c r="X161" s="1227" t="e">
        <f>AE88</f>
        <v>#REF!</v>
      </c>
      <c r="Y161" s="1227"/>
      <c r="Z161" s="1227"/>
      <c r="AA161" s="1227"/>
      <c r="AB161" s="1227"/>
      <c r="AC161" s="1227"/>
      <c r="AD161" s="1227"/>
      <c r="AE161" s="1227" t="e">
        <f>AI88</f>
        <v>#REF!</v>
      </c>
      <c r="AF161" s="1227"/>
      <c r="AG161" s="1227"/>
      <c r="AH161" s="1227"/>
      <c r="AI161" s="1227"/>
      <c r="AJ161" s="1227"/>
      <c r="AK161" s="1227"/>
      <c r="AL161" s="1227" t="e">
        <f>AN88</f>
        <v>#REF!</v>
      </c>
      <c r="AM161" s="1227"/>
      <c r="AN161" s="1227"/>
      <c r="AO161" s="1227"/>
      <c r="AP161" s="1227"/>
      <c r="AQ161" s="1227"/>
      <c r="AR161" s="1227"/>
    </row>
    <row r="162" spans="1:44" ht="4.5" customHeight="1" x14ac:dyDescent="0.25">
      <c r="A162" s="64"/>
      <c r="B162" s="1228"/>
      <c r="C162" s="1228"/>
      <c r="D162" s="1228"/>
      <c r="E162" s="1228"/>
      <c r="F162" s="1228"/>
      <c r="G162" s="1228"/>
      <c r="H162" s="1228"/>
      <c r="I162" s="1228"/>
      <c r="J162" s="1228"/>
      <c r="K162" s="1228"/>
      <c r="L162" s="1228"/>
      <c r="M162" s="1228"/>
      <c r="N162" s="1228"/>
      <c r="O162" s="1228"/>
      <c r="P162" s="1228"/>
      <c r="Q162" s="1228"/>
      <c r="R162" s="1228"/>
      <c r="S162" s="1228"/>
      <c r="T162" s="1228"/>
      <c r="U162" s="1228"/>
      <c r="V162" s="65"/>
      <c r="W162" s="64"/>
      <c r="X162" s="1227"/>
      <c r="Y162" s="1227"/>
      <c r="Z162" s="1227"/>
      <c r="AA162" s="1227"/>
      <c r="AB162" s="1227"/>
      <c r="AC162" s="1227"/>
      <c r="AD162" s="1227"/>
      <c r="AE162" s="1227"/>
      <c r="AF162" s="1227"/>
      <c r="AG162" s="1227"/>
      <c r="AH162" s="1227"/>
      <c r="AI162" s="1227"/>
      <c r="AJ162" s="1227"/>
      <c r="AK162" s="1227"/>
      <c r="AL162" s="1227"/>
      <c r="AM162" s="1227"/>
      <c r="AN162" s="1227"/>
      <c r="AO162" s="1227"/>
      <c r="AP162" s="1227"/>
      <c r="AQ162" s="1227"/>
      <c r="AR162" s="1227"/>
    </row>
    <row r="163" spans="1:44" ht="4.5" customHeight="1" x14ac:dyDescent="0.25">
      <c r="A163" s="64"/>
      <c r="B163" s="1228"/>
      <c r="C163" s="1228"/>
      <c r="D163" s="1228"/>
      <c r="E163" s="1228"/>
      <c r="F163" s="1228"/>
      <c r="G163" s="1228"/>
      <c r="H163" s="1228"/>
      <c r="I163" s="1228"/>
      <c r="J163" s="1228"/>
      <c r="K163" s="1228"/>
      <c r="L163" s="1228"/>
      <c r="M163" s="1228"/>
      <c r="N163" s="1228"/>
      <c r="O163" s="1228"/>
      <c r="P163" s="1228"/>
      <c r="Q163" s="1228"/>
      <c r="R163" s="1228"/>
      <c r="S163" s="1228"/>
      <c r="T163" s="1228"/>
      <c r="U163" s="1228"/>
      <c r="V163" s="65"/>
      <c r="W163" s="64"/>
      <c r="X163" s="1227"/>
      <c r="Y163" s="1227"/>
      <c r="Z163" s="1227"/>
      <c r="AA163" s="1227"/>
      <c r="AB163" s="1227"/>
      <c r="AC163" s="1227"/>
      <c r="AD163" s="1227"/>
      <c r="AE163" s="1227"/>
      <c r="AF163" s="1227"/>
      <c r="AG163" s="1227"/>
      <c r="AH163" s="1227"/>
      <c r="AI163" s="1227"/>
      <c r="AJ163" s="1227"/>
      <c r="AK163" s="1227"/>
      <c r="AL163" s="1227"/>
      <c r="AM163" s="1227"/>
      <c r="AN163" s="1227"/>
      <c r="AO163" s="1227"/>
      <c r="AP163" s="1227"/>
      <c r="AQ163" s="1227"/>
      <c r="AR163" s="1227"/>
    </row>
    <row r="164" spans="1:44" ht="4.5" customHeight="1" x14ac:dyDescent="0.25">
      <c r="A164" s="64"/>
      <c r="B164" s="1229" t="e">
        <f>I85</f>
        <v>#REF!</v>
      </c>
      <c r="C164" s="1227"/>
      <c r="D164" s="1227"/>
      <c r="E164" s="1227"/>
      <c r="F164" s="1227"/>
      <c r="G164" s="1227"/>
      <c r="H164" s="1227"/>
      <c r="I164" s="1227"/>
      <c r="J164" s="1227"/>
      <c r="K164" s="1229" t="e">
        <f ca="1">L90</f>
        <v>#REF!</v>
      </c>
      <c r="L164" s="1229"/>
      <c r="M164" s="1229"/>
      <c r="N164" s="1229"/>
      <c r="O164" s="1229"/>
      <c r="P164" s="1229"/>
      <c r="Q164" s="1229"/>
      <c r="R164" s="1229"/>
      <c r="S164" s="1229"/>
      <c r="T164" s="1229"/>
      <c r="U164" s="1229"/>
      <c r="V164" s="65"/>
      <c r="W164" s="64"/>
      <c r="X164" s="1230" t="e">
        <f>AB91</f>
        <v>#REF!</v>
      </c>
      <c r="Y164" s="1231"/>
      <c r="Z164" s="1231"/>
      <c r="AA164" s="1231"/>
      <c r="AB164" s="1231"/>
      <c r="AC164" s="1231"/>
      <c r="AD164" s="1232"/>
      <c r="AE164" s="1230" t="e">
        <f>AF91</f>
        <v>#REF!</v>
      </c>
      <c r="AF164" s="1231"/>
      <c r="AG164" s="1231"/>
      <c r="AH164" s="1231"/>
      <c r="AI164" s="1231"/>
      <c r="AJ164" s="1231"/>
      <c r="AK164" s="1232"/>
      <c r="AL164" s="1230" t="e">
        <f>AN91</f>
        <v>#REF!</v>
      </c>
      <c r="AM164" s="1231"/>
      <c r="AN164" s="1231"/>
      <c r="AO164" s="1231"/>
      <c r="AP164" s="1231"/>
      <c r="AQ164" s="1231"/>
      <c r="AR164" s="1232"/>
    </row>
    <row r="165" spans="1:44" ht="4.5" customHeight="1" x14ac:dyDescent="0.25">
      <c r="A165" s="64"/>
      <c r="B165" s="1227"/>
      <c r="C165" s="1227"/>
      <c r="D165" s="1227"/>
      <c r="E165" s="1227"/>
      <c r="F165" s="1227"/>
      <c r="G165" s="1227"/>
      <c r="H165" s="1227"/>
      <c r="I165" s="1227"/>
      <c r="J165" s="1227"/>
      <c r="K165" s="1229"/>
      <c r="L165" s="1229"/>
      <c r="M165" s="1229"/>
      <c r="N165" s="1229"/>
      <c r="O165" s="1229"/>
      <c r="P165" s="1229"/>
      <c r="Q165" s="1229"/>
      <c r="R165" s="1229"/>
      <c r="S165" s="1229"/>
      <c r="T165" s="1229"/>
      <c r="U165" s="1229"/>
      <c r="V165" s="65"/>
      <c r="W165" s="64"/>
      <c r="X165" s="1233"/>
      <c r="Y165" s="1234"/>
      <c r="Z165" s="1234"/>
      <c r="AA165" s="1234"/>
      <c r="AB165" s="1234"/>
      <c r="AC165" s="1234"/>
      <c r="AD165" s="1235"/>
      <c r="AE165" s="1233"/>
      <c r="AF165" s="1234"/>
      <c r="AG165" s="1234"/>
      <c r="AH165" s="1234"/>
      <c r="AI165" s="1234"/>
      <c r="AJ165" s="1234"/>
      <c r="AK165" s="1235"/>
      <c r="AL165" s="1233"/>
      <c r="AM165" s="1234"/>
      <c r="AN165" s="1234"/>
      <c r="AO165" s="1234"/>
      <c r="AP165" s="1234"/>
      <c r="AQ165" s="1234"/>
      <c r="AR165" s="1235"/>
    </row>
    <row r="166" spans="1:44" ht="4.5" customHeight="1" x14ac:dyDescent="0.25">
      <c r="A166" s="64"/>
      <c r="B166" s="1227"/>
      <c r="C166" s="1227"/>
      <c r="D166" s="1227"/>
      <c r="E166" s="1227"/>
      <c r="F166" s="1227"/>
      <c r="G166" s="1227"/>
      <c r="H166" s="1227"/>
      <c r="I166" s="1227"/>
      <c r="J166" s="1227"/>
      <c r="K166" s="1229"/>
      <c r="L166" s="1229"/>
      <c r="M166" s="1229"/>
      <c r="N166" s="1229"/>
      <c r="O166" s="1229"/>
      <c r="P166" s="1229"/>
      <c r="Q166" s="1229"/>
      <c r="R166" s="1229"/>
      <c r="S166" s="1229"/>
      <c r="T166" s="1229"/>
      <c r="U166" s="1229"/>
      <c r="V166" s="65"/>
      <c r="W166" s="64"/>
      <c r="X166" s="1236"/>
      <c r="Y166" s="1237"/>
      <c r="Z166" s="1237"/>
      <c r="AA166" s="1237"/>
      <c r="AB166" s="1237"/>
      <c r="AC166" s="1237"/>
      <c r="AD166" s="1238"/>
      <c r="AE166" s="1236"/>
      <c r="AF166" s="1237"/>
      <c r="AG166" s="1237"/>
      <c r="AH166" s="1237"/>
      <c r="AI166" s="1237"/>
      <c r="AJ166" s="1237"/>
      <c r="AK166" s="1238"/>
      <c r="AL166" s="1236"/>
      <c r="AM166" s="1237"/>
      <c r="AN166" s="1237"/>
      <c r="AO166" s="1237"/>
      <c r="AP166" s="1237"/>
      <c r="AQ166" s="1237"/>
      <c r="AR166" s="1238"/>
    </row>
    <row r="167" spans="1:44" ht="4.5" customHeight="1" x14ac:dyDescent="0.25">
      <c r="A167" s="57"/>
      <c r="B167" s="1227" t="e">
        <f>F112</f>
        <v>#REF!</v>
      </c>
      <c r="C167" s="1227"/>
      <c r="D167" s="1227"/>
      <c r="E167" s="1227"/>
      <c r="F167" s="1227"/>
      <c r="G167" s="1227"/>
      <c r="H167" s="1227"/>
      <c r="I167" s="1227"/>
      <c r="J167" s="1227"/>
      <c r="K167" s="1227"/>
      <c r="L167" s="1227"/>
      <c r="M167" s="1227"/>
      <c r="N167" s="1227"/>
      <c r="O167" s="1227"/>
      <c r="P167" s="1227"/>
      <c r="Q167" s="1227"/>
      <c r="R167" s="1227"/>
      <c r="S167" s="1227"/>
      <c r="T167" s="1227"/>
      <c r="U167" s="1227"/>
      <c r="V167" s="59"/>
      <c r="W167" s="57"/>
      <c r="X167" s="1229" t="e">
        <f>Z108</f>
        <v>#REF!</v>
      </c>
      <c r="Y167" s="1229"/>
      <c r="Z167" s="1229"/>
      <c r="AA167" s="1229"/>
      <c r="AB167" s="1229"/>
      <c r="AC167" s="1229"/>
      <c r="AD167" s="1229"/>
      <c r="AE167" s="1239" t="e">
        <f>AH109</f>
        <v>#REF!</v>
      </c>
      <c r="AF167" s="1239"/>
      <c r="AG167" s="1239"/>
      <c r="AH167" s="1239"/>
      <c r="AI167" s="1239"/>
      <c r="AJ167" s="1239"/>
      <c r="AK167" s="1239"/>
      <c r="AL167" s="1239"/>
      <c r="AM167" s="1239"/>
      <c r="AN167" s="1239"/>
      <c r="AO167" s="1227" t="e">
        <f>AM113</f>
        <v>#REF!</v>
      </c>
      <c r="AP167" s="1227"/>
      <c r="AQ167" s="1227"/>
      <c r="AR167" s="1227"/>
    </row>
    <row r="168" spans="1:44" ht="4.5" customHeight="1" x14ac:dyDescent="0.25">
      <c r="A168" s="64"/>
      <c r="B168" s="1227"/>
      <c r="C168" s="1227"/>
      <c r="D168" s="1227"/>
      <c r="E168" s="1227"/>
      <c r="F168" s="1227"/>
      <c r="G168" s="1227"/>
      <c r="H168" s="1227"/>
      <c r="I168" s="1227"/>
      <c r="J168" s="1227"/>
      <c r="K168" s="1227"/>
      <c r="L168" s="1227"/>
      <c r="M168" s="1227"/>
      <c r="N168" s="1227"/>
      <c r="O168" s="1227"/>
      <c r="P168" s="1227"/>
      <c r="Q168" s="1227"/>
      <c r="R168" s="1227"/>
      <c r="S168" s="1227"/>
      <c r="T168" s="1227"/>
      <c r="U168" s="1227"/>
      <c r="V168" s="65"/>
      <c r="W168" s="64"/>
      <c r="X168" s="1229"/>
      <c r="Y168" s="1229"/>
      <c r="Z168" s="1229"/>
      <c r="AA168" s="1229"/>
      <c r="AB168" s="1229"/>
      <c r="AC168" s="1229"/>
      <c r="AD168" s="1229"/>
      <c r="AE168" s="1239"/>
      <c r="AF168" s="1239"/>
      <c r="AG168" s="1239"/>
      <c r="AH168" s="1239"/>
      <c r="AI168" s="1239"/>
      <c r="AJ168" s="1239"/>
      <c r="AK168" s="1239"/>
      <c r="AL168" s="1239"/>
      <c r="AM168" s="1239"/>
      <c r="AN168" s="1239"/>
      <c r="AO168" s="1227"/>
      <c r="AP168" s="1227"/>
      <c r="AQ168" s="1227"/>
      <c r="AR168" s="1227"/>
    </row>
    <row r="169" spans="1:44" ht="4.5" customHeight="1" x14ac:dyDescent="0.25">
      <c r="A169" s="64"/>
      <c r="B169" s="1227"/>
      <c r="C169" s="1227"/>
      <c r="D169" s="1227"/>
      <c r="E169" s="1227"/>
      <c r="F169" s="1227"/>
      <c r="G169" s="1227"/>
      <c r="H169" s="1227"/>
      <c r="I169" s="1227"/>
      <c r="J169" s="1227"/>
      <c r="K169" s="1227"/>
      <c r="L169" s="1227"/>
      <c r="M169" s="1227"/>
      <c r="N169" s="1227"/>
      <c r="O169" s="1227"/>
      <c r="P169" s="1227"/>
      <c r="Q169" s="1227"/>
      <c r="R169" s="1227"/>
      <c r="S169" s="1227"/>
      <c r="T169" s="1227"/>
      <c r="U169" s="1227"/>
      <c r="V169" s="65"/>
      <c r="W169" s="64"/>
      <c r="X169" s="1229"/>
      <c r="Y169" s="1229"/>
      <c r="Z169" s="1229"/>
      <c r="AA169" s="1229"/>
      <c r="AB169" s="1229"/>
      <c r="AC169" s="1229"/>
      <c r="AD169" s="1229"/>
      <c r="AE169" s="1239"/>
      <c r="AF169" s="1239"/>
      <c r="AG169" s="1239"/>
      <c r="AH169" s="1239"/>
      <c r="AI169" s="1239"/>
      <c r="AJ169" s="1239"/>
      <c r="AK169" s="1239"/>
      <c r="AL169" s="1239"/>
      <c r="AM169" s="1239"/>
      <c r="AN169" s="1239"/>
      <c r="AO169" s="1227"/>
      <c r="AP169" s="1227"/>
      <c r="AQ169" s="1227"/>
      <c r="AR169" s="1227"/>
    </row>
    <row r="170" spans="1:44" ht="4.5" customHeight="1" x14ac:dyDescent="0.25">
      <c r="A170" s="64"/>
      <c r="B170" s="1227" t="e">
        <f>I117</f>
        <v>#REF!</v>
      </c>
      <c r="C170" s="1227"/>
      <c r="D170" s="1227"/>
      <c r="E170" s="1227"/>
      <c r="F170" s="1227"/>
      <c r="G170" s="1227"/>
      <c r="H170" s="1227"/>
      <c r="I170" s="1227"/>
      <c r="J170" s="1227"/>
      <c r="K170" s="1227"/>
      <c r="L170" s="1227"/>
      <c r="M170" s="1227"/>
      <c r="N170" s="1227"/>
      <c r="O170" s="1227"/>
      <c r="P170" s="1227"/>
      <c r="Q170" s="1227"/>
      <c r="R170" s="1227"/>
      <c r="S170" s="1227"/>
      <c r="T170" s="1227"/>
      <c r="U170" s="1227"/>
      <c r="V170" s="65"/>
      <c r="W170" s="64"/>
      <c r="X170" s="1240" t="e">
        <f>AE129</f>
        <v>#REF!</v>
      </c>
      <c r="Y170" s="1231"/>
      <c r="Z170" s="1231"/>
      <c r="AA170" s="1231"/>
      <c r="AB170" s="1231"/>
      <c r="AC170" s="1231"/>
      <c r="AD170" s="1232"/>
      <c r="AE170" s="1230" t="e">
        <f>AI129</f>
        <v>#REF!</v>
      </c>
      <c r="AF170" s="1231"/>
      <c r="AG170" s="1231"/>
      <c r="AH170" s="1231"/>
      <c r="AI170" s="1231"/>
      <c r="AJ170" s="1231"/>
      <c r="AK170" s="1232"/>
      <c r="AL170" s="1230" t="e">
        <f>AN129</f>
        <v>#REF!</v>
      </c>
      <c r="AM170" s="1231"/>
      <c r="AN170" s="1231"/>
      <c r="AO170" s="1231"/>
      <c r="AP170" s="1231"/>
      <c r="AQ170" s="1231"/>
      <c r="AR170" s="1232"/>
    </row>
    <row r="171" spans="1:44" ht="4.5" customHeight="1" x14ac:dyDescent="0.25">
      <c r="A171" s="64"/>
      <c r="B171" s="1227"/>
      <c r="C171" s="1227"/>
      <c r="D171" s="1227"/>
      <c r="E171" s="1227"/>
      <c r="F171" s="1227"/>
      <c r="G171" s="1227"/>
      <c r="H171" s="1227"/>
      <c r="I171" s="1227"/>
      <c r="J171" s="1227"/>
      <c r="K171" s="1227"/>
      <c r="L171" s="1227"/>
      <c r="M171" s="1227"/>
      <c r="N171" s="1227"/>
      <c r="O171" s="1227"/>
      <c r="P171" s="1227"/>
      <c r="Q171" s="1227"/>
      <c r="R171" s="1227"/>
      <c r="S171" s="1227"/>
      <c r="T171" s="1227"/>
      <c r="U171" s="1227"/>
      <c r="V171" s="65"/>
      <c r="W171" s="64"/>
      <c r="X171" s="1233"/>
      <c r="Y171" s="1234"/>
      <c r="Z171" s="1234"/>
      <c r="AA171" s="1234"/>
      <c r="AB171" s="1234"/>
      <c r="AC171" s="1234"/>
      <c r="AD171" s="1235"/>
      <c r="AE171" s="1233"/>
      <c r="AF171" s="1234"/>
      <c r="AG171" s="1234"/>
      <c r="AH171" s="1234"/>
      <c r="AI171" s="1234"/>
      <c r="AJ171" s="1234"/>
      <c r="AK171" s="1235"/>
      <c r="AL171" s="1233"/>
      <c r="AM171" s="1234"/>
      <c r="AN171" s="1234"/>
      <c r="AO171" s="1234"/>
      <c r="AP171" s="1234"/>
      <c r="AQ171" s="1234"/>
      <c r="AR171" s="1235"/>
    </row>
    <row r="172" spans="1:44" ht="4.5" customHeight="1" x14ac:dyDescent="0.25">
      <c r="A172" s="64"/>
      <c r="B172" s="1227"/>
      <c r="C172" s="1227"/>
      <c r="D172" s="1227"/>
      <c r="E172" s="1227"/>
      <c r="F172" s="1227"/>
      <c r="G172" s="1227"/>
      <c r="H172" s="1227"/>
      <c r="I172" s="1227"/>
      <c r="J172" s="1227"/>
      <c r="K172" s="1227"/>
      <c r="L172" s="1227"/>
      <c r="M172" s="1227"/>
      <c r="N172" s="1227"/>
      <c r="O172" s="1227"/>
      <c r="P172" s="1227"/>
      <c r="Q172" s="1227"/>
      <c r="R172" s="1227"/>
      <c r="S172" s="1227"/>
      <c r="T172" s="1227"/>
      <c r="U172" s="1227"/>
      <c r="V172" s="65"/>
      <c r="W172" s="64"/>
      <c r="X172" s="1236"/>
      <c r="Y172" s="1237"/>
      <c r="Z172" s="1237"/>
      <c r="AA172" s="1237"/>
      <c r="AB172" s="1237"/>
      <c r="AC172" s="1237"/>
      <c r="AD172" s="1238"/>
      <c r="AE172" s="1236"/>
      <c r="AF172" s="1237"/>
      <c r="AG172" s="1237"/>
      <c r="AH172" s="1237"/>
      <c r="AI172" s="1237"/>
      <c r="AJ172" s="1237"/>
      <c r="AK172" s="1238"/>
      <c r="AL172" s="1236"/>
      <c r="AM172" s="1237"/>
      <c r="AN172" s="1237"/>
      <c r="AO172" s="1237"/>
      <c r="AP172" s="1237"/>
      <c r="AQ172" s="1237"/>
      <c r="AR172" s="1238"/>
    </row>
    <row r="173" spans="1:44" ht="4.5" customHeight="1" x14ac:dyDescent="0.25">
      <c r="A173" s="64"/>
      <c r="B173" s="1228" t="e">
        <f>I122</f>
        <v>#REF!</v>
      </c>
      <c r="C173" s="1228"/>
      <c r="D173" s="1228"/>
      <c r="E173" s="1228"/>
      <c r="F173" s="1228"/>
      <c r="G173" s="1228"/>
      <c r="H173" s="1228"/>
      <c r="I173" s="1228"/>
      <c r="J173" s="1228"/>
      <c r="K173" s="1228"/>
      <c r="L173" s="1228"/>
      <c r="M173" s="1228"/>
      <c r="N173" s="1228"/>
      <c r="O173" s="1228"/>
      <c r="P173" s="1228"/>
      <c r="Q173" s="1228"/>
      <c r="R173" s="1228"/>
      <c r="S173" s="1228"/>
      <c r="T173" s="1228"/>
      <c r="U173" s="1228"/>
      <c r="V173" s="65"/>
      <c r="W173" s="64"/>
      <c r="X173" s="1227" t="e">
        <f>AE135</f>
        <v>#REF!</v>
      </c>
      <c r="Y173" s="1227"/>
      <c r="Z173" s="1227"/>
      <c r="AA173" s="1227"/>
      <c r="AB173" s="1227"/>
      <c r="AC173" s="1227"/>
      <c r="AD173" s="1227"/>
      <c r="AE173" s="1227" t="e">
        <f>AI135</f>
        <v>#REF!</v>
      </c>
      <c r="AF173" s="1227"/>
      <c r="AG173" s="1227"/>
      <c r="AH173" s="1227"/>
      <c r="AI173" s="1227"/>
      <c r="AJ173" s="1227"/>
      <c r="AK173" s="1227"/>
      <c r="AL173" s="1227" t="e">
        <f>AN135</f>
        <v>#REF!</v>
      </c>
      <c r="AM173" s="1227"/>
      <c r="AN173" s="1227"/>
      <c r="AO173" s="1227"/>
      <c r="AP173" s="1227"/>
      <c r="AQ173" s="1227"/>
      <c r="AR173" s="1227"/>
    </row>
    <row r="174" spans="1:44" ht="4.5" customHeight="1" x14ac:dyDescent="0.25">
      <c r="A174" s="64"/>
      <c r="B174" s="1228"/>
      <c r="C174" s="1228"/>
      <c r="D174" s="1228"/>
      <c r="E174" s="1228"/>
      <c r="F174" s="1228"/>
      <c r="G174" s="1228"/>
      <c r="H174" s="1228"/>
      <c r="I174" s="1228"/>
      <c r="J174" s="1228"/>
      <c r="K174" s="1228"/>
      <c r="L174" s="1228"/>
      <c r="M174" s="1228"/>
      <c r="N174" s="1228"/>
      <c r="O174" s="1228"/>
      <c r="P174" s="1228"/>
      <c r="Q174" s="1228"/>
      <c r="R174" s="1228"/>
      <c r="S174" s="1228"/>
      <c r="T174" s="1228"/>
      <c r="U174" s="1228"/>
      <c r="V174" s="65"/>
      <c r="W174" s="64"/>
      <c r="X174" s="1227"/>
      <c r="Y174" s="1227"/>
      <c r="Z174" s="1227"/>
      <c r="AA174" s="1227"/>
      <c r="AB174" s="1227"/>
      <c r="AC174" s="1227"/>
      <c r="AD174" s="1227"/>
      <c r="AE174" s="1227"/>
      <c r="AF174" s="1227"/>
      <c r="AG174" s="1227"/>
      <c r="AH174" s="1227"/>
      <c r="AI174" s="1227"/>
      <c r="AJ174" s="1227"/>
      <c r="AK174" s="1227"/>
      <c r="AL174" s="1227"/>
      <c r="AM174" s="1227"/>
      <c r="AN174" s="1227"/>
      <c r="AO174" s="1227"/>
      <c r="AP174" s="1227"/>
      <c r="AQ174" s="1227"/>
      <c r="AR174" s="1227"/>
    </row>
    <row r="175" spans="1:44" ht="4.5" customHeight="1" x14ac:dyDescent="0.25">
      <c r="A175" s="64"/>
      <c r="B175" s="1228"/>
      <c r="C175" s="1228"/>
      <c r="D175" s="1228"/>
      <c r="E175" s="1228"/>
      <c r="F175" s="1228"/>
      <c r="G175" s="1228"/>
      <c r="H175" s="1228"/>
      <c r="I175" s="1228"/>
      <c r="J175" s="1228"/>
      <c r="K175" s="1228"/>
      <c r="L175" s="1228"/>
      <c r="M175" s="1228"/>
      <c r="N175" s="1228"/>
      <c r="O175" s="1228"/>
      <c r="P175" s="1228"/>
      <c r="Q175" s="1228"/>
      <c r="R175" s="1228"/>
      <c r="S175" s="1228"/>
      <c r="T175" s="1228"/>
      <c r="U175" s="1228"/>
      <c r="V175" s="65"/>
      <c r="W175" s="64"/>
      <c r="X175" s="1227"/>
      <c r="Y175" s="1227"/>
      <c r="Z175" s="1227"/>
      <c r="AA175" s="1227"/>
      <c r="AB175" s="1227"/>
      <c r="AC175" s="1227"/>
      <c r="AD175" s="1227"/>
      <c r="AE175" s="1227"/>
      <c r="AF175" s="1227"/>
      <c r="AG175" s="1227"/>
      <c r="AH175" s="1227"/>
      <c r="AI175" s="1227"/>
      <c r="AJ175" s="1227"/>
      <c r="AK175" s="1227"/>
      <c r="AL175" s="1227"/>
      <c r="AM175" s="1227"/>
      <c r="AN175" s="1227"/>
      <c r="AO175" s="1227"/>
      <c r="AP175" s="1227"/>
      <c r="AQ175" s="1227"/>
      <c r="AR175" s="1227"/>
    </row>
    <row r="176" spans="1:44" ht="4.5" customHeight="1" x14ac:dyDescent="0.25">
      <c r="A176" s="64"/>
      <c r="B176" s="1229" t="e">
        <f>I132</f>
        <v>#REF!</v>
      </c>
      <c r="C176" s="1227"/>
      <c r="D176" s="1227"/>
      <c r="E176" s="1227"/>
      <c r="F176" s="1227"/>
      <c r="G176" s="1227"/>
      <c r="H176" s="1227"/>
      <c r="I176" s="1227"/>
      <c r="J176" s="1227"/>
      <c r="K176" s="1229" t="e">
        <f ca="1">L137</f>
        <v>#REF!</v>
      </c>
      <c r="L176" s="1229"/>
      <c r="M176" s="1229"/>
      <c r="N176" s="1229"/>
      <c r="O176" s="1229"/>
      <c r="P176" s="1229"/>
      <c r="Q176" s="1229"/>
      <c r="R176" s="1229"/>
      <c r="S176" s="1229"/>
      <c r="T176" s="1229"/>
      <c r="U176" s="1229"/>
      <c r="V176" s="65"/>
      <c r="W176" s="64"/>
      <c r="X176" s="1230" t="e">
        <f>AB138</f>
        <v>#REF!</v>
      </c>
      <c r="Y176" s="1231"/>
      <c r="Z176" s="1231"/>
      <c r="AA176" s="1231"/>
      <c r="AB176" s="1231"/>
      <c r="AC176" s="1231"/>
      <c r="AD176" s="1232"/>
      <c r="AE176" s="1230" t="e">
        <f>AF138</f>
        <v>#REF!</v>
      </c>
      <c r="AF176" s="1231"/>
      <c r="AG176" s="1231"/>
      <c r="AH176" s="1231"/>
      <c r="AI176" s="1231"/>
      <c r="AJ176" s="1231"/>
      <c r="AK176" s="1232"/>
      <c r="AL176" s="1230" t="e">
        <f>AN138</f>
        <v>#REF!</v>
      </c>
      <c r="AM176" s="1231"/>
      <c r="AN176" s="1231"/>
      <c r="AO176" s="1231"/>
      <c r="AP176" s="1231"/>
      <c r="AQ176" s="1231"/>
      <c r="AR176" s="1232"/>
    </row>
    <row r="177" spans="1:44" ht="4.5" customHeight="1" x14ac:dyDescent="0.25">
      <c r="A177" s="64"/>
      <c r="B177" s="1227"/>
      <c r="C177" s="1227"/>
      <c r="D177" s="1227"/>
      <c r="E177" s="1227"/>
      <c r="F177" s="1227"/>
      <c r="G177" s="1227"/>
      <c r="H177" s="1227"/>
      <c r="I177" s="1227"/>
      <c r="J177" s="1227"/>
      <c r="K177" s="1229"/>
      <c r="L177" s="1229"/>
      <c r="M177" s="1229"/>
      <c r="N177" s="1229"/>
      <c r="O177" s="1229"/>
      <c r="P177" s="1229"/>
      <c r="Q177" s="1229"/>
      <c r="R177" s="1229"/>
      <c r="S177" s="1229"/>
      <c r="T177" s="1229"/>
      <c r="U177" s="1229"/>
      <c r="V177" s="65"/>
      <c r="W177" s="64"/>
      <c r="X177" s="1233"/>
      <c r="Y177" s="1234"/>
      <c r="Z177" s="1234"/>
      <c r="AA177" s="1234"/>
      <c r="AB177" s="1234"/>
      <c r="AC177" s="1234"/>
      <c r="AD177" s="1235"/>
      <c r="AE177" s="1233"/>
      <c r="AF177" s="1234"/>
      <c r="AG177" s="1234"/>
      <c r="AH177" s="1234"/>
      <c r="AI177" s="1234"/>
      <c r="AJ177" s="1234"/>
      <c r="AK177" s="1235"/>
      <c r="AL177" s="1233"/>
      <c r="AM177" s="1234"/>
      <c r="AN177" s="1234"/>
      <c r="AO177" s="1234"/>
      <c r="AP177" s="1234"/>
      <c r="AQ177" s="1234"/>
      <c r="AR177" s="1235"/>
    </row>
    <row r="178" spans="1:44" ht="4.5" customHeight="1" x14ac:dyDescent="0.25">
      <c r="A178" s="76"/>
      <c r="B178" s="1227"/>
      <c r="C178" s="1227"/>
      <c r="D178" s="1227"/>
      <c r="E178" s="1227"/>
      <c r="F178" s="1227"/>
      <c r="G178" s="1227"/>
      <c r="H178" s="1227"/>
      <c r="I178" s="1227"/>
      <c r="J178" s="1227"/>
      <c r="K178" s="1229"/>
      <c r="L178" s="1229"/>
      <c r="M178" s="1229"/>
      <c r="N178" s="1229"/>
      <c r="O178" s="1229"/>
      <c r="P178" s="1229"/>
      <c r="Q178" s="1229"/>
      <c r="R178" s="1229"/>
      <c r="S178" s="1229"/>
      <c r="T178" s="1229"/>
      <c r="U178" s="1229"/>
      <c r="V178" s="77"/>
      <c r="W178" s="76"/>
      <c r="X178" s="1236"/>
      <c r="Y178" s="1237"/>
      <c r="Z178" s="1237"/>
      <c r="AA178" s="1237"/>
      <c r="AB178" s="1237"/>
      <c r="AC178" s="1237"/>
      <c r="AD178" s="1238"/>
      <c r="AE178" s="1236"/>
      <c r="AF178" s="1237"/>
      <c r="AG178" s="1237"/>
      <c r="AH178" s="1237"/>
      <c r="AI178" s="1237"/>
      <c r="AJ178" s="1237"/>
      <c r="AK178" s="1238"/>
      <c r="AL178" s="1236"/>
      <c r="AM178" s="1237"/>
      <c r="AN178" s="1237"/>
      <c r="AO178" s="1237"/>
      <c r="AP178" s="1237"/>
      <c r="AQ178" s="1237"/>
      <c r="AR178" s="1238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79" t="e">
        <f>CONCATENATE("*",INDEX(#REF!,A1,17))</f>
        <v>#REF!</v>
      </c>
      <c r="U1" s="879"/>
      <c r="V1" s="880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81"/>
      <c r="U2" s="881"/>
      <c r="V2" s="882"/>
      <c r="W2" s="66"/>
      <c r="X2" s="835" t="s">
        <v>435</v>
      </c>
      <c r="Y2" s="835"/>
      <c r="Z2" s="835"/>
      <c r="AA2" s="835"/>
      <c r="AB2" s="835"/>
      <c r="AC2" s="835"/>
      <c r="AD2" s="835"/>
      <c r="AE2" s="835"/>
      <c r="AF2" s="835"/>
      <c r="AG2" s="835"/>
      <c r="AH2" s="835"/>
      <c r="AI2" s="835"/>
      <c r="AJ2" s="835"/>
      <c r="AK2" s="835"/>
      <c r="AL2" s="835"/>
      <c r="AM2" s="835"/>
      <c r="AN2" s="835"/>
      <c r="AO2" s="835"/>
      <c r="AP2" s="835"/>
      <c r="AQ2" s="835"/>
      <c r="AR2" s="67"/>
    </row>
    <row r="3" spans="1:44" ht="4.5" customHeight="1" x14ac:dyDescent="0.25">
      <c r="A3" s="64"/>
      <c r="Q3" s="84"/>
      <c r="T3" s="881"/>
      <c r="U3" s="881"/>
      <c r="V3" s="882"/>
      <c r="W3" s="66"/>
      <c r="X3" s="835"/>
      <c r="Y3" s="835"/>
      <c r="Z3" s="835"/>
      <c r="AA3" s="835"/>
      <c r="AB3" s="835"/>
      <c r="AC3" s="835"/>
      <c r="AD3" s="835"/>
      <c r="AE3" s="835"/>
      <c r="AF3" s="835"/>
      <c r="AG3" s="835"/>
      <c r="AH3" s="835"/>
      <c r="AI3" s="835"/>
      <c r="AJ3" s="835"/>
      <c r="AK3" s="835"/>
      <c r="AL3" s="835"/>
      <c r="AM3" s="835"/>
      <c r="AN3" s="835"/>
      <c r="AO3" s="835"/>
      <c r="AP3" s="835"/>
      <c r="AQ3" s="835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35"/>
      <c r="Y4" s="835"/>
      <c r="Z4" s="835"/>
      <c r="AA4" s="835"/>
      <c r="AB4" s="835"/>
      <c r="AC4" s="835"/>
      <c r="AD4" s="835"/>
      <c r="AE4" s="835"/>
      <c r="AF4" s="835"/>
      <c r="AG4" s="835"/>
      <c r="AH4" s="835"/>
      <c r="AI4" s="835"/>
      <c r="AJ4" s="835"/>
      <c r="AK4" s="835"/>
      <c r="AL4" s="835"/>
      <c r="AM4" s="835"/>
      <c r="AN4" s="835"/>
      <c r="AO4" s="835"/>
      <c r="AP4" s="835"/>
      <c r="AQ4" s="835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35"/>
      <c r="Y5" s="835"/>
      <c r="Z5" s="835"/>
      <c r="AA5" s="835"/>
      <c r="AB5" s="835"/>
      <c r="AC5" s="835"/>
      <c r="AD5" s="835"/>
      <c r="AE5" s="835"/>
      <c r="AF5" s="835"/>
      <c r="AG5" s="835"/>
      <c r="AH5" s="835"/>
      <c r="AI5" s="835"/>
      <c r="AJ5" s="835"/>
      <c r="AK5" s="835"/>
      <c r="AL5" s="835"/>
      <c r="AM5" s="835"/>
      <c r="AN5" s="835"/>
      <c r="AO5" s="835"/>
      <c r="AP5" s="835"/>
      <c r="AQ5" s="835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35"/>
      <c r="Y6" s="835"/>
      <c r="Z6" s="835"/>
      <c r="AA6" s="835"/>
      <c r="AB6" s="835"/>
      <c r="AC6" s="835"/>
      <c r="AD6" s="835"/>
      <c r="AE6" s="835"/>
      <c r="AF6" s="835"/>
      <c r="AG6" s="835"/>
      <c r="AH6" s="835"/>
      <c r="AI6" s="835"/>
      <c r="AJ6" s="835"/>
      <c r="AK6" s="835"/>
      <c r="AL6" s="835"/>
      <c r="AM6" s="835"/>
      <c r="AN6" s="835"/>
      <c r="AO6" s="835"/>
      <c r="AP6" s="835"/>
      <c r="AQ6" s="835"/>
      <c r="AR6" s="67"/>
    </row>
    <row r="7" spans="1:44" ht="4.5" customHeight="1" x14ac:dyDescent="0.25">
      <c r="A7" s="64"/>
      <c r="B7" s="1140" t="s">
        <v>776</v>
      </c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65"/>
      <c r="W7" s="66"/>
      <c r="X7" s="835"/>
      <c r="Y7" s="835"/>
      <c r="Z7" s="835"/>
      <c r="AA7" s="835"/>
      <c r="AB7" s="835"/>
      <c r="AC7" s="835"/>
      <c r="AD7" s="835"/>
      <c r="AE7" s="835"/>
      <c r="AF7" s="835"/>
      <c r="AG7" s="835"/>
      <c r="AH7" s="835"/>
      <c r="AI7" s="835"/>
      <c r="AJ7" s="835"/>
      <c r="AK7" s="835"/>
      <c r="AL7" s="835"/>
      <c r="AM7" s="835"/>
      <c r="AN7" s="835"/>
      <c r="AO7" s="835"/>
      <c r="AP7" s="835"/>
      <c r="AQ7" s="835"/>
      <c r="AR7" s="67"/>
    </row>
    <row r="8" spans="1:44" ht="4.5" customHeight="1" x14ac:dyDescent="0.25">
      <c r="A8" s="64"/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65"/>
      <c r="W8" s="66"/>
      <c r="X8" s="835"/>
      <c r="Y8" s="835"/>
      <c r="Z8" s="835"/>
      <c r="AA8" s="835"/>
      <c r="AB8" s="835"/>
      <c r="AC8" s="835"/>
      <c r="AD8" s="835"/>
      <c r="AE8" s="835"/>
      <c r="AF8" s="835"/>
      <c r="AG8" s="835"/>
      <c r="AH8" s="835"/>
      <c r="AI8" s="835"/>
      <c r="AJ8" s="835"/>
      <c r="AK8" s="835"/>
      <c r="AL8" s="835"/>
      <c r="AM8" s="835"/>
      <c r="AN8" s="835"/>
      <c r="AO8" s="835"/>
      <c r="AP8" s="835"/>
      <c r="AQ8" s="835"/>
      <c r="AR8" s="67"/>
    </row>
    <row r="9" spans="1:44" ht="4.5" customHeight="1" x14ac:dyDescent="0.25">
      <c r="A9" s="64"/>
      <c r="B9" s="1140" t="s">
        <v>670</v>
      </c>
      <c r="C9" s="1140"/>
      <c r="D9" s="1140"/>
      <c r="E9" s="1140"/>
      <c r="F9" s="1140"/>
      <c r="G9" s="1140"/>
      <c r="H9" s="1140"/>
      <c r="I9" s="1140"/>
      <c r="J9" s="1140"/>
      <c r="K9" s="1140"/>
      <c r="L9" s="1140"/>
      <c r="M9" s="1140"/>
      <c r="N9" s="1140"/>
      <c r="O9" s="1140"/>
      <c r="P9" s="1140"/>
      <c r="Q9" s="1140"/>
      <c r="R9" s="1140"/>
      <c r="S9" s="1140"/>
      <c r="T9" s="1140"/>
      <c r="U9" s="1140"/>
      <c r="V9" s="65"/>
      <c r="W9" s="66"/>
      <c r="X9" s="835"/>
      <c r="Y9" s="835"/>
      <c r="Z9" s="835"/>
      <c r="AA9" s="835"/>
      <c r="AB9" s="835"/>
      <c r="AC9" s="835"/>
      <c r="AD9" s="835"/>
      <c r="AE9" s="835"/>
      <c r="AF9" s="835"/>
      <c r="AG9" s="835"/>
      <c r="AH9" s="835"/>
      <c r="AI9" s="835"/>
      <c r="AJ9" s="835"/>
      <c r="AK9" s="835"/>
      <c r="AL9" s="835"/>
      <c r="AM9" s="835"/>
      <c r="AN9" s="835"/>
      <c r="AO9" s="835"/>
      <c r="AP9" s="835"/>
      <c r="AQ9" s="835"/>
      <c r="AR9" s="67"/>
    </row>
    <row r="10" spans="1:44" ht="4.5" customHeight="1" x14ac:dyDescent="0.25">
      <c r="A10" s="64"/>
      <c r="B10" s="1140"/>
      <c r="C10" s="1140"/>
      <c r="D10" s="1140"/>
      <c r="E10" s="1140"/>
      <c r="F10" s="1140"/>
      <c r="G10" s="1140"/>
      <c r="H10" s="1140"/>
      <c r="I10" s="1140"/>
      <c r="J10" s="1140"/>
      <c r="K10" s="1140"/>
      <c r="L10" s="1140"/>
      <c r="M10" s="1140"/>
      <c r="N10" s="1140"/>
      <c r="O10" s="1140"/>
      <c r="P10" s="1140"/>
      <c r="Q10" s="1140"/>
      <c r="R10" s="1140"/>
      <c r="S10" s="1140"/>
      <c r="T10" s="1140"/>
      <c r="U10" s="1140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41" t="s">
        <v>158</v>
      </c>
      <c r="C11" s="1141"/>
      <c r="D11" s="1141"/>
      <c r="E11" s="1141"/>
      <c r="F11" s="1141"/>
      <c r="G11" s="1141"/>
      <c r="H11" s="1141"/>
      <c r="I11" s="1141"/>
      <c r="J11" s="1141"/>
      <c r="K11" s="1141"/>
      <c r="L11" s="1141"/>
      <c r="M11" s="1141"/>
      <c r="N11" s="1141"/>
      <c r="O11" s="1141"/>
      <c r="P11" s="1141"/>
      <c r="Q11" s="1141"/>
      <c r="R11" s="1141"/>
      <c r="S11" s="1141"/>
      <c r="T11" s="1141"/>
      <c r="U11" s="1141"/>
      <c r="V11" s="65"/>
      <c r="W11" s="66"/>
      <c r="X11" s="754" t="s">
        <v>401</v>
      </c>
      <c r="Y11" s="754"/>
      <c r="Z11" s="754"/>
      <c r="AA11" s="754"/>
      <c r="AB11" s="754"/>
      <c r="AC11" s="754"/>
      <c r="AD11" s="754"/>
      <c r="AE11" s="754"/>
      <c r="AF11" s="754"/>
      <c r="AG11" s="754"/>
      <c r="AH11" s="777"/>
      <c r="AI11" s="1142" t="e">
        <f>I23</f>
        <v>#REF!</v>
      </c>
      <c r="AJ11" s="1210"/>
      <c r="AK11" s="1210"/>
      <c r="AL11" s="1210"/>
      <c r="AM11" s="1210"/>
      <c r="AN11" s="1210"/>
      <c r="AO11" s="1210"/>
      <c r="AP11" s="1210"/>
      <c r="AQ11" s="1211"/>
      <c r="AR11" s="67"/>
    </row>
    <row r="12" spans="1:44" ht="4.5" customHeight="1" x14ac:dyDescent="0.25">
      <c r="A12" s="64"/>
      <c r="B12" s="1141"/>
      <c r="C12" s="1141"/>
      <c r="D12" s="1141"/>
      <c r="E12" s="1141"/>
      <c r="F12" s="1141"/>
      <c r="G12" s="1141"/>
      <c r="H12" s="1141"/>
      <c r="I12" s="1141"/>
      <c r="J12" s="1141"/>
      <c r="K12" s="1141"/>
      <c r="L12" s="1141"/>
      <c r="M12" s="1141"/>
      <c r="N12" s="1141"/>
      <c r="O12" s="1141"/>
      <c r="P12" s="1141"/>
      <c r="Q12" s="1141"/>
      <c r="R12" s="1141"/>
      <c r="S12" s="1141"/>
      <c r="T12" s="1141"/>
      <c r="U12" s="1141"/>
      <c r="V12" s="65"/>
      <c r="W12" s="66"/>
      <c r="X12" s="754"/>
      <c r="Y12" s="754"/>
      <c r="Z12" s="754"/>
      <c r="AA12" s="754"/>
      <c r="AB12" s="754"/>
      <c r="AC12" s="754"/>
      <c r="AD12" s="754"/>
      <c r="AE12" s="754"/>
      <c r="AF12" s="754"/>
      <c r="AG12" s="754"/>
      <c r="AH12" s="777"/>
      <c r="AI12" s="1212"/>
      <c r="AJ12" s="1213"/>
      <c r="AK12" s="1213"/>
      <c r="AL12" s="1213"/>
      <c r="AM12" s="1213"/>
      <c r="AN12" s="1213"/>
      <c r="AO12" s="1213"/>
      <c r="AP12" s="1213"/>
      <c r="AQ12" s="1214"/>
      <c r="AR12" s="67"/>
    </row>
    <row r="13" spans="1:44" ht="4.5" customHeight="1" x14ac:dyDescent="0.25">
      <c r="A13" s="64"/>
      <c r="B13" s="1141" t="s">
        <v>231</v>
      </c>
      <c r="C13" s="1141"/>
      <c r="D13" s="1141"/>
      <c r="E13" s="1141"/>
      <c r="F13" s="1141"/>
      <c r="G13" s="1141"/>
      <c r="H13" s="1141"/>
      <c r="I13" s="1141"/>
      <c r="J13" s="1141"/>
      <c r="K13" s="1141"/>
      <c r="L13" s="1141"/>
      <c r="M13" s="1141"/>
      <c r="N13" s="1141"/>
      <c r="O13" s="1141"/>
      <c r="P13" s="1141"/>
      <c r="Q13" s="1141"/>
      <c r="R13" s="1141"/>
      <c r="S13" s="1141"/>
      <c r="T13" s="1141"/>
      <c r="U13" s="1141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215"/>
      <c r="AJ13" s="1216"/>
      <c r="AK13" s="1216"/>
      <c r="AL13" s="1216"/>
      <c r="AM13" s="1216"/>
      <c r="AN13" s="1216"/>
      <c r="AO13" s="1216"/>
      <c r="AP13" s="1216"/>
      <c r="AQ13" s="1217"/>
      <c r="AR13" s="67"/>
    </row>
    <row r="14" spans="1:44" ht="4.5" customHeight="1" x14ac:dyDescent="0.25">
      <c r="A14" s="64"/>
      <c r="B14" s="1141"/>
      <c r="C14" s="1141"/>
      <c r="D14" s="1141"/>
      <c r="E14" s="1141"/>
      <c r="F14" s="1141"/>
      <c r="G14" s="1141"/>
      <c r="H14" s="1141"/>
      <c r="I14" s="1141"/>
      <c r="J14" s="1141"/>
      <c r="K14" s="1141"/>
      <c r="L14" s="1141"/>
      <c r="M14" s="1141"/>
      <c r="N14" s="1141"/>
      <c r="O14" s="1141"/>
      <c r="P14" s="1141"/>
      <c r="Q14" s="1141"/>
      <c r="R14" s="1141"/>
      <c r="S14" s="1141"/>
      <c r="T14" s="1141"/>
      <c r="U14" s="1141"/>
      <c r="V14" s="65"/>
      <c r="W14" s="66"/>
      <c r="X14" s="1181" t="s">
        <v>921</v>
      </c>
      <c r="Y14" s="1182"/>
      <c r="Z14" s="1218" t="e">
        <f>INDEX(#REF!,A1,14)</f>
        <v>#REF!</v>
      </c>
      <c r="AA14" s="1219"/>
      <c r="AB14" s="1219"/>
      <c r="AC14" s="1219"/>
      <c r="AD14" s="122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81"/>
      <c r="Y15" s="1182"/>
      <c r="Z15" s="1221"/>
      <c r="AA15" s="1222"/>
      <c r="AB15" s="1222"/>
      <c r="AC15" s="1222"/>
      <c r="AD15" s="1223"/>
      <c r="AE15" s="69"/>
      <c r="AF15" s="69"/>
      <c r="AG15" s="69"/>
      <c r="AH15" s="1262" t="e">
        <f>INDEX(#REF!,A1,27)</f>
        <v>#REF!</v>
      </c>
      <c r="AI15" s="1263"/>
      <c r="AJ15" s="1263"/>
      <c r="AK15" s="1263"/>
      <c r="AL15" s="1263"/>
      <c r="AM15" s="1263"/>
      <c r="AN15" s="1263"/>
      <c r="AO15" s="1263"/>
      <c r="AP15" s="1263"/>
      <c r="AQ15" s="1264"/>
      <c r="AR15" s="67"/>
    </row>
    <row r="16" spans="1:44" ht="4.5" customHeight="1" x14ac:dyDescent="0.25">
      <c r="A16" s="66"/>
      <c r="B16" s="772" t="s">
        <v>922</v>
      </c>
      <c r="C16" s="772"/>
      <c r="D16" s="772"/>
      <c r="E16" s="772"/>
      <c r="F16" s="791" t="e">
        <f>IF(INDEX(#REF!,A1,2)="ZK"," Závesný klzák / ZK / Hang glider / HG /",(CONCATENATE("Motorový závesný klzák/Powered Hangglider/MZK/PHG/RWL",INDEX(#REF!,A1,38),"/")))</f>
        <v>#REF!</v>
      </c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3"/>
      <c r="V16" s="67"/>
      <c r="W16" s="66"/>
      <c r="X16" s="1181"/>
      <c r="Y16" s="1182"/>
      <c r="Z16" s="1221"/>
      <c r="AA16" s="1222"/>
      <c r="AB16" s="1222"/>
      <c r="AC16" s="1222"/>
      <c r="AD16" s="1223"/>
      <c r="AE16" s="1140" t="s">
        <v>380</v>
      </c>
      <c r="AF16" s="1140"/>
      <c r="AG16" s="1140"/>
      <c r="AH16" s="1265"/>
      <c r="AI16" s="1266"/>
      <c r="AJ16" s="1266"/>
      <c r="AK16" s="1266"/>
      <c r="AL16" s="1266"/>
      <c r="AM16" s="1266"/>
      <c r="AN16" s="1266"/>
      <c r="AO16" s="1266"/>
      <c r="AP16" s="1266"/>
      <c r="AQ16" s="1267"/>
      <c r="AR16" s="67"/>
    </row>
    <row r="17" spans="1:44" ht="4.5" customHeight="1" x14ac:dyDescent="0.25">
      <c r="A17" s="66"/>
      <c r="B17" s="772"/>
      <c r="C17" s="772"/>
      <c r="D17" s="772"/>
      <c r="E17" s="772"/>
      <c r="F17" s="794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6"/>
      <c r="V17" s="67"/>
      <c r="W17" s="66"/>
      <c r="X17" s="1181"/>
      <c r="Y17" s="1182"/>
      <c r="Z17" s="1224"/>
      <c r="AA17" s="1225"/>
      <c r="AB17" s="1225"/>
      <c r="AC17" s="1225"/>
      <c r="AD17" s="1226"/>
      <c r="AE17" s="1140"/>
      <c r="AF17" s="1140"/>
      <c r="AG17" s="1140"/>
      <c r="AH17" s="1268"/>
      <c r="AI17" s="1269"/>
      <c r="AJ17" s="1269"/>
      <c r="AK17" s="1269"/>
      <c r="AL17" s="1269"/>
      <c r="AM17" s="1269"/>
      <c r="AN17" s="1269"/>
      <c r="AO17" s="1269"/>
      <c r="AP17" s="1269"/>
      <c r="AQ17" s="1270"/>
      <c r="AR17" s="67"/>
    </row>
    <row r="18" spans="1:44" ht="4.5" customHeight="1" x14ac:dyDescent="0.25">
      <c r="A18" s="66"/>
      <c r="B18" s="69"/>
      <c r="C18" s="69"/>
      <c r="D18" s="69"/>
      <c r="E18" s="69"/>
      <c r="F18" s="1255" t="e">
        <f>CONCATENATE(INDEX(#REF!,A1,3)," (",INDEX(#REF!,A1,9),")")</f>
        <v>#REF!</v>
      </c>
      <c r="G18" s="1256"/>
      <c r="H18" s="1256"/>
      <c r="I18" s="1256"/>
      <c r="J18" s="1256"/>
      <c r="K18" s="1256"/>
      <c r="L18" s="1256"/>
      <c r="M18" s="1256"/>
      <c r="N18" s="1256"/>
      <c r="O18" s="1256"/>
      <c r="P18" s="1256"/>
      <c r="Q18" s="1256"/>
      <c r="R18" s="1256"/>
      <c r="S18" s="1256"/>
      <c r="T18" s="1256"/>
      <c r="U18" s="125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54" t="s">
        <v>381</v>
      </c>
      <c r="C19" s="754"/>
      <c r="D19" s="754"/>
      <c r="E19" s="754"/>
      <c r="F19" s="1258"/>
      <c r="G19" s="1256"/>
      <c r="H19" s="1256"/>
      <c r="I19" s="1256"/>
      <c r="J19" s="1256"/>
      <c r="K19" s="1256"/>
      <c r="L19" s="1256"/>
      <c r="M19" s="1256"/>
      <c r="N19" s="1256"/>
      <c r="O19" s="1256"/>
      <c r="P19" s="1256"/>
      <c r="Q19" s="1256"/>
      <c r="R19" s="1256"/>
      <c r="S19" s="1256"/>
      <c r="T19" s="1256"/>
      <c r="U19" s="1257"/>
      <c r="V19" s="67"/>
      <c r="W19" s="66"/>
      <c r="X19" s="754" t="s">
        <v>845</v>
      </c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790"/>
      <c r="AM19" s="1166" t="e">
        <f>INDEX(#REF!,A1,28)</f>
        <v>#REF!</v>
      </c>
      <c r="AN19" s="1167"/>
      <c r="AO19" s="1167"/>
      <c r="AP19" s="1167"/>
      <c r="AQ19" s="1168"/>
      <c r="AR19" s="67"/>
    </row>
    <row r="20" spans="1:44" ht="4.5" customHeight="1" x14ac:dyDescent="0.25">
      <c r="A20" s="66"/>
      <c r="B20" s="754"/>
      <c r="C20" s="754"/>
      <c r="D20" s="754"/>
      <c r="E20" s="754"/>
      <c r="F20" s="1258"/>
      <c r="G20" s="1256"/>
      <c r="H20" s="1256"/>
      <c r="I20" s="1256"/>
      <c r="J20" s="1256"/>
      <c r="K20" s="1256"/>
      <c r="L20" s="1256"/>
      <c r="M20" s="1256"/>
      <c r="N20" s="1256"/>
      <c r="O20" s="1256"/>
      <c r="P20" s="1256"/>
      <c r="Q20" s="1256"/>
      <c r="R20" s="1256"/>
      <c r="S20" s="1256"/>
      <c r="T20" s="1256"/>
      <c r="U20" s="1257"/>
      <c r="V20" s="67"/>
      <c r="W20" s="66"/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790"/>
      <c r="AL20" s="74"/>
      <c r="AM20" s="1169"/>
      <c r="AN20" s="1170"/>
      <c r="AO20" s="1170"/>
      <c r="AP20" s="1170"/>
      <c r="AQ20" s="1171"/>
      <c r="AR20" s="67"/>
    </row>
    <row r="21" spans="1:44" ht="4.5" customHeight="1" x14ac:dyDescent="0.25">
      <c r="A21" s="66"/>
      <c r="B21" s="69"/>
      <c r="C21" s="69"/>
      <c r="D21" s="69"/>
      <c r="E21" s="69"/>
      <c r="F21" s="1259"/>
      <c r="G21" s="1260"/>
      <c r="H21" s="1260"/>
      <c r="I21" s="1260"/>
      <c r="J21" s="1260"/>
      <c r="K21" s="1260"/>
      <c r="L21" s="1260"/>
      <c r="M21" s="1260"/>
      <c r="N21" s="1260"/>
      <c r="O21" s="1260"/>
      <c r="P21" s="1260"/>
      <c r="Q21" s="1260"/>
      <c r="R21" s="1260"/>
      <c r="S21" s="1260"/>
      <c r="T21" s="1260"/>
      <c r="U21" s="126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69"/>
      <c r="AN21" s="1170"/>
      <c r="AO21" s="1170"/>
      <c r="AP21" s="1170"/>
      <c r="AQ21" s="1171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54" t="s">
        <v>455</v>
      </c>
      <c r="Y22" s="754"/>
      <c r="Z22" s="754"/>
      <c r="AA22" s="754"/>
      <c r="AB22" s="754"/>
      <c r="AC22" s="754"/>
      <c r="AD22" s="754"/>
      <c r="AE22" s="754"/>
      <c r="AF22" s="1175" t="e">
        <f>IF(INDEX(#REF!,A1,2)="ZK",(CONCATENATE("O-HG / ",INDEX(#REF!,A1,38)," place")),(CONCATENATE("RWA ",INDEX(#REF!,A1,38),)))</f>
        <v>#REF!</v>
      </c>
      <c r="AG22" s="1176"/>
      <c r="AH22" s="1176"/>
      <c r="AI22" s="1176"/>
      <c r="AJ22" s="1176"/>
      <c r="AK22" s="1177"/>
      <c r="AL22" s="75"/>
      <c r="AM22" s="1169"/>
      <c r="AN22" s="1170"/>
      <c r="AO22" s="1170"/>
      <c r="AP22" s="1170"/>
      <c r="AQ22" s="1171"/>
      <c r="AR22" s="67"/>
    </row>
    <row r="23" spans="1:44" ht="4.5" customHeight="1" x14ac:dyDescent="0.25">
      <c r="A23" s="66"/>
      <c r="B23" s="754" t="s">
        <v>791</v>
      </c>
      <c r="C23" s="754"/>
      <c r="D23" s="754"/>
      <c r="E23" s="754"/>
      <c r="F23" s="754"/>
      <c r="G23" s="754"/>
      <c r="H23" s="754"/>
      <c r="I23" s="1142" t="e">
        <f>INDEX(#REF!,A1,5)</f>
        <v>#REF!</v>
      </c>
      <c r="J23" s="1143"/>
      <c r="K23" s="1143"/>
      <c r="L23" s="1143"/>
      <c r="M23" s="1143"/>
      <c r="N23" s="1143"/>
      <c r="O23" s="1143"/>
      <c r="P23" s="1143"/>
      <c r="Q23" s="1143"/>
      <c r="R23" s="1143"/>
      <c r="S23" s="1143"/>
      <c r="T23" s="1143"/>
      <c r="U23" s="1144"/>
      <c r="V23" s="67"/>
      <c r="W23" s="66"/>
      <c r="X23" s="754"/>
      <c r="Y23" s="754"/>
      <c r="Z23" s="754"/>
      <c r="AA23" s="754"/>
      <c r="AB23" s="754"/>
      <c r="AC23" s="754"/>
      <c r="AD23" s="754"/>
      <c r="AE23" s="754"/>
      <c r="AF23" s="1178"/>
      <c r="AG23" s="1179"/>
      <c r="AH23" s="1179"/>
      <c r="AI23" s="1179"/>
      <c r="AJ23" s="1179"/>
      <c r="AK23" s="1180"/>
      <c r="AL23" s="75"/>
      <c r="AM23" s="1172"/>
      <c r="AN23" s="1173"/>
      <c r="AO23" s="1173"/>
      <c r="AP23" s="1173"/>
      <c r="AQ23" s="1174"/>
      <c r="AR23" s="67"/>
    </row>
    <row r="24" spans="1:44" ht="4.5" customHeight="1" x14ac:dyDescent="0.25">
      <c r="A24" s="66"/>
      <c r="B24" s="754"/>
      <c r="C24" s="754"/>
      <c r="D24" s="754"/>
      <c r="E24" s="754"/>
      <c r="F24" s="754"/>
      <c r="G24" s="754"/>
      <c r="H24" s="754"/>
      <c r="I24" s="1145"/>
      <c r="J24" s="1146"/>
      <c r="K24" s="1146"/>
      <c r="L24" s="1146"/>
      <c r="M24" s="1146"/>
      <c r="N24" s="1146"/>
      <c r="O24" s="1146"/>
      <c r="P24" s="1146"/>
      <c r="Q24" s="1146"/>
      <c r="R24" s="1146"/>
      <c r="S24" s="1146"/>
      <c r="T24" s="1146"/>
      <c r="U24" s="1147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54" t="s">
        <v>792</v>
      </c>
      <c r="C25" s="754"/>
      <c r="D25" s="754"/>
      <c r="E25" s="754"/>
      <c r="F25" s="754"/>
      <c r="G25" s="754"/>
      <c r="H25" s="754"/>
      <c r="I25" s="1145"/>
      <c r="J25" s="1146"/>
      <c r="K25" s="1146"/>
      <c r="L25" s="1146"/>
      <c r="M25" s="1146"/>
      <c r="N25" s="1146"/>
      <c r="O25" s="1146"/>
      <c r="P25" s="1146"/>
      <c r="Q25" s="1146"/>
      <c r="R25" s="1146"/>
      <c r="S25" s="1146"/>
      <c r="T25" s="1146"/>
      <c r="U25" s="1147"/>
      <c r="V25" s="67"/>
      <c r="W25" s="66"/>
      <c r="X25" s="1201" t="s">
        <v>88</v>
      </c>
      <c r="Y25" s="1202"/>
      <c r="Z25" s="1202"/>
      <c r="AA25" s="1202"/>
      <c r="AB25" s="1202"/>
      <c r="AC25" s="1202"/>
      <c r="AD25" s="1202"/>
      <c r="AE25" s="1202"/>
      <c r="AF25" s="1202"/>
      <c r="AG25" s="1202"/>
      <c r="AH25" s="1202"/>
      <c r="AI25" s="1202"/>
      <c r="AJ25" s="1202"/>
      <c r="AK25" s="1202"/>
      <c r="AL25" s="1202"/>
      <c r="AM25" s="1202"/>
      <c r="AN25" s="1202"/>
      <c r="AO25" s="1202"/>
      <c r="AP25" s="1202"/>
      <c r="AQ25" s="1203"/>
      <c r="AR25" s="67"/>
    </row>
    <row r="26" spans="1:44" ht="4.5" customHeight="1" x14ac:dyDescent="0.25">
      <c r="A26" s="66"/>
      <c r="B26" s="754"/>
      <c r="C26" s="754"/>
      <c r="D26" s="754"/>
      <c r="E26" s="754"/>
      <c r="F26" s="754"/>
      <c r="G26" s="754"/>
      <c r="H26" s="754"/>
      <c r="I26" s="1148"/>
      <c r="J26" s="1149"/>
      <c r="K26" s="1149"/>
      <c r="L26" s="1149"/>
      <c r="M26" s="1149"/>
      <c r="N26" s="1149"/>
      <c r="O26" s="1149"/>
      <c r="P26" s="1149"/>
      <c r="Q26" s="1149"/>
      <c r="R26" s="1149"/>
      <c r="S26" s="1149"/>
      <c r="T26" s="1149"/>
      <c r="U26" s="1150"/>
      <c r="V26" s="67"/>
      <c r="W26" s="66"/>
      <c r="X26" s="1204"/>
      <c r="Y26" s="1205"/>
      <c r="Z26" s="1205"/>
      <c r="AA26" s="1205"/>
      <c r="AB26" s="1205"/>
      <c r="AC26" s="1205"/>
      <c r="AD26" s="1205"/>
      <c r="AE26" s="1205"/>
      <c r="AF26" s="1205"/>
      <c r="AG26" s="1205"/>
      <c r="AH26" s="1205"/>
      <c r="AI26" s="1205"/>
      <c r="AJ26" s="1205"/>
      <c r="AK26" s="1205"/>
      <c r="AL26" s="1205"/>
      <c r="AM26" s="1205"/>
      <c r="AN26" s="1205"/>
      <c r="AO26" s="1205"/>
      <c r="AP26" s="1205"/>
      <c r="AQ26" s="1206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204"/>
      <c r="Y27" s="1205"/>
      <c r="Z27" s="1205"/>
      <c r="AA27" s="1205"/>
      <c r="AB27" s="1205"/>
      <c r="AC27" s="1205"/>
      <c r="AD27" s="1205"/>
      <c r="AE27" s="1205"/>
      <c r="AF27" s="1205"/>
      <c r="AG27" s="1205"/>
      <c r="AH27" s="1205"/>
      <c r="AI27" s="1205"/>
      <c r="AJ27" s="1205"/>
      <c r="AK27" s="1205"/>
      <c r="AL27" s="1205"/>
      <c r="AM27" s="1205"/>
      <c r="AN27" s="1205"/>
      <c r="AO27" s="1205"/>
      <c r="AP27" s="1205"/>
      <c r="AQ27" s="1206"/>
      <c r="AR27" s="67"/>
    </row>
    <row r="28" spans="1:44" ht="4.5" customHeight="1" x14ac:dyDescent="0.25">
      <c r="A28" s="66"/>
      <c r="B28" s="754" t="s">
        <v>901</v>
      </c>
      <c r="C28" s="754"/>
      <c r="D28" s="754"/>
      <c r="E28" s="754"/>
      <c r="F28" s="754"/>
      <c r="G28" s="754"/>
      <c r="H28" s="754"/>
      <c r="I28" s="1158" t="e">
        <f>CONCATENATE(INDEX(#REF!,A1,11),"",INDEX(#REF!,A1,24),", ",INDEX(#REF!,A1,25),"",INDEX(#REF!,A1,12))</f>
        <v>#REF!</v>
      </c>
      <c r="J28" s="1159"/>
      <c r="K28" s="1159"/>
      <c r="L28" s="1159"/>
      <c r="M28" s="1159"/>
      <c r="N28" s="1159"/>
      <c r="O28" s="1159"/>
      <c r="P28" s="1159"/>
      <c r="Q28" s="1159"/>
      <c r="R28" s="1159"/>
      <c r="S28" s="1159"/>
      <c r="T28" s="1159"/>
      <c r="U28" s="1160"/>
      <c r="V28" s="67"/>
      <c r="W28" s="66"/>
      <c r="X28" s="1204"/>
      <c r="Y28" s="1205"/>
      <c r="Z28" s="1205"/>
      <c r="AA28" s="1205"/>
      <c r="AB28" s="1205"/>
      <c r="AC28" s="1205"/>
      <c r="AD28" s="1205"/>
      <c r="AE28" s="1205"/>
      <c r="AF28" s="1205"/>
      <c r="AG28" s="1205"/>
      <c r="AH28" s="1205"/>
      <c r="AI28" s="1205"/>
      <c r="AJ28" s="1205"/>
      <c r="AK28" s="1205"/>
      <c r="AL28" s="1205"/>
      <c r="AM28" s="1205"/>
      <c r="AN28" s="1205"/>
      <c r="AO28" s="1205"/>
      <c r="AP28" s="1205"/>
      <c r="AQ28" s="1206"/>
      <c r="AR28" s="67"/>
    </row>
    <row r="29" spans="1:44" ht="4.5" customHeight="1" x14ac:dyDescent="0.25">
      <c r="A29" s="66"/>
      <c r="B29" s="754"/>
      <c r="C29" s="754"/>
      <c r="D29" s="754"/>
      <c r="E29" s="754"/>
      <c r="F29" s="754"/>
      <c r="G29" s="754"/>
      <c r="H29" s="754"/>
      <c r="I29" s="1161"/>
      <c r="J29" s="1140"/>
      <c r="K29" s="1140"/>
      <c r="L29" s="1140"/>
      <c r="M29" s="1140"/>
      <c r="N29" s="1140"/>
      <c r="O29" s="1140"/>
      <c r="P29" s="1140"/>
      <c r="Q29" s="1140"/>
      <c r="R29" s="1140"/>
      <c r="S29" s="1140"/>
      <c r="T29" s="1140"/>
      <c r="U29" s="1162"/>
      <c r="V29" s="67"/>
      <c r="W29" s="66"/>
      <c r="X29" s="1204"/>
      <c r="Y29" s="1205"/>
      <c r="Z29" s="1205"/>
      <c r="AA29" s="1205"/>
      <c r="AB29" s="1205"/>
      <c r="AC29" s="1205"/>
      <c r="AD29" s="1205"/>
      <c r="AE29" s="1205"/>
      <c r="AF29" s="1205"/>
      <c r="AG29" s="1205"/>
      <c r="AH29" s="1205"/>
      <c r="AI29" s="1205"/>
      <c r="AJ29" s="1205"/>
      <c r="AK29" s="1205"/>
      <c r="AL29" s="1205"/>
      <c r="AM29" s="1205"/>
      <c r="AN29" s="1205"/>
      <c r="AO29" s="1205"/>
      <c r="AP29" s="1205"/>
      <c r="AQ29" s="1206"/>
      <c r="AR29" s="67"/>
    </row>
    <row r="30" spans="1:44" ht="4.5" customHeight="1" x14ac:dyDescent="0.25">
      <c r="A30" s="66"/>
      <c r="B30" s="754" t="s">
        <v>902</v>
      </c>
      <c r="C30" s="754"/>
      <c r="D30" s="754"/>
      <c r="E30" s="754"/>
      <c r="F30" s="754"/>
      <c r="G30" s="754"/>
      <c r="H30" s="754"/>
      <c r="I30" s="1161"/>
      <c r="J30" s="1140"/>
      <c r="K30" s="1140"/>
      <c r="L30" s="1140"/>
      <c r="M30" s="1140"/>
      <c r="N30" s="1140"/>
      <c r="O30" s="1140"/>
      <c r="P30" s="1140"/>
      <c r="Q30" s="1140"/>
      <c r="R30" s="1140"/>
      <c r="S30" s="1140"/>
      <c r="T30" s="1140"/>
      <c r="U30" s="1162"/>
      <c r="V30" s="67"/>
      <c r="W30" s="66"/>
      <c r="X30" s="1207"/>
      <c r="Y30" s="1208"/>
      <c r="Z30" s="1208"/>
      <c r="AA30" s="1208"/>
      <c r="AB30" s="1208"/>
      <c r="AC30" s="1208"/>
      <c r="AD30" s="1208"/>
      <c r="AE30" s="1208"/>
      <c r="AF30" s="1208"/>
      <c r="AG30" s="1208"/>
      <c r="AH30" s="1208"/>
      <c r="AI30" s="1208"/>
      <c r="AJ30" s="1208"/>
      <c r="AK30" s="1208"/>
      <c r="AL30" s="1208"/>
      <c r="AM30" s="1208"/>
      <c r="AN30" s="1208"/>
      <c r="AO30" s="1208"/>
      <c r="AP30" s="1208"/>
      <c r="AQ30" s="1209"/>
      <c r="AR30" s="67"/>
    </row>
    <row r="31" spans="1:44" ht="4.5" customHeight="1" x14ac:dyDescent="0.25">
      <c r="A31" s="66"/>
      <c r="B31" s="754"/>
      <c r="C31" s="754"/>
      <c r="D31" s="754"/>
      <c r="E31" s="754"/>
      <c r="F31" s="754"/>
      <c r="G31" s="754"/>
      <c r="H31" s="754"/>
      <c r="I31" s="1161"/>
      <c r="J31" s="1140"/>
      <c r="K31" s="1140"/>
      <c r="L31" s="1140"/>
      <c r="M31" s="1140"/>
      <c r="N31" s="1140"/>
      <c r="O31" s="1140"/>
      <c r="P31" s="1140"/>
      <c r="Q31" s="1140"/>
      <c r="R31" s="1140"/>
      <c r="S31" s="1140"/>
      <c r="T31" s="1140"/>
      <c r="U31" s="1162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61"/>
      <c r="J32" s="1140"/>
      <c r="K32" s="1140"/>
      <c r="L32" s="1140"/>
      <c r="M32" s="1140"/>
      <c r="N32" s="1140"/>
      <c r="O32" s="1140"/>
      <c r="P32" s="1140"/>
      <c r="Q32" s="1140"/>
      <c r="R32" s="1140"/>
      <c r="S32" s="1140"/>
      <c r="T32" s="1140"/>
      <c r="U32" s="1162"/>
      <c r="V32" s="67"/>
      <c r="W32" s="66"/>
      <c r="X32" s="705" t="s">
        <v>903</v>
      </c>
      <c r="Y32" s="739"/>
      <c r="Z32" s="739"/>
      <c r="AA32" s="739"/>
      <c r="AB32" s="739"/>
      <c r="AC32" s="739"/>
      <c r="AD32" s="706"/>
      <c r="AE32" s="705" t="s">
        <v>913</v>
      </c>
      <c r="AF32" s="739"/>
      <c r="AG32" s="739"/>
      <c r="AH32" s="706"/>
      <c r="AI32" s="742" t="s">
        <v>914</v>
      </c>
      <c r="AJ32" s="743"/>
      <c r="AK32" s="743"/>
      <c r="AL32" s="743"/>
      <c r="AM32" s="744"/>
      <c r="AN32" s="742" t="s">
        <v>915</v>
      </c>
      <c r="AO32" s="743"/>
      <c r="AP32" s="743"/>
      <c r="AQ32" s="744"/>
      <c r="AR32" s="67"/>
    </row>
    <row r="33" spans="1:44" ht="4.5" customHeight="1" x14ac:dyDescent="0.25">
      <c r="A33" s="66"/>
      <c r="B33" s="754" t="s">
        <v>904</v>
      </c>
      <c r="C33" s="754"/>
      <c r="D33" s="754"/>
      <c r="E33" s="754"/>
      <c r="F33" s="754"/>
      <c r="G33" s="754"/>
      <c r="H33" s="754"/>
      <c r="I33" s="1161"/>
      <c r="J33" s="1140"/>
      <c r="K33" s="1140"/>
      <c r="L33" s="1140"/>
      <c r="M33" s="1140"/>
      <c r="N33" s="1140"/>
      <c r="O33" s="1140"/>
      <c r="P33" s="1140"/>
      <c r="Q33" s="1140"/>
      <c r="R33" s="1140"/>
      <c r="S33" s="1140"/>
      <c r="T33" s="1140"/>
      <c r="U33" s="1162"/>
      <c r="V33" s="67"/>
      <c r="W33" s="66"/>
      <c r="X33" s="707"/>
      <c r="Y33" s="740"/>
      <c r="Z33" s="740"/>
      <c r="AA33" s="740"/>
      <c r="AB33" s="740"/>
      <c r="AC33" s="740"/>
      <c r="AD33" s="708"/>
      <c r="AE33" s="707"/>
      <c r="AF33" s="740"/>
      <c r="AG33" s="740"/>
      <c r="AH33" s="708"/>
      <c r="AI33" s="745"/>
      <c r="AJ33" s="746"/>
      <c r="AK33" s="746"/>
      <c r="AL33" s="746"/>
      <c r="AM33" s="747"/>
      <c r="AN33" s="745"/>
      <c r="AO33" s="746"/>
      <c r="AP33" s="746"/>
      <c r="AQ33" s="747"/>
      <c r="AR33" s="67"/>
    </row>
    <row r="34" spans="1:44" ht="4.5" customHeight="1" x14ac:dyDescent="0.25">
      <c r="A34" s="66"/>
      <c r="B34" s="754"/>
      <c r="C34" s="754"/>
      <c r="D34" s="754"/>
      <c r="E34" s="754"/>
      <c r="F34" s="754"/>
      <c r="G34" s="754"/>
      <c r="H34" s="754"/>
      <c r="I34" s="1161"/>
      <c r="J34" s="1140"/>
      <c r="K34" s="1140"/>
      <c r="L34" s="1140"/>
      <c r="M34" s="1140"/>
      <c r="N34" s="1140"/>
      <c r="O34" s="1140"/>
      <c r="P34" s="1140"/>
      <c r="Q34" s="1140"/>
      <c r="R34" s="1140"/>
      <c r="S34" s="1140"/>
      <c r="T34" s="1140"/>
      <c r="U34" s="1162"/>
      <c r="V34" s="67"/>
      <c r="W34" s="66"/>
      <c r="X34" s="709"/>
      <c r="Y34" s="741"/>
      <c r="Z34" s="741"/>
      <c r="AA34" s="741"/>
      <c r="AB34" s="741"/>
      <c r="AC34" s="741"/>
      <c r="AD34" s="710"/>
      <c r="AE34" s="709"/>
      <c r="AF34" s="741"/>
      <c r="AG34" s="741"/>
      <c r="AH34" s="710"/>
      <c r="AI34" s="748"/>
      <c r="AJ34" s="749"/>
      <c r="AK34" s="749"/>
      <c r="AL34" s="749"/>
      <c r="AM34" s="750"/>
      <c r="AN34" s="748"/>
      <c r="AO34" s="749"/>
      <c r="AP34" s="749"/>
      <c r="AQ34" s="750"/>
      <c r="AR34" s="67"/>
    </row>
    <row r="35" spans="1:44" ht="4.5" customHeight="1" x14ac:dyDescent="0.25">
      <c r="A35" s="66"/>
      <c r="B35" s="754" t="s">
        <v>905</v>
      </c>
      <c r="C35" s="754"/>
      <c r="D35" s="754"/>
      <c r="E35" s="754"/>
      <c r="F35" s="754"/>
      <c r="G35" s="754"/>
      <c r="H35" s="754"/>
      <c r="I35" s="1161"/>
      <c r="J35" s="1140"/>
      <c r="K35" s="1140"/>
      <c r="L35" s="1140"/>
      <c r="M35" s="1140"/>
      <c r="N35" s="1140"/>
      <c r="O35" s="1140"/>
      <c r="P35" s="1140"/>
      <c r="Q35" s="1140"/>
      <c r="R35" s="1140"/>
      <c r="S35" s="1140"/>
      <c r="T35" s="1140"/>
      <c r="U35" s="1162"/>
      <c r="V35" s="67"/>
      <c r="W35" s="66"/>
      <c r="X35" s="755" t="s">
        <v>272</v>
      </c>
      <c r="Y35" s="756"/>
      <c r="Z35" s="756"/>
      <c r="AA35" s="756"/>
      <c r="AB35" s="756"/>
      <c r="AC35" s="756"/>
      <c r="AD35" s="757"/>
      <c r="AE35" s="861" t="e">
        <f>INDEX(#REF!,A1,29)</f>
        <v>#REF!</v>
      </c>
      <c r="AF35" s="862"/>
      <c r="AG35" s="862"/>
      <c r="AH35" s="863"/>
      <c r="AI35" s="730" t="e">
        <f>INDEX(#REF!,A1,31)</f>
        <v>#REF!</v>
      </c>
      <c r="AJ35" s="836"/>
      <c r="AK35" s="836"/>
      <c r="AL35" s="836"/>
      <c r="AM35" s="837"/>
      <c r="AN35" s="730" t="e">
        <f>INDEX(#REF!,A1,33)</f>
        <v>#REF!</v>
      </c>
      <c r="AO35" s="836"/>
      <c r="AP35" s="836"/>
      <c r="AQ35" s="837"/>
      <c r="AR35" s="67"/>
    </row>
    <row r="36" spans="1:44" ht="4.5" customHeight="1" x14ac:dyDescent="0.25">
      <c r="A36" s="66"/>
      <c r="B36" s="754"/>
      <c r="C36" s="754"/>
      <c r="D36" s="754"/>
      <c r="E36" s="754"/>
      <c r="F36" s="754"/>
      <c r="G36" s="754"/>
      <c r="H36" s="754"/>
      <c r="I36" s="1161"/>
      <c r="J36" s="1140"/>
      <c r="K36" s="1140"/>
      <c r="L36" s="1140"/>
      <c r="M36" s="1140"/>
      <c r="N36" s="1140"/>
      <c r="O36" s="1140"/>
      <c r="P36" s="1140"/>
      <c r="Q36" s="1140"/>
      <c r="R36" s="1140"/>
      <c r="S36" s="1140"/>
      <c r="T36" s="1140"/>
      <c r="U36" s="1162"/>
      <c r="V36" s="67"/>
      <c r="W36" s="66"/>
      <c r="X36" s="758"/>
      <c r="Y36" s="759"/>
      <c r="Z36" s="759"/>
      <c r="AA36" s="759"/>
      <c r="AB36" s="759"/>
      <c r="AC36" s="759"/>
      <c r="AD36" s="760"/>
      <c r="AE36" s="864"/>
      <c r="AF36" s="865"/>
      <c r="AG36" s="865"/>
      <c r="AH36" s="866"/>
      <c r="AI36" s="838"/>
      <c r="AJ36" s="839"/>
      <c r="AK36" s="839"/>
      <c r="AL36" s="839"/>
      <c r="AM36" s="840"/>
      <c r="AN36" s="838"/>
      <c r="AO36" s="839"/>
      <c r="AP36" s="839"/>
      <c r="AQ36" s="840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63"/>
      <c r="J37" s="1164"/>
      <c r="K37" s="1164"/>
      <c r="L37" s="1164"/>
      <c r="M37" s="1164"/>
      <c r="N37" s="1164"/>
      <c r="O37" s="1164"/>
      <c r="P37" s="1164"/>
      <c r="Q37" s="1164"/>
      <c r="R37" s="1164"/>
      <c r="S37" s="1164"/>
      <c r="T37" s="1164"/>
      <c r="U37" s="1165"/>
      <c r="V37" s="67"/>
      <c r="W37" s="66"/>
      <c r="X37" s="761"/>
      <c r="Y37" s="762"/>
      <c r="Z37" s="762"/>
      <c r="AA37" s="762"/>
      <c r="AB37" s="762"/>
      <c r="AC37" s="762"/>
      <c r="AD37" s="763"/>
      <c r="AE37" s="867"/>
      <c r="AF37" s="868"/>
      <c r="AG37" s="868"/>
      <c r="AH37" s="869"/>
      <c r="AI37" s="841"/>
      <c r="AJ37" s="842"/>
      <c r="AK37" s="842"/>
      <c r="AL37" s="842"/>
      <c r="AM37" s="843"/>
      <c r="AN37" s="841"/>
      <c r="AO37" s="842"/>
      <c r="AP37" s="842"/>
      <c r="AQ37" s="843"/>
      <c r="AR37" s="67"/>
    </row>
    <row r="38" spans="1:44" ht="4.5" customHeight="1" x14ac:dyDescent="0.25">
      <c r="A38" s="66"/>
      <c r="B38" s="754" t="s">
        <v>273</v>
      </c>
      <c r="C38" s="754"/>
      <c r="D38" s="754"/>
      <c r="E38" s="754"/>
      <c r="F38" s="754"/>
      <c r="G38" s="754"/>
      <c r="H38" s="777"/>
      <c r="I38" s="773" t="e">
        <f>INDEX(#REF!,A1,13)</f>
        <v>#REF!</v>
      </c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5"/>
      <c r="V38" s="67"/>
      <c r="W38" s="66"/>
      <c r="X38" s="720" t="s">
        <v>846</v>
      </c>
      <c r="Y38" s="721"/>
      <c r="Z38" s="721"/>
      <c r="AA38" s="721"/>
      <c r="AB38" s="721"/>
      <c r="AC38" s="721"/>
      <c r="AD38" s="722"/>
      <c r="AE38" s="705" t="s">
        <v>916</v>
      </c>
      <c r="AF38" s="721"/>
      <c r="AG38" s="721"/>
      <c r="AH38" s="722"/>
      <c r="AI38" s="705" t="s">
        <v>50</v>
      </c>
      <c r="AJ38" s="721"/>
      <c r="AK38" s="721"/>
      <c r="AL38" s="721"/>
      <c r="AM38" s="722"/>
      <c r="AN38" s="705" t="s">
        <v>51</v>
      </c>
      <c r="AO38" s="721"/>
      <c r="AP38" s="721"/>
      <c r="AQ38" s="722"/>
      <c r="AR38" s="67"/>
    </row>
    <row r="39" spans="1:44" ht="4.5" customHeight="1" x14ac:dyDescent="0.25">
      <c r="A39" s="66"/>
      <c r="B39" s="754"/>
      <c r="C39" s="754"/>
      <c r="D39" s="754"/>
      <c r="E39" s="754"/>
      <c r="F39" s="754"/>
      <c r="G39" s="754"/>
      <c r="H39" s="777"/>
      <c r="I39" s="776"/>
      <c r="J39" s="754"/>
      <c r="K39" s="754"/>
      <c r="L39" s="754"/>
      <c r="M39" s="754"/>
      <c r="N39" s="754"/>
      <c r="O39" s="754"/>
      <c r="P39" s="754"/>
      <c r="Q39" s="754"/>
      <c r="R39" s="754"/>
      <c r="S39" s="754"/>
      <c r="T39" s="754"/>
      <c r="U39" s="777"/>
      <c r="V39" s="67"/>
      <c r="W39" s="66"/>
      <c r="X39" s="723"/>
      <c r="Y39" s="724"/>
      <c r="Z39" s="724"/>
      <c r="AA39" s="724"/>
      <c r="AB39" s="724"/>
      <c r="AC39" s="724"/>
      <c r="AD39" s="725"/>
      <c r="AE39" s="723"/>
      <c r="AF39" s="724"/>
      <c r="AG39" s="724"/>
      <c r="AH39" s="725"/>
      <c r="AI39" s="723"/>
      <c r="AJ39" s="724"/>
      <c r="AK39" s="724"/>
      <c r="AL39" s="724"/>
      <c r="AM39" s="725"/>
      <c r="AN39" s="723"/>
      <c r="AO39" s="724"/>
      <c r="AP39" s="724"/>
      <c r="AQ39" s="725"/>
      <c r="AR39" s="67"/>
    </row>
    <row r="40" spans="1:44" ht="4.5" customHeight="1" x14ac:dyDescent="0.25">
      <c r="A40" s="66"/>
      <c r="B40" s="754" t="s">
        <v>274</v>
      </c>
      <c r="C40" s="754"/>
      <c r="D40" s="754"/>
      <c r="E40" s="754"/>
      <c r="F40" s="754"/>
      <c r="G40" s="754"/>
      <c r="H40" s="754"/>
      <c r="I40" s="776"/>
      <c r="J40" s="754"/>
      <c r="K40" s="754"/>
      <c r="L40" s="754"/>
      <c r="M40" s="754"/>
      <c r="N40" s="754"/>
      <c r="O40" s="754"/>
      <c r="P40" s="754"/>
      <c r="Q40" s="754"/>
      <c r="R40" s="754"/>
      <c r="S40" s="754"/>
      <c r="T40" s="754"/>
      <c r="U40" s="777"/>
      <c r="V40" s="67"/>
      <c r="W40" s="66"/>
      <c r="X40" s="726"/>
      <c r="Y40" s="727"/>
      <c r="Z40" s="727"/>
      <c r="AA40" s="727"/>
      <c r="AB40" s="727"/>
      <c r="AC40" s="727"/>
      <c r="AD40" s="728"/>
      <c r="AE40" s="726"/>
      <c r="AF40" s="727"/>
      <c r="AG40" s="727"/>
      <c r="AH40" s="728"/>
      <c r="AI40" s="726"/>
      <c r="AJ40" s="727"/>
      <c r="AK40" s="727"/>
      <c r="AL40" s="727"/>
      <c r="AM40" s="728"/>
      <c r="AN40" s="726"/>
      <c r="AO40" s="727"/>
      <c r="AP40" s="727"/>
      <c r="AQ40" s="728"/>
      <c r="AR40" s="67"/>
    </row>
    <row r="41" spans="1:44" ht="4.5" customHeight="1" x14ac:dyDescent="0.25">
      <c r="A41" s="66"/>
      <c r="B41" s="754"/>
      <c r="C41" s="754"/>
      <c r="D41" s="754"/>
      <c r="E41" s="754"/>
      <c r="F41" s="754"/>
      <c r="G41" s="754"/>
      <c r="H41" s="754"/>
      <c r="I41" s="778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80"/>
      <c r="V41" s="67"/>
      <c r="W41" s="66"/>
      <c r="X41" s="755" t="s">
        <v>529</v>
      </c>
      <c r="Y41" s="764"/>
      <c r="Z41" s="764"/>
      <c r="AA41" s="764"/>
      <c r="AB41" s="764"/>
      <c r="AC41" s="764"/>
      <c r="AD41" s="765"/>
      <c r="AE41" s="852" t="e">
        <f>INDEX(#REF!,A1,35)</f>
        <v>#REF!</v>
      </c>
      <c r="AF41" s="853"/>
      <c r="AG41" s="853"/>
      <c r="AH41" s="854"/>
      <c r="AI41" s="852" t="e">
        <f>INDEX(#REF!,A1,36)</f>
        <v>#REF!</v>
      </c>
      <c r="AJ41" s="853"/>
      <c r="AK41" s="853"/>
      <c r="AL41" s="853"/>
      <c r="AM41" s="854"/>
      <c r="AN41" s="852" t="e">
        <f>INDEX(#REF!,A1,37)</f>
        <v>#REF!</v>
      </c>
      <c r="AO41" s="853"/>
      <c r="AP41" s="853"/>
      <c r="AQ41" s="854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66"/>
      <c r="Y42" s="767"/>
      <c r="Z42" s="767"/>
      <c r="AA42" s="767"/>
      <c r="AB42" s="767"/>
      <c r="AC42" s="767"/>
      <c r="AD42" s="768"/>
      <c r="AE42" s="855"/>
      <c r="AF42" s="856"/>
      <c r="AG42" s="856"/>
      <c r="AH42" s="857"/>
      <c r="AI42" s="855"/>
      <c r="AJ42" s="856"/>
      <c r="AK42" s="856"/>
      <c r="AL42" s="856"/>
      <c r="AM42" s="857"/>
      <c r="AN42" s="855"/>
      <c r="AO42" s="856"/>
      <c r="AP42" s="856"/>
      <c r="AQ42" s="857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73" t="e">
        <f ca="1">IF(DAYS360(I38,NOW())&gt;60,NOW(),I38)</f>
        <v>#REF!</v>
      </c>
      <c r="M43" s="844"/>
      <c r="N43" s="844"/>
      <c r="O43" s="844"/>
      <c r="P43" s="844"/>
      <c r="Q43" s="844"/>
      <c r="R43" s="844"/>
      <c r="S43" s="844"/>
      <c r="T43" s="844"/>
      <c r="U43" s="845"/>
      <c r="V43" s="67"/>
      <c r="W43" s="66"/>
      <c r="X43" s="769"/>
      <c r="Y43" s="770"/>
      <c r="Z43" s="770"/>
      <c r="AA43" s="770"/>
      <c r="AB43" s="770"/>
      <c r="AC43" s="770"/>
      <c r="AD43" s="771"/>
      <c r="AE43" s="858"/>
      <c r="AF43" s="859"/>
      <c r="AG43" s="859"/>
      <c r="AH43" s="860"/>
      <c r="AI43" s="858"/>
      <c r="AJ43" s="859"/>
      <c r="AK43" s="859"/>
      <c r="AL43" s="859"/>
      <c r="AM43" s="860"/>
      <c r="AN43" s="858"/>
      <c r="AO43" s="859"/>
      <c r="AP43" s="859"/>
      <c r="AQ43" s="860"/>
      <c r="AR43" s="67"/>
    </row>
    <row r="44" spans="1:44" ht="4.5" customHeight="1" x14ac:dyDescent="0.25">
      <c r="A44" s="66"/>
      <c r="B44" s="754" t="s">
        <v>275</v>
      </c>
      <c r="C44" s="754"/>
      <c r="D44" s="754"/>
      <c r="E44" s="754"/>
      <c r="F44" s="754"/>
      <c r="G44" s="754"/>
      <c r="H44" s="754"/>
      <c r="I44" s="754"/>
      <c r="J44" s="754"/>
      <c r="K44" s="754"/>
      <c r="L44" s="846"/>
      <c r="M44" s="847"/>
      <c r="N44" s="847"/>
      <c r="O44" s="847"/>
      <c r="P44" s="847"/>
      <c r="Q44" s="847"/>
      <c r="R44" s="847"/>
      <c r="S44" s="847"/>
      <c r="T44" s="847"/>
      <c r="U44" s="848"/>
      <c r="V44" s="67"/>
      <c r="W44" s="66"/>
      <c r="X44" s="781" t="s">
        <v>276</v>
      </c>
      <c r="Y44" s="782"/>
      <c r="Z44" s="782"/>
      <c r="AA44" s="783"/>
      <c r="AB44" s="720" t="e">
        <f>INDEX(#REF!,A1,18)</f>
        <v>#REF!</v>
      </c>
      <c r="AC44" s="722"/>
      <c r="AD44" s="705" t="s">
        <v>277</v>
      </c>
      <c r="AE44" s="706"/>
      <c r="AF44" s="1271" t="e">
        <f>INDEX(#REF!,A1,7)</f>
        <v>#REF!</v>
      </c>
      <c r="AG44" s="1272"/>
      <c r="AH44" s="1272"/>
      <c r="AI44" s="1272"/>
      <c r="AJ44" s="1272"/>
      <c r="AK44" s="1272"/>
      <c r="AL44" s="1272"/>
      <c r="AM44" s="1273"/>
      <c r="AN44" s="703" t="e">
        <f>INDEX(#REF!,A1,15)</f>
        <v>#REF!</v>
      </c>
      <c r="AO44" s="739"/>
      <c r="AP44" s="739"/>
      <c r="AQ44" s="706"/>
      <c r="AR44" s="67"/>
    </row>
    <row r="45" spans="1:44" ht="4.5" customHeight="1" x14ac:dyDescent="0.25">
      <c r="A45" s="66"/>
      <c r="B45" s="754"/>
      <c r="C45" s="754"/>
      <c r="D45" s="754"/>
      <c r="E45" s="754"/>
      <c r="F45" s="754"/>
      <c r="G45" s="754"/>
      <c r="H45" s="754"/>
      <c r="I45" s="754"/>
      <c r="J45" s="754"/>
      <c r="K45" s="754"/>
      <c r="L45" s="846"/>
      <c r="M45" s="847"/>
      <c r="N45" s="847"/>
      <c r="O45" s="847"/>
      <c r="P45" s="847"/>
      <c r="Q45" s="847"/>
      <c r="R45" s="847"/>
      <c r="S45" s="847"/>
      <c r="T45" s="847"/>
      <c r="U45" s="848"/>
      <c r="V45" s="67"/>
      <c r="W45" s="66"/>
      <c r="X45" s="784"/>
      <c r="Y45" s="785"/>
      <c r="Z45" s="785"/>
      <c r="AA45" s="786"/>
      <c r="AB45" s="723"/>
      <c r="AC45" s="725"/>
      <c r="AD45" s="707"/>
      <c r="AE45" s="708"/>
      <c r="AF45" s="1274"/>
      <c r="AG45" s="1275"/>
      <c r="AH45" s="1275"/>
      <c r="AI45" s="1275"/>
      <c r="AJ45" s="1275"/>
      <c r="AK45" s="1275"/>
      <c r="AL45" s="1275"/>
      <c r="AM45" s="1276"/>
      <c r="AN45" s="707"/>
      <c r="AO45" s="740"/>
      <c r="AP45" s="740"/>
      <c r="AQ45" s="708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49"/>
      <c r="M46" s="850"/>
      <c r="N46" s="850"/>
      <c r="O46" s="850"/>
      <c r="P46" s="850"/>
      <c r="Q46" s="850"/>
      <c r="R46" s="850"/>
      <c r="S46" s="850"/>
      <c r="T46" s="850"/>
      <c r="U46" s="851"/>
      <c r="V46" s="67"/>
      <c r="W46" s="66"/>
      <c r="X46" s="787"/>
      <c r="Y46" s="788"/>
      <c r="Z46" s="788"/>
      <c r="AA46" s="789"/>
      <c r="AB46" s="726"/>
      <c r="AC46" s="728"/>
      <c r="AD46" s="709"/>
      <c r="AE46" s="710"/>
      <c r="AF46" s="1277"/>
      <c r="AG46" s="1278"/>
      <c r="AH46" s="1278"/>
      <c r="AI46" s="1278"/>
      <c r="AJ46" s="1278"/>
      <c r="AK46" s="1278"/>
      <c r="AL46" s="1278"/>
      <c r="AM46" s="1279"/>
      <c r="AN46" s="709"/>
      <c r="AO46" s="741"/>
      <c r="AP46" s="741"/>
      <c r="AQ46" s="710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79" t="e">
        <f>CONCATENATE("*",INDEX(#REF!,A48,17))</f>
        <v>#REF!</v>
      </c>
      <c r="U48" s="879"/>
      <c r="V48" s="880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81"/>
      <c r="U49" s="881"/>
      <c r="V49" s="882"/>
      <c r="W49" s="66"/>
      <c r="X49" s="835" t="s">
        <v>435</v>
      </c>
      <c r="Y49" s="835"/>
      <c r="Z49" s="835"/>
      <c r="AA49" s="835"/>
      <c r="AB49" s="835"/>
      <c r="AC49" s="835"/>
      <c r="AD49" s="835"/>
      <c r="AE49" s="835"/>
      <c r="AF49" s="835"/>
      <c r="AG49" s="835"/>
      <c r="AH49" s="835"/>
      <c r="AI49" s="835"/>
      <c r="AJ49" s="835"/>
      <c r="AK49" s="835"/>
      <c r="AL49" s="835"/>
      <c r="AM49" s="835"/>
      <c r="AN49" s="835"/>
      <c r="AO49" s="835"/>
      <c r="AP49" s="835"/>
      <c r="AQ49" s="835"/>
      <c r="AR49" s="67"/>
    </row>
    <row r="50" spans="1:44" ht="4.5" customHeight="1" x14ac:dyDescent="0.25">
      <c r="A50" s="64"/>
      <c r="T50" s="881"/>
      <c r="U50" s="881"/>
      <c r="V50" s="882"/>
      <c r="W50" s="66"/>
      <c r="X50" s="835"/>
      <c r="Y50" s="835"/>
      <c r="Z50" s="835"/>
      <c r="AA50" s="835"/>
      <c r="AB50" s="835"/>
      <c r="AC50" s="835"/>
      <c r="AD50" s="835"/>
      <c r="AE50" s="835"/>
      <c r="AF50" s="835"/>
      <c r="AG50" s="835"/>
      <c r="AH50" s="835"/>
      <c r="AI50" s="835"/>
      <c r="AJ50" s="835"/>
      <c r="AK50" s="835"/>
      <c r="AL50" s="835"/>
      <c r="AM50" s="835"/>
      <c r="AN50" s="835"/>
      <c r="AO50" s="835"/>
      <c r="AP50" s="835"/>
      <c r="AQ50" s="835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35"/>
      <c r="Y51" s="835"/>
      <c r="Z51" s="835"/>
      <c r="AA51" s="835"/>
      <c r="AB51" s="835"/>
      <c r="AC51" s="835"/>
      <c r="AD51" s="835"/>
      <c r="AE51" s="835"/>
      <c r="AF51" s="835"/>
      <c r="AG51" s="835"/>
      <c r="AH51" s="835"/>
      <c r="AI51" s="835"/>
      <c r="AJ51" s="835"/>
      <c r="AK51" s="835"/>
      <c r="AL51" s="835"/>
      <c r="AM51" s="835"/>
      <c r="AN51" s="835"/>
      <c r="AO51" s="835"/>
      <c r="AP51" s="835"/>
      <c r="AQ51" s="835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35"/>
      <c r="Y52" s="835"/>
      <c r="Z52" s="835"/>
      <c r="AA52" s="835"/>
      <c r="AB52" s="835"/>
      <c r="AC52" s="835"/>
      <c r="AD52" s="835"/>
      <c r="AE52" s="835"/>
      <c r="AF52" s="835"/>
      <c r="AG52" s="835"/>
      <c r="AH52" s="835"/>
      <c r="AI52" s="835"/>
      <c r="AJ52" s="835"/>
      <c r="AK52" s="835"/>
      <c r="AL52" s="835"/>
      <c r="AM52" s="835"/>
      <c r="AN52" s="835"/>
      <c r="AO52" s="835"/>
      <c r="AP52" s="835"/>
      <c r="AQ52" s="835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35"/>
      <c r="Y53" s="835"/>
      <c r="Z53" s="835"/>
      <c r="AA53" s="835"/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5"/>
      <c r="AM53" s="835"/>
      <c r="AN53" s="835"/>
      <c r="AO53" s="835"/>
      <c r="AP53" s="835"/>
      <c r="AQ53" s="835"/>
      <c r="AR53" s="67"/>
    </row>
    <row r="54" spans="1:44" ht="4.5" customHeight="1" x14ac:dyDescent="0.25">
      <c r="A54" s="64"/>
      <c r="B54" s="1140" t="s">
        <v>776</v>
      </c>
      <c r="C54" s="797"/>
      <c r="D54" s="797"/>
      <c r="E54" s="797"/>
      <c r="F54" s="797"/>
      <c r="G54" s="797"/>
      <c r="H54" s="797"/>
      <c r="I54" s="797"/>
      <c r="J54" s="797"/>
      <c r="K54" s="797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65"/>
      <c r="W54" s="66"/>
      <c r="X54" s="835"/>
      <c r="Y54" s="835"/>
      <c r="Z54" s="835"/>
      <c r="AA54" s="835"/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835"/>
      <c r="AQ54" s="835"/>
      <c r="AR54" s="67"/>
    </row>
    <row r="55" spans="1:44" ht="4.5" customHeight="1" x14ac:dyDescent="0.25">
      <c r="A55" s="64"/>
      <c r="B55" s="797"/>
      <c r="C55" s="797"/>
      <c r="D55" s="797"/>
      <c r="E55" s="797"/>
      <c r="F55" s="797"/>
      <c r="G55" s="797"/>
      <c r="H55" s="797"/>
      <c r="I55" s="797"/>
      <c r="J55" s="797"/>
      <c r="K55" s="797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65"/>
      <c r="W55" s="66"/>
      <c r="X55" s="835"/>
      <c r="Y55" s="835"/>
      <c r="Z55" s="835"/>
      <c r="AA55" s="835"/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5"/>
      <c r="AM55" s="835"/>
      <c r="AN55" s="835"/>
      <c r="AO55" s="835"/>
      <c r="AP55" s="835"/>
      <c r="AQ55" s="835"/>
      <c r="AR55" s="67"/>
    </row>
    <row r="56" spans="1:44" ht="4.5" customHeight="1" x14ac:dyDescent="0.25">
      <c r="A56" s="64"/>
      <c r="B56" s="1140" t="s">
        <v>670</v>
      </c>
      <c r="C56" s="1140"/>
      <c r="D56" s="1140"/>
      <c r="E56" s="1140"/>
      <c r="F56" s="1140"/>
      <c r="G56" s="1140"/>
      <c r="H56" s="1140"/>
      <c r="I56" s="1140"/>
      <c r="J56" s="1140"/>
      <c r="K56" s="1140"/>
      <c r="L56" s="1140"/>
      <c r="M56" s="1140"/>
      <c r="N56" s="1140"/>
      <c r="O56" s="1140"/>
      <c r="P56" s="1140"/>
      <c r="Q56" s="1140"/>
      <c r="R56" s="1140"/>
      <c r="S56" s="1140"/>
      <c r="T56" s="1140"/>
      <c r="U56" s="1140"/>
      <c r="V56" s="65"/>
      <c r="W56" s="66"/>
      <c r="X56" s="835"/>
      <c r="Y56" s="835"/>
      <c r="Z56" s="835"/>
      <c r="AA56" s="835"/>
      <c r="AB56" s="835"/>
      <c r="AC56" s="835"/>
      <c r="AD56" s="835"/>
      <c r="AE56" s="835"/>
      <c r="AF56" s="835"/>
      <c r="AG56" s="835"/>
      <c r="AH56" s="835"/>
      <c r="AI56" s="835"/>
      <c r="AJ56" s="835"/>
      <c r="AK56" s="835"/>
      <c r="AL56" s="835"/>
      <c r="AM56" s="835"/>
      <c r="AN56" s="835"/>
      <c r="AO56" s="835"/>
      <c r="AP56" s="835"/>
      <c r="AQ56" s="835"/>
      <c r="AR56" s="67"/>
    </row>
    <row r="57" spans="1:44" ht="4.5" customHeight="1" x14ac:dyDescent="0.25">
      <c r="A57" s="64"/>
      <c r="B57" s="1140"/>
      <c r="C57" s="1140"/>
      <c r="D57" s="1140"/>
      <c r="E57" s="1140"/>
      <c r="F57" s="1140"/>
      <c r="G57" s="1140"/>
      <c r="H57" s="1140"/>
      <c r="I57" s="1140"/>
      <c r="J57" s="1140"/>
      <c r="K57" s="1140"/>
      <c r="L57" s="1140"/>
      <c r="M57" s="1140"/>
      <c r="N57" s="1140"/>
      <c r="O57" s="1140"/>
      <c r="P57" s="1140"/>
      <c r="Q57" s="1140"/>
      <c r="R57" s="1140"/>
      <c r="S57" s="1140"/>
      <c r="T57" s="1140"/>
      <c r="U57" s="1140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41" t="s">
        <v>158</v>
      </c>
      <c r="C58" s="1141"/>
      <c r="D58" s="1141"/>
      <c r="E58" s="1141"/>
      <c r="F58" s="1141"/>
      <c r="G58" s="1141"/>
      <c r="H58" s="1141"/>
      <c r="I58" s="1141"/>
      <c r="J58" s="1141"/>
      <c r="K58" s="1141"/>
      <c r="L58" s="1141"/>
      <c r="M58" s="1141"/>
      <c r="N58" s="1141"/>
      <c r="O58" s="1141"/>
      <c r="P58" s="1141"/>
      <c r="Q58" s="1141"/>
      <c r="R58" s="1141"/>
      <c r="S58" s="1141"/>
      <c r="T58" s="1141"/>
      <c r="U58" s="1141"/>
      <c r="V58" s="65"/>
      <c r="W58" s="66"/>
      <c r="X58" s="754" t="s">
        <v>401</v>
      </c>
      <c r="Y58" s="754"/>
      <c r="Z58" s="754"/>
      <c r="AA58" s="754"/>
      <c r="AB58" s="754"/>
      <c r="AC58" s="754"/>
      <c r="AD58" s="754"/>
      <c r="AE58" s="754"/>
      <c r="AF58" s="754"/>
      <c r="AG58" s="754"/>
      <c r="AH58" s="777"/>
      <c r="AI58" s="1142" t="e">
        <f>I70</f>
        <v>#REF!</v>
      </c>
      <c r="AJ58" s="1210"/>
      <c r="AK58" s="1210"/>
      <c r="AL58" s="1210"/>
      <c r="AM58" s="1210"/>
      <c r="AN58" s="1210"/>
      <c r="AO58" s="1210"/>
      <c r="AP58" s="1210"/>
      <c r="AQ58" s="1211"/>
      <c r="AR58" s="67"/>
    </row>
    <row r="59" spans="1:44" ht="4.5" customHeight="1" x14ac:dyDescent="0.25">
      <c r="A59" s="64"/>
      <c r="B59" s="1141"/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1"/>
      <c r="O59" s="1141"/>
      <c r="P59" s="1141"/>
      <c r="Q59" s="1141"/>
      <c r="R59" s="1141"/>
      <c r="S59" s="1141"/>
      <c r="T59" s="1141"/>
      <c r="U59" s="1141"/>
      <c r="V59" s="65"/>
      <c r="W59" s="66"/>
      <c r="X59" s="754"/>
      <c r="Y59" s="754"/>
      <c r="Z59" s="754"/>
      <c r="AA59" s="754"/>
      <c r="AB59" s="754"/>
      <c r="AC59" s="754"/>
      <c r="AD59" s="754"/>
      <c r="AE59" s="754"/>
      <c r="AF59" s="754"/>
      <c r="AG59" s="754"/>
      <c r="AH59" s="777"/>
      <c r="AI59" s="1212"/>
      <c r="AJ59" s="1213"/>
      <c r="AK59" s="1213"/>
      <c r="AL59" s="1213"/>
      <c r="AM59" s="1213"/>
      <c r="AN59" s="1213"/>
      <c r="AO59" s="1213"/>
      <c r="AP59" s="1213"/>
      <c r="AQ59" s="1214"/>
      <c r="AR59" s="67"/>
    </row>
    <row r="60" spans="1:44" ht="4.5" customHeight="1" x14ac:dyDescent="0.25">
      <c r="A60" s="64"/>
      <c r="B60" s="1141" t="s">
        <v>231</v>
      </c>
      <c r="C60" s="1141"/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1"/>
      <c r="O60" s="1141"/>
      <c r="P60" s="1141"/>
      <c r="Q60" s="1141"/>
      <c r="R60" s="1141"/>
      <c r="S60" s="1141"/>
      <c r="T60" s="1141"/>
      <c r="U60" s="1141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215"/>
      <c r="AJ60" s="1216"/>
      <c r="AK60" s="1216"/>
      <c r="AL60" s="1216"/>
      <c r="AM60" s="1216"/>
      <c r="AN60" s="1216"/>
      <c r="AO60" s="1216"/>
      <c r="AP60" s="1216"/>
      <c r="AQ60" s="1217"/>
      <c r="AR60" s="67"/>
    </row>
    <row r="61" spans="1:44" ht="4.5" customHeight="1" x14ac:dyDescent="0.25">
      <c r="A61" s="64"/>
      <c r="B61" s="1141"/>
      <c r="C61" s="1141"/>
      <c r="D61" s="1141"/>
      <c r="E61" s="1141"/>
      <c r="F61" s="1141"/>
      <c r="G61" s="1141"/>
      <c r="H61" s="1141"/>
      <c r="I61" s="1141"/>
      <c r="J61" s="1141"/>
      <c r="K61" s="1141"/>
      <c r="L61" s="1141"/>
      <c r="M61" s="1141"/>
      <c r="N61" s="1141"/>
      <c r="O61" s="1141"/>
      <c r="P61" s="1141"/>
      <c r="Q61" s="1141"/>
      <c r="R61" s="1141"/>
      <c r="S61" s="1141"/>
      <c r="T61" s="1141"/>
      <c r="U61" s="1141"/>
      <c r="V61" s="65"/>
      <c r="W61" s="66"/>
      <c r="X61" s="1181" t="s">
        <v>921</v>
      </c>
      <c r="Y61" s="1182"/>
      <c r="Z61" s="1218" t="e">
        <f>INDEX(#REF!,A48,14)</f>
        <v>#REF!</v>
      </c>
      <c r="AA61" s="1219"/>
      <c r="AB61" s="1219"/>
      <c r="AC61" s="1219"/>
      <c r="AD61" s="122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81"/>
      <c r="Y62" s="1182"/>
      <c r="Z62" s="1221"/>
      <c r="AA62" s="1222"/>
      <c r="AB62" s="1222"/>
      <c r="AC62" s="1222"/>
      <c r="AD62" s="1223"/>
      <c r="AE62" s="69"/>
      <c r="AF62" s="69"/>
      <c r="AG62" s="69"/>
      <c r="AH62" s="1192" t="e">
        <f>INDEX(#REF!,A48,27)</f>
        <v>#REF!</v>
      </c>
      <c r="AI62" s="1193"/>
      <c r="AJ62" s="1193"/>
      <c r="AK62" s="1193"/>
      <c r="AL62" s="1193"/>
      <c r="AM62" s="1193"/>
      <c r="AN62" s="1193"/>
      <c r="AO62" s="1193"/>
      <c r="AP62" s="1193"/>
      <c r="AQ62" s="1194"/>
      <c r="AR62" s="67"/>
    </row>
    <row r="63" spans="1:44" ht="4.5" customHeight="1" x14ac:dyDescent="0.25">
      <c r="A63" s="66"/>
      <c r="B63" s="772" t="s">
        <v>922</v>
      </c>
      <c r="C63" s="772"/>
      <c r="D63" s="772"/>
      <c r="E63" s="772"/>
      <c r="F63" s="791" t="e">
        <f>IF(INDEX(#REF!,A48,2)="ZK"," Závesný klzák / ZK / Hang glider / HG /",(CONCATENATE("Motorový závesný klzák/Powered Hangglider/MZK/PHG/RWL",INDEX(#REF!,A48,38),"/")))</f>
        <v>#REF!</v>
      </c>
      <c r="G63" s="792"/>
      <c r="H63" s="792"/>
      <c r="I63" s="792"/>
      <c r="J63" s="792"/>
      <c r="K63" s="792"/>
      <c r="L63" s="792"/>
      <c r="M63" s="792"/>
      <c r="N63" s="792"/>
      <c r="O63" s="792"/>
      <c r="P63" s="792"/>
      <c r="Q63" s="792"/>
      <c r="R63" s="792"/>
      <c r="S63" s="792"/>
      <c r="T63" s="792"/>
      <c r="U63" s="793"/>
      <c r="V63" s="67"/>
      <c r="W63" s="66"/>
      <c r="X63" s="1181"/>
      <c r="Y63" s="1182"/>
      <c r="Z63" s="1221"/>
      <c r="AA63" s="1222"/>
      <c r="AB63" s="1222"/>
      <c r="AC63" s="1222"/>
      <c r="AD63" s="1223"/>
      <c r="AE63" s="1140" t="s">
        <v>380</v>
      </c>
      <c r="AF63" s="1140"/>
      <c r="AG63" s="1140"/>
      <c r="AH63" s="1195"/>
      <c r="AI63" s="1196"/>
      <c r="AJ63" s="1196"/>
      <c r="AK63" s="1196"/>
      <c r="AL63" s="1196"/>
      <c r="AM63" s="1196"/>
      <c r="AN63" s="1196"/>
      <c r="AO63" s="1196"/>
      <c r="AP63" s="1196"/>
      <c r="AQ63" s="1197"/>
      <c r="AR63" s="67"/>
    </row>
    <row r="64" spans="1:44" ht="4.5" customHeight="1" x14ac:dyDescent="0.25">
      <c r="A64" s="66"/>
      <c r="B64" s="772"/>
      <c r="C64" s="772"/>
      <c r="D64" s="772"/>
      <c r="E64" s="772"/>
      <c r="F64" s="794"/>
      <c r="G64" s="795"/>
      <c r="H64" s="795"/>
      <c r="I64" s="795"/>
      <c r="J64" s="795"/>
      <c r="K64" s="795"/>
      <c r="L64" s="795"/>
      <c r="M64" s="795"/>
      <c r="N64" s="795"/>
      <c r="O64" s="795"/>
      <c r="P64" s="795"/>
      <c r="Q64" s="795"/>
      <c r="R64" s="795"/>
      <c r="S64" s="795"/>
      <c r="T64" s="795"/>
      <c r="U64" s="796"/>
      <c r="V64" s="67"/>
      <c r="W64" s="66"/>
      <c r="X64" s="1181"/>
      <c r="Y64" s="1182"/>
      <c r="Z64" s="1224"/>
      <c r="AA64" s="1225"/>
      <c r="AB64" s="1225"/>
      <c r="AC64" s="1225"/>
      <c r="AD64" s="1226"/>
      <c r="AE64" s="1140"/>
      <c r="AF64" s="1140"/>
      <c r="AG64" s="1140"/>
      <c r="AH64" s="1198"/>
      <c r="AI64" s="1199"/>
      <c r="AJ64" s="1199"/>
      <c r="AK64" s="1199"/>
      <c r="AL64" s="1199"/>
      <c r="AM64" s="1199"/>
      <c r="AN64" s="1199"/>
      <c r="AO64" s="1199"/>
      <c r="AP64" s="1199"/>
      <c r="AQ64" s="1200"/>
      <c r="AR64" s="67"/>
    </row>
    <row r="65" spans="1:44" ht="4.5" customHeight="1" x14ac:dyDescent="0.25">
      <c r="A65" s="66"/>
      <c r="B65" s="69"/>
      <c r="C65" s="69"/>
      <c r="D65" s="69"/>
      <c r="E65" s="69"/>
      <c r="F65" s="1248" t="e">
        <f>CONCATENATE(INDEX(#REF!,A48,3)," (",INDEX(#REF!,A48,9),")")</f>
        <v>#REF!</v>
      </c>
      <c r="G65" s="1249"/>
      <c r="H65" s="1249"/>
      <c r="I65" s="1249"/>
      <c r="J65" s="1249"/>
      <c r="K65" s="1249"/>
      <c r="L65" s="1249"/>
      <c r="M65" s="1249"/>
      <c r="N65" s="1249"/>
      <c r="O65" s="1249"/>
      <c r="P65" s="1249"/>
      <c r="Q65" s="1249"/>
      <c r="R65" s="1249"/>
      <c r="S65" s="1249"/>
      <c r="T65" s="1249"/>
      <c r="U65" s="125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54" t="s">
        <v>381</v>
      </c>
      <c r="C66" s="754"/>
      <c r="D66" s="754"/>
      <c r="E66" s="754"/>
      <c r="F66" s="1251"/>
      <c r="G66" s="1249"/>
      <c r="H66" s="1249"/>
      <c r="I66" s="1249"/>
      <c r="J66" s="1249"/>
      <c r="K66" s="1249"/>
      <c r="L66" s="1249"/>
      <c r="M66" s="1249"/>
      <c r="N66" s="1249"/>
      <c r="O66" s="1249"/>
      <c r="P66" s="1249"/>
      <c r="Q66" s="1249"/>
      <c r="R66" s="1249"/>
      <c r="S66" s="1249"/>
      <c r="T66" s="1249"/>
      <c r="U66" s="1250"/>
      <c r="V66" s="67"/>
      <c r="W66" s="66"/>
      <c r="X66" s="754" t="s">
        <v>845</v>
      </c>
      <c r="Y66" s="790"/>
      <c r="Z66" s="790"/>
      <c r="AA66" s="790"/>
      <c r="AB66" s="790"/>
      <c r="AC66" s="790"/>
      <c r="AD66" s="790"/>
      <c r="AE66" s="790"/>
      <c r="AF66" s="790"/>
      <c r="AG66" s="790"/>
      <c r="AH66" s="790"/>
      <c r="AI66" s="790"/>
      <c r="AJ66" s="790"/>
      <c r="AK66" s="790"/>
      <c r="AM66" s="1166" t="e">
        <f>INDEX(#REF!,A48,28)</f>
        <v>#REF!</v>
      </c>
      <c r="AN66" s="1167"/>
      <c r="AO66" s="1167"/>
      <c r="AP66" s="1167"/>
      <c r="AQ66" s="1168"/>
      <c r="AR66" s="67"/>
    </row>
    <row r="67" spans="1:44" ht="4.5" customHeight="1" x14ac:dyDescent="0.25">
      <c r="A67" s="66"/>
      <c r="B67" s="754"/>
      <c r="C67" s="754"/>
      <c r="D67" s="754"/>
      <c r="E67" s="754"/>
      <c r="F67" s="1251"/>
      <c r="G67" s="1249"/>
      <c r="H67" s="1249"/>
      <c r="I67" s="1249"/>
      <c r="J67" s="1249"/>
      <c r="K67" s="1249"/>
      <c r="L67" s="1249"/>
      <c r="M67" s="1249"/>
      <c r="N67" s="1249"/>
      <c r="O67" s="1249"/>
      <c r="P67" s="1249"/>
      <c r="Q67" s="1249"/>
      <c r="R67" s="1249"/>
      <c r="S67" s="1249"/>
      <c r="T67" s="1249"/>
      <c r="U67" s="1250"/>
      <c r="V67" s="67"/>
      <c r="W67" s="66"/>
      <c r="X67" s="790"/>
      <c r="Y67" s="790"/>
      <c r="Z67" s="790"/>
      <c r="AA67" s="790"/>
      <c r="AB67" s="790"/>
      <c r="AC67" s="790"/>
      <c r="AD67" s="790"/>
      <c r="AE67" s="790"/>
      <c r="AF67" s="790"/>
      <c r="AG67" s="790"/>
      <c r="AH67" s="790"/>
      <c r="AI67" s="790"/>
      <c r="AJ67" s="790"/>
      <c r="AK67" s="790"/>
      <c r="AL67" s="74"/>
      <c r="AM67" s="1169"/>
      <c r="AN67" s="1170"/>
      <c r="AO67" s="1170"/>
      <c r="AP67" s="1170"/>
      <c r="AQ67" s="1171"/>
      <c r="AR67" s="67"/>
    </row>
    <row r="68" spans="1:44" ht="4.5" customHeight="1" x14ac:dyDescent="0.25">
      <c r="A68" s="66"/>
      <c r="B68" s="69"/>
      <c r="C68" s="69"/>
      <c r="D68" s="69"/>
      <c r="E68" s="69"/>
      <c r="F68" s="1252"/>
      <c r="G68" s="1253"/>
      <c r="H68" s="1253"/>
      <c r="I68" s="1253"/>
      <c r="J68" s="1253"/>
      <c r="K68" s="1253"/>
      <c r="L68" s="1253"/>
      <c r="M68" s="1253"/>
      <c r="N68" s="1253"/>
      <c r="O68" s="1253"/>
      <c r="P68" s="1253"/>
      <c r="Q68" s="1253"/>
      <c r="R68" s="1253"/>
      <c r="S68" s="1253"/>
      <c r="T68" s="1253"/>
      <c r="U68" s="125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69"/>
      <c r="AN68" s="1170"/>
      <c r="AO68" s="1170"/>
      <c r="AP68" s="1170"/>
      <c r="AQ68" s="1171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54" t="s">
        <v>455</v>
      </c>
      <c r="Y69" s="754"/>
      <c r="Z69" s="754"/>
      <c r="AA69" s="754"/>
      <c r="AB69" s="754"/>
      <c r="AC69" s="754"/>
      <c r="AD69" s="754"/>
      <c r="AE69" s="754"/>
      <c r="AF69" s="1175" t="e">
        <f>IF(INDEX(#REF!,A48,2)="ZK",(CONCATENATE("O-HG / ",INDEX(#REF!,A48,38)," place")),(CONCATENATE("RWL ",INDEX(#REF!,A48,38),)))</f>
        <v>#REF!</v>
      </c>
      <c r="AG69" s="1176"/>
      <c r="AH69" s="1176"/>
      <c r="AI69" s="1176"/>
      <c r="AJ69" s="1176"/>
      <c r="AK69" s="1177"/>
      <c r="AL69" s="75"/>
      <c r="AM69" s="1169"/>
      <c r="AN69" s="1170"/>
      <c r="AO69" s="1170"/>
      <c r="AP69" s="1170"/>
      <c r="AQ69" s="1171"/>
      <c r="AR69" s="67"/>
    </row>
    <row r="70" spans="1:44" ht="4.5" customHeight="1" x14ac:dyDescent="0.25">
      <c r="A70" s="66"/>
      <c r="B70" s="754" t="s">
        <v>791</v>
      </c>
      <c r="C70" s="754"/>
      <c r="D70" s="754"/>
      <c r="E70" s="754"/>
      <c r="F70" s="754"/>
      <c r="G70" s="754"/>
      <c r="H70" s="754"/>
      <c r="I70" s="1142" t="e">
        <f>INDEX(#REF!,A48,5)</f>
        <v>#REF!</v>
      </c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1143"/>
      <c r="U70" s="1144"/>
      <c r="V70" s="67"/>
      <c r="W70" s="66"/>
      <c r="X70" s="754"/>
      <c r="Y70" s="754"/>
      <c r="Z70" s="754"/>
      <c r="AA70" s="754"/>
      <c r="AB70" s="754"/>
      <c r="AC70" s="754"/>
      <c r="AD70" s="754"/>
      <c r="AE70" s="754"/>
      <c r="AF70" s="1178"/>
      <c r="AG70" s="1179"/>
      <c r="AH70" s="1179"/>
      <c r="AI70" s="1179"/>
      <c r="AJ70" s="1179"/>
      <c r="AK70" s="1180"/>
      <c r="AL70" s="75"/>
      <c r="AM70" s="1172"/>
      <c r="AN70" s="1173"/>
      <c r="AO70" s="1173"/>
      <c r="AP70" s="1173"/>
      <c r="AQ70" s="1174"/>
      <c r="AR70" s="67"/>
    </row>
    <row r="71" spans="1:44" ht="4.5" customHeight="1" x14ac:dyDescent="0.25">
      <c r="A71" s="66"/>
      <c r="B71" s="754"/>
      <c r="C71" s="754"/>
      <c r="D71" s="754"/>
      <c r="E71" s="754"/>
      <c r="F71" s="754"/>
      <c r="G71" s="754"/>
      <c r="H71" s="754"/>
      <c r="I71" s="1145"/>
      <c r="J71" s="1146"/>
      <c r="K71" s="1146"/>
      <c r="L71" s="1146"/>
      <c r="M71" s="1146"/>
      <c r="N71" s="1146"/>
      <c r="O71" s="1146"/>
      <c r="P71" s="1146"/>
      <c r="Q71" s="1146"/>
      <c r="R71" s="1146"/>
      <c r="S71" s="1146"/>
      <c r="T71" s="1146"/>
      <c r="U71" s="1147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54" t="s">
        <v>792</v>
      </c>
      <c r="C72" s="754"/>
      <c r="D72" s="754"/>
      <c r="E72" s="754"/>
      <c r="F72" s="754"/>
      <c r="G72" s="754"/>
      <c r="H72" s="754"/>
      <c r="I72" s="1145"/>
      <c r="J72" s="1146"/>
      <c r="K72" s="1146"/>
      <c r="L72" s="1146"/>
      <c r="M72" s="1146"/>
      <c r="N72" s="1146"/>
      <c r="O72" s="1146"/>
      <c r="P72" s="1146"/>
      <c r="Q72" s="1146"/>
      <c r="R72" s="1146"/>
      <c r="S72" s="1146"/>
      <c r="T72" s="1146"/>
      <c r="U72" s="1147"/>
      <c r="V72" s="67"/>
      <c r="W72" s="66"/>
      <c r="X72" s="1201" t="s">
        <v>88</v>
      </c>
      <c r="Y72" s="1202"/>
      <c r="Z72" s="1202"/>
      <c r="AA72" s="1202"/>
      <c r="AB72" s="1202"/>
      <c r="AC72" s="1202"/>
      <c r="AD72" s="1202"/>
      <c r="AE72" s="1202"/>
      <c r="AF72" s="1202"/>
      <c r="AG72" s="1202"/>
      <c r="AH72" s="1202"/>
      <c r="AI72" s="1202"/>
      <c r="AJ72" s="1202"/>
      <c r="AK72" s="1202"/>
      <c r="AL72" s="1202"/>
      <c r="AM72" s="1202"/>
      <c r="AN72" s="1202"/>
      <c r="AO72" s="1202"/>
      <c r="AP72" s="1202"/>
      <c r="AQ72" s="1203"/>
      <c r="AR72" s="67"/>
    </row>
    <row r="73" spans="1:44" ht="4.5" customHeight="1" x14ac:dyDescent="0.25">
      <c r="A73" s="66"/>
      <c r="B73" s="754"/>
      <c r="C73" s="754"/>
      <c r="D73" s="754"/>
      <c r="E73" s="754"/>
      <c r="F73" s="754"/>
      <c r="G73" s="754"/>
      <c r="H73" s="754"/>
      <c r="I73" s="1148"/>
      <c r="J73" s="1149"/>
      <c r="K73" s="1149"/>
      <c r="L73" s="1149"/>
      <c r="M73" s="1149"/>
      <c r="N73" s="1149"/>
      <c r="O73" s="1149"/>
      <c r="P73" s="1149"/>
      <c r="Q73" s="1149"/>
      <c r="R73" s="1149"/>
      <c r="S73" s="1149"/>
      <c r="T73" s="1149"/>
      <c r="U73" s="1150"/>
      <c r="V73" s="67"/>
      <c r="W73" s="66"/>
      <c r="X73" s="1204"/>
      <c r="Y73" s="1205"/>
      <c r="Z73" s="1205"/>
      <c r="AA73" s="1205"/>
      <c r="AB73" s="1205"/>
      <c r="AC73" s="1205"/>
      <c r="AD73" s="1205"/>
      <c r="AE73" s="1205"/>
      <c r="AF73" s="1205"/>
      <c r="AG73" s="1205"/>
      <c r="AH73" s="1205"/>
      <c r="AI73" s="1205"/>
      <c r="AJ73" s="1205"/>
      <c r="AK73" s="1205"/>
      <c r="AL73" s="1205"/>
      <c r="AM73" s="1205"/>
      <c r="AN73" s="1205"/>
      <c r="AO73" s="1205"/>
      <c r="AP73" s="1205"/>
      <c r="AQ73" s="1206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204"/>
      <c r="Y74" s="1205"/>
      <c r="Z74" s="1205"/>
      <c r="AA74" s="1205"/>
      <c r="AB74" s="1205"/>
      <c r="AC74" s="1205"/>
      <c r="AD74" s="1205"/>
      <c r="AE74" s="1205"/>
      <c r="AF74" s="1205"/>
      <c r="AG74" s="1205"/>
      <c r="AH74" s="1205"/>
      <c r="AI74" s="1205"/>
      <c r="AJ74" s="1205"/>
      <c r="AK74" s="1205"/>
      <c r="AL74" s="1205"/>
      <c r="AM74" s="1205"/>
      <c r="AN74" s="1205"/>
      <c r="AO74" s="1205"/>
      <c r="AP74" s="1205"/>
      <c r="AQ74" s="1206"/>
      <c r="AR74" s="67"/>
    </row>
    <row r="75" spans="1:44" ht="4.5" customHeight="1" x14ac:dyDescent="0.25">
      <c r="A75" s="66"/>
      <c r="B75" s="754" t="s">
        <v>901</v>
      </c>
      <c r="C75" s="754"/>
      <c r="D75" s="754"/>
      <c r="E75" s="754"/>
      <c r="F75" s="754"/>
      <c r="G75" s="754"/>
      <c r="H75" s="754"/>
      <c r="I75" s="1158" t="e">
        <f>CONCATENATE(INDEX(#REF!,A48,11),"",INDEX(#REF!,A48,24),", ",INDEX(#REF!,A48,25),"",INDEX(#REF!,A48,12))</f>
        <v>#REF!</v>
      </c>
      <c r="J75" s="1159"/>
      <c r="K75" s="1159"/>
      <c r="L75" s="1159"/>
      <c r="M75" s="1159"/>
      <c r="N75" s="1159"/>
      <c r="O75" s="1159"/>
      <c r="P75" s="1159"/>
      <c r="Q75" s="1159"/>
      <c r="R75" s="1159"/>
      <c r="S75" s="1159"/>
      <c r="T75" s="1159"/>
      <c r="U75" s="1160"/>
      <c r="V75" s="67"/>
      <c r="W75" s="66"/>
      <c r="X75" s="1204"/>
      <c r="Y75" s="1205"/>
      <c r="Z75" s="1205"/>
      <c r="AA75" s="1205"/>
      <c r="AB75" s="1205"/>
      <c r="AC75" s="1205"/>
      <c r="AD75" s="1205"/>
      <c r="AE75" s="1205"/>
      <c r="AF75" s="1205"/>
      <c r="AG75" s="1205"/>
      <c r="AH75" s="1205"/>
      <c r="AI75" s="1205"/>
      <c r="AJ75" s="1205"/>
      <c r="AK75" s="1205"/>
      <c r="AL75" s="1205"/>
      <c r="AM75" s="1205"/>
      <c r="AN75" s="1205"/>
      <c r="AO75" s="1205"/>
      <c r="AP75" s="1205"/>
      <c r="AQ75" s="1206"/>
      <c r="AR75" s="67"/>
    </row>
    <row r="76" spans="1:44" ht="4.5" customHeight="1" x14ac:dyDescent="0.25">
      <c r="A76" s="66"/>
      <c r="B76" s="754"/>
      <c r="C76" s="754"/>
      <c r="D76" s="754"/>
      <c r="E76" s="754"/>
      <c r="F76" s="754"/>
      <c r="G76" s="754"/>
      <c r="H76" s="754"/>
      <c r="I76" s="1161"/>
      <c r="J76" s="1140"/>
      <c r="K76" s="1140"/>
      <c r="L76" s="1140"/>
      <c r="M76" s="1140"/>
      <c r="N76" s="1140"/>
      <c r="O76" s="1140"/>
      <c r="P76" s="1140"/>
      <c r="Q76" s="1140"/>
      <c r="R76" s="1140"/>
      <c r="S76" s="1140"/>
      <c r="T76" s="1140"/>
      <c r="U76" s="1162"/>
      <c r="V76" s="67"/>
      <c r="W76" s="66"/>
      <c r="X76" s="1204"/>
      <c r="Y76" s="1205"/>
      <c r="Z76" s="1205"/>
      <c r="AA76" s="1205"/>
      <c r="AB76" s="1205"/>
      <c r="AC76" s="1205"/>
      <c r="AD76" s="1205"/>
      <c r="AE76" s="1205"/>
      <c r="AF76" s="1205"/>
      <c r="AG76" s="1205"/>
      <c r="AH76" s="1205"/>
      <c r="AI76" s="1205"/>
      <c r="AJ76" s="1205"/>
      <c r="AK76" s="1205"/>
      <c r="AL76" s="1205"/>
      <c r="AM76" s="1205"/>
      <c r="AN76" s="1205"/>
      <c r="AO76" s="1205"/>
      <c r="AP76" s="1205"/>
      <c r="AQ76" s="1206"/>
      <c r="AR76" s="67"/>
    </row>
    <row r="77" spans="1:44" ht="4.5" customHeight="1" x14ac:dyDescent="0.25">
      <c r="A77" s="66"/>
      <c r="B77" s="754" t="s">
        <v>902</v>
      </c>
      <c r="C77" s="754"/>
      <c r="D77" s="754"/>
      <c r="E77" s="754"/>
      <c r="F77" s="754"/>
      <c r="G77" s="754"/>
      <c r="H77" s="754"/>
      <c r="I77" s="1161"/>
      <c r="J77" s="1140"/>
      <c r="K77" s="1140"/>
      <c r="L77" s="1140"/>
      <c r="M77" s="1140"/>
      <c r="N77" s="1140"/>
      <c r="O77" s="1140"/>
      <c r="P77" s="1140"/>
      <c r="Q77" s="1140"/>
      <c r="R77" s="1140"/>
      <c r="S77" s="1140"/>
      <c r="T77" s="1140"/>
      <c r="U77" s="1162"/>
      <c r="V77" s="67"/>
      <c r="W77" s="66"/>
      <c r="X77" s="1207"/>
      <c r="Y77" s="1208"/>
      <c r="Z77" s="1208"/>
      <c r="AA77" s="1208"/>
      <c r="AB77" s="1208"/>
      <c r="AC77" s="1208"/>
      <c r="AD77" s="1208"/>
      <c r="AE77" s="1208"/>
      <c r="AF77" s="1208"/>
      <c r="AG77" s="1208"/>
      <c r="AH77" s="1208"/>
      <c r="AI77" s="1208"/>
      <c r="AJ77" s="1208"/>
      <c r="AK77" s="1208"/>
      <c r="AL77" s="1208"/>
      <c r="AM77" s="1208"/>
      <c r="AN77" s="1208"/>
      <c r="AO77" s="1208"/>
      <c r="AP77" s="1208"/>
      <c r="AQ77" s="1209"/>
      <c r="AR77" s="67"/>
    </row>
    <row r="78" spans="1:44" ht="4.5" customHeight="1" x14ac:dyDescent="0.25">
      <c r="A78" s="66"/>
      <c r="B78" s="754"/>
      <c r="C78" s="754"/>
      <c r="D78" s="754"/>
      <c r="E78" s="754"/>
      <c r="F78" s="754"/>
      <c r="G78" s="754"/>
      <c r="H78" s="754"/>
      <c r="I78" s="1161"/>
      <c r="J78" s="1140"/>
      <c r="K78" s="1140"/>
      <c r="L78" s="1140"/>
      <c r="M78" s="1140"/>
      <c r="N78" s="1140"/>
      <c r="O78" s="1140"/>
      <c r="P78" s="1140"/>
      <c r="Q78" s="1140"/>
      <c r="R78" s="1140"/>
      <c r="S78" s="1140"/>
      <c r="T78" s="1140"/>
      <c r="U78" s="1162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61"/>
      <c r="J79" s="1140"/>
      <c r="K79" s="1140"/>
      <c r="L79" s="1140"/>
      <c r="M79" s="1140"/>
      <c r="N79" s="1140"/>
      <c r="O79" s="1140"/>
      <c r="P79" s="1140"/>
      <c r="Q79" s="1140"/>
      <c r="R79" s="1140"/>
      <c r="S79" s="1140"/>
      <c r="T79" s="1140"/>
      <c r="U79" s="1162"/>
      <c r="V79" s="67"/>
      <c r="W79" s="66"/>
      <c r="X79" s="705" t="s">
        <v>903</v>
      </c>
      <c r="Y79" s="739"/>
      <c r="Z79" s="739"/>
      <c r="AA79" s="739"/>
      <c r="AB79" s="739"/>
      <c r="AC79" s="739"/>
      <c r="AD79" s="706"/>
      <c r="AE79" s="705" t="s">
        <v>913</v>
      </c>
      <c r="AF79" s="739"/>
      <c r="AG79" s="739"/>
      <c r="AH79" s="706"/>
      <c r="AI79" s="742" t="s">
        <v>914</v>
      </c>
      <c r="AJ79" s="743"/>
      <c r="AK79" s="743"/>
      <c r="AL79" s="743"/>
      <c r="AM79" s="744"/>
      <c r="AN79" s="742" t="s">
        <v>915</v>
      </c>
      <c r="AO79" s="743"/>
      <c r="AP79" s="743"/>
      <c r="AQ79" s="744"/>
      <c r="AR79" s="67"/>
    </row>
    <row r="80" spans="1:44" ht="4.5" customHeight="1" x14ac:dyDescent="0.25">
      <c r="A80" s="66"/>
      <c r="B80" s="754" t="s">
        <v>904</v>
      </c>
      <c r="C80" s="754"/>
      <c r="D80" s="754"/>
      <c r="E80" s="754"/>
      <c r="F80" s="754"/>
      <c r="G80" s="754"/>
      <c r="H80" s="754"/>
      <c r="I80" s="1161"/>
      <c r="J80" s="1140"/>
      <c r="K80" s="1140"/>
      <c r="L80" s="1140"/>
      <c r="M80" s="1140"/>
      <c r="N80" s="1140"/>
      <c r="O80" s="1140"/>
      <c r="P80" s="1140"/>
      <c r="Q80" s="1140"/>
      <c r="R80" s="1140"/>
      <c r="S80" s="1140"/>
      <c r="T80" s="1140"/>
      <c r="U80" s="1162"/>
      <c r="V80" s="67"/>
      <c r="W80" s="66"/>
      <c r="X80" s="707"/>
      <c r="Y80" s="740"/>
      <c r="Z80" s="740"/>
      <c r="AA80" s="740"/>
      <c r="AB80" s="740"/>
      <c r="AC80" s="740"/>
      <c r="AD80" s="708"/>
      <c r="AE80" s="707"/>
      <c r="AF80" s="740"/>
      <c r="AG80" s="740"/>
      <c r="AH80" s="708"/>
      <c r="AI80" s="745"/>
      <c r="AJ80" s="746"/>
      <c r="AK80" s="746"/>
      <c r="AL80" s="746"/>
      <c r="AM80" s="747"/>
      <c r="AN80" s="745"/>
      <c r="AO80" s="746"/>
      <c r="AP80" s="746"/>
      <c r="AQ80" s="747"/>
      <c r="AR80" s="67"/>
    </row>
    <row r="81" spans="1:44" ht="4.5" customHeight="1" x14ac:dyDescent="0.25">
      <c r="A81" s="66"/>
      <c r="B81" s="754"/>
      <c r="C81" s="754"/>
      <c r="D81" s="754"/>
      <c r="E81" s="754"/>
      <c r="F81" s="754"/>
      <c r="G81" s="754"/>
      <c r="H81" s="754"/>
      <c r="I81" s="1161"/>
      <c r="J81" s="1140"/>
      <c r="K81" s="1140"/>
      <c r="L81" s="1140"/>
      <c r="M81" s="1140"/>
      <c r="N81" s="1140"/>
      <c r="O81" s="1140"/>
      <c r="P81" s="1140"/>
      <c r="Q81" s="1140"/>
      <c r="R81" s="1140"/>
      <c r="S81" s="1140"/>
      <c r="T81" s="1140"/>
      <c r="U81" s="1162"/>
      <c r="V81" s="67"/>
      <c r="W81" s="66"/>
      <c r="X81" s="709"/>
      <c r="Y81" s="741"/>
      <c r="Z81" s="741"/>
      <c r="AA81" s="741"/>
      <c r="AB81" s="741"/>
      <c r="AC81" s="741"/>
      <c r="AD81" s="710"/>
      <c r="AE81" s="709"/>
      <c r="AF81" s="741"/>
      <c r="AG81" s="741"/>
      <c r="AH81" s="710"/>
      <c r="AI81" s="748"/>
      <c r="AJ81" s="749"/>
      <c r="AK81" s="749"/>
      <c r="AL81" s="749"/>
      <c r="AM81" s="750"/>
      <c r="AN81" s="748"/>
      <c r="AO81" s="749"/>
      <c r="AP81" s="749"/>
      <c r="AQ81" s="750"/>
      <c r="AR81" s="67"/>
    </row>
    <row r="82" spans="1:44" ht="4.5" customHeight="1" x14ac:dyDescent="0.25">
      <c r="A82" s="66"/>
      <c r="B82" s="754" t="s">
        <v>905</v>
      </c>
      <c r="C82" s="754"/>
      <c r="D82" s="754"/>
      <c r="E82" s="754"/>
      <c r="F82" s="754"/>
      <c r="G82" s="754"/>
      <c r="H82" s="754"/>
      <c r="I82" s="1161"/>
      <c r="J82" s="1140"/>
      <c r="K82" s="1140"/>
      <c r="L82" s="1140"/>
      <c r="M82" s="1140"/>
      <c r="N82" s="1140"/>
      <c r="O82" s="1140"/>
      <c r="P82" s="1140"/>
      <c r="Q82" s="1140"/>
      <c r="R82" s="1140"/>
      <c r="S82" s="1140"/>
      <c r="T82" s="1140"/>
      <c r="U82" s="1162"/>
      <c r="V82" s="67"/>
      <c r="W82" s="66"/>
      <c r="X82" s="755" t="s">
        <v>272</v>
      </c>
      <c r="Y82" s="756"/>
      <c r="Z82" s="756"/>
      <c r="AA82" s="756"/>
      <c r="AB82" s="756"/>
      <c r="AC82" s="756"/>
      <c r="AD82" s="757"/>
      <c r="AE82" s="861" t="e">
        <f>INDEX(#REF!,A48,29)</f>
        <v>#REF!</v>
      </c>
      <c r="AF82" s="862"/>
      <c r="AG82" s="862"/>
      <c r="AH82" s="863"/>
      <c r="AI82" s="730" t="e">
        <f>INDEX(#REF!,A48,31)</f>
        <v>#REF!</v>
      </c>
      <c r="AJ82" s="836"/>
      <c r="AK82" s="836"/>
      <c r="AL82" s="836"/>
      <c r="AM82" s="837"/>
      <c r="AN82" s="730" t="e">
        <f>INDEX(#REF!,A48,33)</f>
        <v>#REF!</v>
      </c>
      <c r="AO82" s="836"/>
      <c r="AP82" s="836"/>
      <c r="AQ82" s="837"/>
      <c r="AR82" s="67"/>
    </row>
    <row r="83" spans="1:44" ht="4.5" customHeight="1" x14ac:dyDescent="0.25">
      <c r="A83" s="66"/>
      <c r="B83" s="754"/>
      <c r="C83" s="754"/>
      <c r="D83" s="754"/>
      <c r="E83" s="754"/>
      <c r="F83" s="754"/>
      <c r="G83" s="754"/>
      <c r="H83" s="754"/>
      <c r="I83" s="1161"/>
      <c r="J83" s="1140"/>
      <c r="K83" s="1140"/>
      <c r="L83" s="1140"/>
      <c r="M83" s="1140"/>
      <c r="N83" s="1140"/>
      <c r="O83" s="1140"/>
      <c r="P83" s="1140"/>
      <c r="Q83" s="1140"/>
      <c r="R83" s="1140"/>
      <c r="S83" s="1140"/>
      <c r="T83" s="1140"/>
      <c r="U83" s="1162"/>
      <c r="V83" s="67"/>
      <c r="W83" s="66"/>
      <c r="X83" s="758"/>
      <c r="Y83" s="759"/>
      <c r="Z83" s="759"/>
      <c r="AA83" s="759"/>
      <c r="AB83" s="759"/>
      <c r="AC83" s="759"/>
      <c r="AD83" s="760"/>
      <c r="AE83" s="864"/>
      <c r="AF83" s="865"/>
      <c r="AG83" s="865"/>
      <c r="AH83" s="866"/>
      <c r="AI83" s="838"/>
      <c r="AJ83" s="839"/>
      <c r="AK83" s="839"/>
      <c r="AL83" s="839"/>
      <c r="AM83" s="840"/>
      <c r="AN83" s="838"/>
      <c r="AO83" s="839"/>
      <c r="AP83" s="839"/>
      <c r="AQ83" s="840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63"/>
      <c r="J84" s="1164"/>
      <c r="K84" s="1164"/>
      <c r="L84" s="1164"/>
      <c r="M84" s="1164"/>
      <c r="N84" s="1164"/>
      <c r="O84" s="1164"/>
      <c r="P84" s="1164"/>
      <c r="Q84" s="1164"/>
      <c r="R84" s="1164"/>
      <c r="S84" s="1164"/>
      <c r="T84" s="1164"/>
      <c r="U84" s="1165"/>
      <c r="V84" s="67"/>
      <c r="W84" s="66"/>
      <c r="X84" s="761"/>
      <c r="Y84" s="762"/>
      <c r="Z84" s="762"/>
      <c r="AA84" s="762"/>
      <c r="AB84" s="762"/>
      <c r="AC84" s="762"/>
      <c r="AD84" s="763"/>
      <c r="AE84" s="867"/>
      <c r="AF84" s="868"/>
      <c r="AG84" s="868"/>
      <c r="AH84" s="869"/>
      <c r="AI84" s="841"/>
      <c r="AJ84" s="842"/>
      <c r="AK84" s="842"/>
      <c r="AL84" s="842"/>
      <c r="AM84" s="843"/>
      <c r="AN84" s="841"/>
      <c r="AO84" s="842"/>
      <c r="AP84" s="842"/>
      <c r="AQ84" s="843"/>
      <c r="AR84" s="67"/>
    </row>
    <row r="85" spans="1:44" ht="4.5" customHeight="1" x14ac:dyDescent="0.25">
      <c r="A85" s="66"/>
      <c r="B85" s="754" t="s">
        <v>273</v>
      </c>
      <c r="C85" s="754"/>
      <c r="D85" s="754"/>
      <c r="E85" s="754"/>
      <c r="F85" s="754"/>
      <c r="G85" s="754"/>
      <c r="H85" s="777"/>
      <c r="I85" s="773" t="e">
        <f>INDEX(#REF!,A48,13)</f>
        <v>#REF!</v>
      </c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5"/>
      <c r="V85" s="67"/>
      <c r="W85" s="66"/>
      <c r="X85" s="720" t="s">
        <v>846</v>
      </c>
      <c r="Y85" s="721"/>
      <c r="Z85" s="721"/>
      <c r="AA85" s="721"/>
      <c r="AB85" s="721"/>
      <c r="AC85" s="721"/>
      <c r="AD85" s="722"/>
      <c r="AE85" s="705" t="s">
        <v>916</v>
      </c>
      <c r="AF85" s="721"/>
      <c r="AG85" s="721"/>
      <c r="AH85" s="722"/>
      <c r="AI85" s="705" t="s">
        <v>50</v>
      </c>
      <c r="AJ85" s="721"/>
      <c r="AK85" s="721"/>
      <c r="AL85" s="721"/>
      <c r="AM85" s="722"/>
      <c r="AN85" s="705" t="s">
        <v>51</v>
      </c>
      <c r="AO85" s="721"/>
      <c r="AP85" s="721"/>
      <c r="AQ85" s="722"/>
      <c r="AR85" s="67"/>
    </row>
    <row r="86" spans="1:44" ht="4.5" customHeight="1" x14ac:dyDescent="0.25">
      <c r="A86" s="66"/>
      <c r="B86" s="754"/>
      <c r="C86" s="754"/>
      <c r="D86" s="754"/>
      <c r="E86" s="754"/>
      <c r="F86" s="754"/>
      <c r="G86" s="754"/>
      <c r="H86" s="777"/>
      <c r="I86" s="776"/>
      <c r="J86" s="754"/>
      <c r="K86" s="754"/>
      <c r="L86" s="754"/>
      <c r="M86" s="754"/>
      <c r="N86" s="754"/>
      <c r="O86" s="754"/>
      <c r="P86" s="754"/>
      <c r="Q86" s="754"/>
      <c r="R86" s="754"/>
      <c r="S86" s="754"/>
      <c r="T86" s="754"/>
      <c r="U86" s="777"/>
      <c r="V86" s="67"/>
      <c r="W86" s="66"/>
      <c r="X86" s="723"/>
      <c r="Y86" s="724"/>
      <c r="Z86" s="724"/>
      <c r="AA86" s="724"/>
      <c r="AB86" s="724"/>
      <c r="AC86" s="724"/>
      <c r="AD86" s="725"/>
      <c r="AE86" s="723"/>
      <c r="AF86" s="724"/>
      <c r="AG86" s="724"/>
      <c r="AH86" s="725"/>
      <c r="AI86" s="723"/>
      <c r="AJ86" s="724"/>
      <c r="AK86" s="724"/>
      <c r="AL86" s="724"/>
      <c r="AM86" s="725"/>
      <c r="AN86" s="723"/>
      <c r="AO86" s="724"/>
      <c r="AP86" s="724"/>
      <c r="AQ86" s="725"/>
      <c r="AR86" s="67"/>
    </row>
    <row r="87" spans="1:44" ht="4.5" customHeight="1" x14ac:dyDescent="0.25">
      <c r="A87" s="66"/>
      <c r="B87" s="754" t="s">
        <v>274</v>
      </c>
      <c r="C87" s="754"/>
      <c r="D87" s="754"/>
      <c r="E87" s="754"/>
      <c r="F87" s="754"/>
      <c r="G87" s="754"/>
      <c r="H87" s="754"/>
      <c r="I87" s="776"/>
      <c r="J87" s="754"/>
      <c r="K87" s="754"/>
      <c r="L87" s="754"/>
      <c r="M87" s="754"/>
      <c r="N87" s="754"/>
      <c r="O87" s="754"/>
      <c r="P87" s="754"/>
      <c r="Q87" s="754"/>
      <c r="R87" s="754"/>
      <c r="S87" s="754"/>
      <c r="T87" s="754"/>
      <c r="U87" s="777"/>
      <c r="V87" s="67"/>
      <c r="W87" s="66"/>
      <c r="X87" s="726"/>
      <c r="Y87" s="727"/>
      <c r="Z87" s="727"/>
      <c r="AA87" s="727"/>
      <c r="AB87" s="727"/>
      <c r="AC87" s="727"/>
      <c r="AD87" s="728"/>
      <c r="AE87" s="726"/>
      <c r="AF87" s="727"/>
      <c r="AG87" s="727"/>
      <c r="AH87" s="728"/>
      <c r="AI87" s="726"/>
      <c r="AJ87" s="727"/>
      <c r="AK87" s="727"/>
      <c r="AL87" s="727"/>
      <c r="AM87" s="728"/>
      <c r="AN87" s="726"/>
      <c r="AO87" s="727"/>
      <c r="AP87" s="727"/>
      <c r="AQ87" s="728"/>
      <c r="AR87" s="67"/>
    </row>
    <row r="88" spans="1:44" ht="4.5" customHeight="1" x14ac:dyDescent="0.25">
      <c r="A88" s="66"/>
      <c r="B88" s="754"/>
      <c r="C88" s="754"/>
      <c r="D88" s="754"/>
      <c r="E88" s="754"/>
      <c r="F88" s="754"/>
      <c r="G88" s="754"/>
      <c r="H88" s="754"/>
      <c r="I88" s="778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80"/>
      <c r="V88" s="67"/>
      <c r="W88" s="66"/>
      <c r="X88" s="755" t="s">
        <v>529</v>
      </c>
      <c r="Y88" s="764"/>
      <c r="Z88" s="764"/>
      <c r="AA88" s="764"/>
      <c r="AB88" s="764"/>
      <c r="AC88" s="764"/>
      <c r="AD88" s="765"/>
      <c r="AE88" s="852" t="e">
        <f>INDEX(#REF!,A48,35)</f>
        <v>#REF!</v>
      </c>
      <c r="AF88" s="853"/>
      <c r="AG88" s="853"/>
      <c r="AH88" s="854"/>
      <c r="AI88" s="852" t="e">
        <f>INDEX(#REF!,A48,36)</f>
        <v>#REF!</v>
      </c>
      <c r="AJ88" s="853"/>
      <c r="AK88" s="853"/>
      <c r="AL88" s="853"/>
      <c r="AM88" s="854"/>
      <c r="AN88" s="852" t="e">
        <f>INDEX(#REF!,A48,37)</f>
        <v>#REF!</v>
      </c>
      <c r="AO88" s="853"/>
      <c r="AP88" s="853"/>
      <c r="AQ88" s="854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66"/>
      <c r="Y89" s="767"/>
      <c r="Z89" s="767"/>
      <c r="AA89" s="767"/>
      <c r="AB89" s="767"/>
      <c r="AC89" s="767"/>
      <c r="AD89" s="768"/>
      <c r="AE89" s="855"/>
      <c r="AF89" s="856"/>
      <c r="AG89" s="856"/>
      <c r="AH89" s="857"/>
      <c r="AI89" s="855"/>
      <c r="AJ89" s="856"/>
      <c r="AK89" s="856"/>
      <c r="AL89" s="856"/>
      <c r="AM89" s="857"/>
      <c r="AN89" s="855"/>
      <c r="AO89" s="856"/>
      <c r="AP89" s="856"/>
      <c r="AQ89" s="857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73" t="e">
        <f ca="1">IF(DAYS360(I85,NOW())&gt;60,NOW(),I85)</f>
        <v>#REF!</v>
      </c>
      <c r="M90" s="844"/>
      <c r="N90" s="844"/>
      <c r="O90" s="844"/>
      <c r="P90" s="844"/>
      <c r="Q90" s="844"/>
      <c r="R90" s="844"/>
      <c r="S90" s="844"/>
      <c r="T90" s="844"/>
      <c r="U90" s="845"/>
      <c r="V90" s="67"/>
      <c r="W90" s="66"/>
      <c r="X90" s="769"/>
      <c r="Y90" s="770"/>
      <c r="Z90" s="770"/>
      <c r="AA90" s="770"/>
      <c r="AB90" s="770"/>
      <c r="AC90" s="770"/>
      <c r="AD90" s="771"/>
      <c r="AE90" s="858"/>
      <c r="AF90" s="859"/>
      <c r="AG90" s="859"/>
      <c r="AH90" s="860"/>
      <c r="AI90" s="858"/>
      <c r="AJ90" s="859"/>
      <c r="AK90" s="859"/>
      <c r="AL90" s="859"/>
      <c r="AM90" s="860"/>
      <c r="AN90" s="858"/>
      <c r="AO90" s="859"/>
      <c r="AP90" s="859"/>
      <c r="AQ90" s="860"/>
      <c r="AR90" s="67"/>
    </row>
    <row r="91" spans="1:44" ht="4.5" customHeight="1" x14ac:dyDescent="0.25">
      <c r="A91" s="66"/>
      <c r="B91" s="754" t="s">
        <v>275</v>
      </c>
      <c r="C91" s="754"/>
      <c r="D91" s="754"/>
      <c r="E91" s="754"/>
      <c r="F91" s="754"/>
      <c r="G91" s="754"/>
      <c r="H91" s="754"/>
      <c r="I91" s="754"/>
      <c r="J91" s="754"/>
      <c r="K91" s="754"/>
      <c r="L91" s="846"/>
      <c r="M91" s="847"/>
      <c r="N91" s="847"/>
      <c r="O91" s="847"/>
      <c r="P91" s="847"/>
      <c r="Q91" s="847"/>
      <c r="R91" s="847"/>
      <c r="S91" s="847"/>
      <c r="T91" s="847"/>
      <c r="U91" s="848"/>
      <c r="V91" s="67"/>
      <c r="W91" s="66"/>
      <c r="X91" s="781" t="s">
        <v>276</v>
      </c>
      <c r="Y91" s="782"/>
      <c r="Z91" s="782"/>
      <c r="AA91" s="783"/>
      <c r="AB91" s="705" t="e">
        <f>INDEX(#REF!,A48,18)</f>
        <v>#REF!</v>
      </c>
      <c r="AC91" s="706"/>
      <c r="AD91" s="705" t="s">
        <v>277</v>
      </c>
      <c r="AE91" s="706"/>
      <c r="AF91" s="711" t="e">
        <f>INDEX(#REF!,A48,7)</f>
        <v>#REF!</v>
      </c>
      <c r="AG91" s="712"/>
      <c r="AH91" s="712"/>
      <c r="AI91" s="712"/>
      <c r="AJ91" s="712"/>
      <c r="AK91" s="712"/>
      <c r="AL91" s="712"/>
      <c r="AM91" s="713"/>
      <c r="AN91" s="703" t="e">
        <f>INDEX(#REF!,A48,15)</f>
        <v>#REF!</v>
      </c>
      <c r="AO91" s="739"/>
      <c r="AP91" s="739"/>
      <c r="AQ91" s="706"/>
      <c r="AR91" s="67"/>
    </row>
    <row r="92" spans="1:44" ht="4.5" customHeight="1" x14ac:dyDescent="0.25">
      <c r="A92" s="66"/>
      <c r="B92" s="754"/>
      <c r="C92" s="754"/>
      <c r="D92" s="754"/>
      <c r="E92" s="754"/>
      <c r="F92" s="754"/>
      <c r="G92" s="754"/>
      <c r="H92" s="754"/>
      <c r="I92" s="754"/>
      <c r="J92" s="754"/>
      <c r="K92" s="754"/>
      <c r="L92" s="846"/>
      <c r="M92" s="847"/>
      <c r="N92" s="847"/>
      <c r="O92" s="847"/>
      <c r="P92" s="847"/>
      <c r="Q92" s="847"/>
      <c r="R92" s="847"/>
      <c r="S92" s="847"/>
      <c r="T92" s="847"/>
      <c r="U92" s="848"/>
      <c r="V92" s="67"/>
      <c r="W92" s="66"/>
      <c r="X92" s="784"/>
      <c r="Y92" s="785"/>
      <c r="Z92" s="785"/>
      <c r="AA92" s="786"/>
      <c r="AB92" s="707"/>
      <c r="AC92" s="708"/>
      <c r="AD92" s="707"/>
      <c r="AE92" s="708"/>
      <c r="AF92" s="714"/>
      <c r="AG92" s="715"/>
      <c r="AH92" s="715"/>
      <c r="AI92" s="715"/>
      <c r="AJ92" s="715"/>
      <c r="AK92" s="715"/>
      <c r="AL92" s="715"/>
      <c r="AM92" s="716"/>
      <c r="AN92" s="707"/>
      <c r="AO92" s="740"/>
      <c r="AP92" s="740"/>
      <c r="AQ92" s="708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49"/>
      <c r="M93" s="850"/>
      <c r="N93" s="850"/>
      <c r="O93" s="850"/>
      <c r="P93" s="850"/>
      <c r="Q93" s="850"/>
      <c r="R93" s="850"/>
      <c r="S93" s="850"/>
      <c r="T93" s="850"/>
      <c r="U93" s="851"/>
      <c r="V93" s="67"/>
      <c r="W93" s="66"/>
      <c r="X93" s="787"/>
      <c r="Y93" s="788"/>
      <c r="Z93" s="788"/>
      <c r="AA93" s="789"/>
      <c r="AB93" s="709"/>
      <c r="AC93" s="710"/>
      <c r="AD93" s="709"/>
      <c r="AE93" s="710"/>
      <c r="AF93" s="717"/>
      <c r="AG93" s="718"/>
      <c r="AH93" s="718"/>
      <c r="AI93" s="718"/>
      <c r="AJ93" s="718"/>
      <c r="AK93" s="718"/>
      <c r="AL93" s="718"/>
      <c r="AM93" s="719"/>
      <c r="AN93" s="709"/>
      <c r="AO93" s="741"/>
      <c r="AP93" s="741"/>
      <c r="AQ93" s="710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79" t="e">
        <f>CONCATENATE("*",INDEX(#REF!,A95,17))</f>
        <v>#REF!</v>
      </c>
      <c r="U95" s="879"/>
      <c r="V95" s="880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81"/>
      <c r="U96" s="881"/>
      <c r="V96" s="882"/>
      <c r="W96" s="66"/>
      <c r="X96" s="835" t="s">
        <v>435</v>
      </c>
      <c r="Y96" s="835"/>
      <c r="Z96" s="835"/>
      <c r="AA96" s="835"/>
      <c r="AB96" s="835"/>
      <c r="AC96" s="835"/>
      <c r="AD96" s="835"/>
      <c r="AE96" s="835"/>
      <c r="AF96" s="835"/>
      <c r="AG96" s="835"/>
      <c r="AH96" s="835"/>
      <c r="AI96" s="835"/>
      <c r="AJ96" s="835"/>
      <c r="AK96" s="835"/>
      <c r="AL96" s="835"/>
      <c r="AM96" s="835"/>
      <c r="AN96" s="835"/>
      <c r="AO96" s="835"/>
      <c r="AP96" s="835"/>
      <c r="AQ96" s="835"/>
      <c r="AR96" s="67"/>
    </row>
    <row r="97" spans="1:44" ht="4.5" customHeight="1" x14ac:dyDescent="0.25">
      <c r="A97" s="64"/>
      <c r="T97" s="881"/>
      <c r="U97" s="881"/>
      <c r="V97" s="882"/>
      <c r="W97" s="66"/>
      <c r="X97" s="835"/>
      <c r="Y97" s="835"/>
      <c r="Z97" s="835"/>
      <c r="AA97" s="835"/>
      <c r="AB97" s="835"/>
      <c r="AC97" s="835"/>
      <c r="AD97" s="835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835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35"/>
      <c r="Y98" s="835"/>
      <c r="Z98" s="835"/>
      <c r="AA98" s="835"/>
      <c r="AB98" s="835"/>
      <c r="AC98" s="835"/>
      <c r="AD98" s="835"/>
      <c r="AE98" s="835"/>
      <c r="AF98" s="835"/>
      <c r="AG98" s="835"/>
      <c r="AH98" s="835"/>
      <c r="AI98" s="835"/>
      <c r="AJ98" s="835"/>
      <c r="AK98" s="835"/>
      <c r="AL98" s="835"/>
      <c r="AM98" s="835"/>
      <c r="AN98" s="835"/>
      <c r="AO98" s="835"/>
      <c r="AP98" s="835"/>
      <c r="AQ98" s="835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35"/>
      <c r="Y99" s="835"/>
      <c r="Z99" s="835"/>
      <c r="AA99" s="835"/>
      <c r="AB99" s="835"/>
      <c r="AC99" s="835"/>
      <c r="AD99" s="835"/>
      <c r="AE99" s="835"/>
      <c r="AF99" s="835"/>
      <c r="AG99" s="835"/>
      <c r="AH99" s="835"/>
      <c r="AI99" s="835"/>
      <c r="AJ99" s="835"/>
      <c r="AK99" s="835"/>
      <c r="AL99" s="835"/>
      <c r="AM99" s="835"/>
      <c r="AN99" s="835"/>
      <c r="AO99" s="835"/>
      <c r="AP99" s="835"/>
      <c r="AQ99" s="835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35"/>
      <c r="Y100" s="835"/>
      <c r="Z100" s="835"/>
      <c r="AA100" s="835"/>
      <c r="AB100" s="835"/>
      <c r="AC100" s="835"/>
      <c r="AD100" s="835"/>
      <c r="AE100" s="835"/>
      <c r="AF100" s="835"/>
      <c r="AG100" s="835"/>
      <c r="AH100" s="835"/>
      <c r="AI100" s="835"/>
      <c r="AJ100" s="835"/>
      <c r="AK100" s="835"/>
      <c r="AL100" s="835"/>
      <c r="AM100" s="835"/>
      <c r="AN100" s="835"/>
      <c r="AO100" s="835"/>
      <c r="AP100" s="835"/>
      <c r="AQ100" s="835"/>
      <c r="AR100" s="67"/>
    </row>
    <row r="101" spans="1:44" ht="4.5" customHeight="1" x14ac:dyDescent="0.25">
      <c r="A101" s="64"/>
      <c r="B101" s="1140" t="s">
        <v>776</v>
      </c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65"/>
      <c r="W101" s="66"/>
      <c r="X101" s="835"/>
      <c r="Y101" s="835"/>
      <c r="Z101" s="835"/>
      <c r="AA101" s="835"/>
      <c r="AB101" s="835"/>
      <c r="AC101" s="835"/>
      <c r="AD101" s="835"/>
      <c r="AE101" s="835"/>
      <c r="AF101" s="835"/>
      <c r="AG101" s="835"/>
      <c r="AH101" s="835"/>
      <c r="AI101" s="835"/>
      <c r="AJ101" s="835"/>
      <c r="AK101" s="835"/>
      <c r="AL101" s="835"/>
      <c r="AM101" s="835"/>
      <c r="AN101" s="835"/>
      <c r="AO101" s="835"/>
      <c r="AP101" s="835"/>
      <c r="AQ101" s="835"/>
      <c r="AR101" s="67"/>
    </row>
    <row r="102" spans="1:44" ht="4.5" customHeight="1" x14ac:dyDescent="0.25">
      <c r="A102" s="64"/>
      <c r="B102" s="797"/>
      <c r="C102" s="797"/>
      <c r="D102" s="797"/>
      <c r="E102" s="797"/>
      <c r="F102" s="797"/>
      <c r="G102" s="797"/>
      <c r="H102" s="797"/>
      <c r="I102" s="797"/>
      <c r="J102" s="797"/>
      <c r="K102" s="797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65"/>
      <c r="W102" s="66"/>
      <c r="X102" s="835"/>
      <c r="Y102" s="835"/>
      <c r="Z102" s="835"/>
      <c r="AA102" s="835"/>
      <c r="AB102" s="835"/>
      <c r="AC102" s="835"/>
      <c r="AD102" s="835"/>
      <c r="AE102" s="835"/>
      <c r="AF102" s="835"/>
      <c r="AG102" s="835"/>
      <c r="AH102" s="835"/>
      <c r="AI102" s="835"/>
      <c r="AJ102" s="835"/>
      <c r="AK102" s="835"/>
      <c r="AL102" s="835"/>
      <c r="AM102" s="835"/>
      <c r="AN102" s="835"/>
      <c r="AO102" s="835"/>
      <c r="AP102" s="835"/>
      <c r="AQ102" s="835"/>
      <c r="AR102" s="67"/>
    </row>
    <row r="103" spans="1:44" ht="4.5" customHeight="1" x14ac:dyDescent="0.25">
      <c r="A103" s="64"/>
      <c r="B103" s="1140" t="s">
        <v>670</v>
      </c>
      <c r="C103" s="1140"/>
      <c r="D103" s="1140"/>
      <c r="E103" s="1140"/>
      <c r="F103" s="1140"/>
      <c r="G103" s="1140"/>
      <c r="H103" s="1140"/>
      <c r="I103" s="1140"/>
      <c r="J103" s="1140"/>
      <c r="K103" s="1140"/>
      <c r="L103" s="1140"/>
      <c r="M103" s="1140"/>
      <c r="N103" s="1140"/>
      <c r="O103" s="1140"/>
      <c r="P103" s="1140"/>
      <c r="Q103" s="1140"/>
      <c r="R103" s="1140"/>
      <c r="S103" s="1140"/>
      <c r="T103" s="1140"/>
      <c r="U103" s="1140"/>
      <c r="V103" s="65"/>
      <c r="W103" s="66"/>
      <c r="X103" s="835"/>
      <c r="Y103" s="835"/>
      <c r="Z103" s="835"/>
      <c r="AA103" s="835"/>
      <c r="AB103" s="835"/>
      <c r="AC103" s="835"/>
      <c r="AD103" s="835"/>
      <c r="AE103" s="835"/>
      <c r="AF103" s="835"/>
      <c r="AG103" s="835"/>
      <c r="AH103" s="835"/>
      <c r="AI103" s="835"/>
      <c r="AJ103" s="835"/>
      <c r="AK103" s="835"/>
      <c r="AL103" s="835"/>
      <c r="AM103" s="835"/>
      <c r="AN103" s="835"/>
      <c r="AO103" s="835"/>
      <c r="AP103" s="835"/>
      <c r="AQ103" s="835"/>
      <c r="AR103" s="67"/>
    </row>
    <row r="104" spans="1:44" ht="4.5" customHeight="1" x14ac:dyDescent="0.25">
      <c r="A104" s="64"/>
      <c r="B104" s="1140"/>
      <c r="C104" s="1140"/>
      <c r="D104" s="1140"/>
      <c r="E104" s="1140"/>
      <c r="F104" s="1140"/>
      <c r="G104" s="1140"/>
      <c r="H104" s="1140"/>
      <c r="I104" s="1140"/>
      <c r="J104" s="1140"/>
      <c r="K104" s="1140"/>
      <c r="L104" s="1140"/>
      <c r="M104" s="1140"/>
      <c r="N104" s="1140"/>
      <c r="O104" s="1140"/>
      <c r="P104" s="1140"/>
      <c r="Q104" s="1140"/>
      <c r="R104" s="1140"/>
      <c r="S104" s="1140"/>
      <c r="T104" s="1140"/>
      <c r="U104" s="1140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41" t="s">
        <v>158</v>
      </c>
      <c r="C105" s="1141"/>
      <c r="D105" s="1141"/>
      <c r="E105" s="1141"/>
      <c r="F105" s="1141"/>
      <c r="G105" s="1141"/>
      <c r="H105" s="1141"/>
      <c r="I105" s="1141"/>
      <c r="J105" s="1141"/>
      <c r="K105" s="1141"/>
      <c r="L105" s="1141"/>
      <c r="M105" s="1141"/>
      <c r="N105" s="1141"/>
      <c r="O105" s="1141"/>
      <c r="P105" s="1141"/>
      <c r="Q105" s="1141"/>
      <c r="R105" s="1141"/>
      <c r="S105" s="1141"/>
      <c r="T105" s="1141"/>
      <c r="U105" s="1141"/>
      <c r="V105" s="65"/>
      <c r="W105" s="66"/>
      <c r="X105" s="754" t="s">
        <v>401</v>
      </c>
      <c r="Y105" s="754"/>
      <c r="Z105" s="754"/>
      <c r="AA105" s="754"/>
      <c r="AB105" s="754"/>
      <c r="AC105" s="754"/>
      <c r="AD105" s="754"/>
      <c r="AE105" s="754"/>
      <c r="AF105" s="754"/>
      <c r="AG105" s="754"/>
      <c r="AH105" s="777"/>
      <c r="AI105" s="1142" t="e">
        <f>I117</f>
        <v>#REF!</v>
      </c>
      <c r="AJ105" s="1210"/>
      <c r="AK105" s="1210"/>
      <c r="AL105" s="1210"/>
      <c r="AM105" s="1210"/>
      <c r="AN105" s="1210"/>
      <c r="AO105" s="1210"/>
      <c r="AP105" s="1210"/>
      <c r="AQ105" s="1211"/>
      <c r="AR105" s="67"/>
    </row>
    <row r="106" spans="1:44" ht="4.5" customHeight="1" x14ac:dyDescent="0.25">
      <c r="A106" s="64"/>
      <c r="B106" s="1141"/>
      <c r="C106" s="1141"/>
      <c r="D106" s="1141"/>
      <c r="E106" s="1141"/>
      <c r="F106" s="1141"/>
      <c r="G106" s="1141"/>
      <c r="H106" s="1141"/>
      <c r="I106" s="1141"/>
      <c r="J106" s="1141"/>
      <c r="K106" s="1141"/>
      <c r="L106" s="1141"/>
      <c r="M106" s="1141"/>
      <c r="N106" s="1141"/>
      <c r="O106" s="1141"/>
      <c r="P106" s="1141"/>
      <c r="Q106" s="1141"/>
      <c r="R106" s="1141"/>
      <c r="S106" s="1141"/>
      <c r="T106" s="1141"/>
      <c r="U106" s="1141"/>
      <c r="V106" s="65"/>
      <c r="W106" s="66"/>
      <c r="X106" s="754"/>
      <c r="Y106" s="754"/>
      <c r="Z106" s="754"/>
      <c r="AA106" s="754"/>
      <c r="AB106" s="754"/>
      <c r="AC106" s="754"/>
      <c r="AD106" s="754"/>
      <c r="AE106" s="754"/>
      <c r="AF106" s="754"/>
      <c r="AG106" s="754"/>
      <c r="AH106" s="777"/>
      <c r="AI106" s="1212"/>
      <c r="AJ106" s="1213"/>
      <c r="AK106" s="1213"/>
      <c r="AL106" s="1213"/>
      <c r="AM106" s="1213"/>
      <c r="AN106" s="1213"/>
      <c r="AO106" s="1213"/>
      <c r="AP106" s="1213"/>
      <c r="AQ106" s="1214"/>
      <c r="AR106" s="67"/>
    </row>
    <row r="107" spans="1:44" ht="4.5" customHeight="1" x14ac:dyDescent="0.25">
      <c r="A107" s="64"/>
      <c r="B107" s="1141" t="s">
        <v>231</v>
      </c>
      <c r="C107" s="1141"/>
      <c r="D107" s="1141"/>
      <c r="E107" s="1141"/>
      <c r="F107" s="1141"/>
      <c r="G107" s="1141"/>
      <c r="H107" s="1141"/>
      <c r="I107" s="1141"/>
      <c r="J107" s="1141"/>
      <c r="K107" s="1141"/>
      <c r="L107" s="1141"/>
      <c r="M107" s="1141"/>
      <c r="N107" s="1141"/>
      <c r="O107" s="1141"/>
      <c r="P107" s="1141"/>
      <c r="Q107" s="1141"/>
      <c r="R107" s="1141"/>
      <c r="S107" s="1141"/>
      <c r="T107" s="1141"/>
      <c r="U107" s="1141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215"/>
      <c r="AJ107" s="1216"/>
      <c r="AK107" s="1216"/>
      <c r="AL107" s="1216"/>
      <c r="AM107" s="1216"/>
      <c r="AN107" s="1216"/>
      <c r="AO107" s="1216"/>
      <c r="AP107" s="1216"/>
      <c r="AQ107" s="1217"/>
      <c r="AR107" s="67"/>
    </row>
    <row r="108" spans="1:44" ht="4.5" customHeight="1" x14ac:dyDescent="0.25">
      <c r="A108" s="64"/>
      <c r="B108" s="1141"/>
      <c r="C108" s="1141"/>
      <c r="D108" s="1141"/>
      <c r="E108" s="1141"/>
      <c r="F108" s="1141"/>
      <c r="G108" s="1141"/>
      <c r="H108" s="1141"/>
      <c r="I108" s="1141"/>
      <c r="J108" s="1141"/>
      <c r="K108" s="1141"/>
      <c r="L108" s="1141"/>
      <c r="M108" s="1141"/>
      <c r="N108" s="1141"/>
      <c r="O108" s="1141"/>
      <c r="P108" s="1141"/>
      <c r="Q108" s="1141"/>
      <c r="R108" s="1141"/>
      <c r="S108" s="1141"/>
      <c r="T108" s="1141"/>
      <c r="U108" s="1141"/>
      <c r="V108" s="65"/>
      <c r="W108" s="66"/>
      <c r="X108" s="1181" t="s">
        <v>921</v>
      </c>
      <c r="Y108" s="1182"/>
      <c r="Z108" s="1183" t="e">
        <f>INDEX(#REF!,A95,14)</f>
        <v>#REF!</v>
      </c>
      <c r="AA108" s="1184"/>
      <c r="AB108" s="1184"/>
      <c r="AC108" s="1184"/>
      <c r="AD108" s="1185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81"/>
      <c r="Y109" s="1182"/>
      <c r="Z109" s="1186"/>
      <c r="AA109" s="1187"/>
      <c r="AB109" s="1187"/>
      <c r="AC109" s="1187"/>
      <c r="AD109" s="1188"/>
      <c r="AE109" s="69"/>
      <c r="AF109" s="69"/>
      <c r="AG109" s="69"/>
      <c r="AH109" s="1192" t="e">
        <f>INDEX(#REF!,A95,27)</f>
        <v>#REF!</v>
      </c>
      <c r="AI109" s="1193"/>
      <c r="AJ109" s="1193"/>
      <c r="AK109" s="1193"/>
      <c r="AL109" s="1193"/>
      <c r="AM109" s="1193"/>
      <c r="AN109" s="1193"/>
      <c r="AO109" s="1193"/>
      <c r="AP109" s="1193"/>
      <c r="AQ109" s="1194"/>
      <c r="AR109" s="67"/>
    </row>
    <row r="110" spans="1:44" ht="4.5" customHeight="1" x14ac:dyDescent="0.25">
      <c r="A110" s="66"/>
      <c r="B110" s="772" t="s">
        <v>922</v>
      </c>
      <c r="C110" s="772"/>
      <c r="D110" s="772"/>
      <c r="E110" s="772"/>
      <c r="F110" s="791" t="e">
        <f>IF(INDEX(#REF!,A95,2)="ZK"," Závesný klzák / ZK / Hang glider / HG /",(CONCATENATE("Motorový závesný klzák/Powered Hangglider/MZK/PHG/RWL",INDEX(#REF!,A95,38),"/")))</f>
        <v>#REF!</v>
      </c>
      <c r="G110" s="792"/>
      <c r="H110" s="792"/>
      <c r="I110" s="792"/>
      <c r="J110" s="792"/>
      <c r="K110" s="792"/>
      <c r="L110" s="792"/>
      <c r="M110" s="792"/>
      <c r="N110" s="792"/>
      <c r="O110" s="792"/>
      <c r="P110" s="792"/>
      <c r="Q110" s="792"/>
      <c r="R110" s="792"/>
      <c r="S110" s="792"/>
      <c r="T110" s="792"/>
      <c r="U110" s="793"/>
      <c r="V110" s="67"/>
      <c r="W110" s="66"/>
      <c r="X110" s="1181"/>
      <c r="Y110" s="1182"/>
      <c r="Z110" s="1186"/>
      <c r="AA110" s="1187"/>
      <c r="AB110" s="1187"/>
      <c r="AC110" s="1187"/>
      <c r="AD110" s="1188"/>
      <c r="AE110" s="1140" t="s">
        <v>380</v>
      </c>
      <c r="AF110" s="1140"/>
      <c r="AG110" s="1140"/>
      <c r="AH110" s="1195"/>
      <c r="AI110" s="1196"/>
      <c r="AJ110" s="1196"/>
      <c r="AK110" s="1196"/>
      <c r="AL110" s="1196"/>
      <c r="AM110" s="1196"/>
      <c r="AN110" s="1196"/>
      <c r="AO110" s="1196"/>
      <c r="AP110" s="1196"/>
      <c r="AQ110" s="1197"/>
      <c r="AR110" s="67"/>
    </row>
    <row r="111" spans="1:44" ht="4.5" customHeight="1" x14ac:dyDescent="0.25">
      <c r="A111" s="66"/>
      <c r="B111" s="772"/>
      <c r="C111" s="772"/>
      <c r="D111" s="772"/>
      <c r="E111" s="772"/>
      <c r="F111" s="794"/>
      <c r="G111" s="795"/>
      <c r="H111" s="795"/>
      <c r="I111" s="795"/>
      <c r="J111" s="795"/>
      <c r="K111" s="795"/>
      <c r="L111" s="795"/>
      <c r="M111" s="795"/>
      <c r="N111" s="795"/>
      <c r="O111" s="795"/>
      <c r="P111" s="795"/>
      <c r="Q111" s="795"/>
      <c r="R111" s="795"/>
      <c r="S111" s="795"/>
      <c r="T111" s="795"/>
      <c r="U111" s="796"/>
      <c r="V111" s="67"/>
      <c r="W111" s="66"/>
      <c r="X111" s="1181"/>
      <c r="Y111" s="1182"/>
      <c r="Z111" s="1189"/>
      <c r="AA111" s="1190"/>
      <c r="AB111" s="1190"/>
      <c r="AC111" s="1190"/>
      <c r="AD111" s="1191"/>
      <c r="AE111" s="1140"/>
      <c r="AF111" s="1140"/>
      <c r="AG111" s="1140"/>
      <c r="AH111" s="1198"/>
      <c r="AI111" s="1199"/>
      <c r="AJ111" s="1199"/>
      <c r="AK111" s="1199"/>
      <c r="AL111" s="1199"/>
      <c r="AM111" s="1199"/>
      <c r="AN111" s="1199"/>
      <c r="AO111" s="1199"/>
      <c r="AP111" s="1199"/>
      <c r="AQ111" s="1200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41" t="e">
        <f>CONCATENATE(INDEX(#REF!,A95,3)," (",INDEX(#REF!,A95,9),")")</f>
        <v>#REF!</v>
      </c>
      <c r="G112" s="1242"/>
      <c r="H112" s="1242"/>
      <c r="I112" s="1242"/>
      <c r="J112" s="1242"/>
      <c r="K112" s="1242"/>
      <c r="L112" s="1242"/>
      <c r="M112" s="1242"/>
      <c r="N112" s="1242"/>
      <c r="O112" s="1242"/>
      <c r="P112" s="1242"/>
      <c r="Q112" s="1242"/>
      <c r="R112" s="1242"/>
      <c r="S112" s="1242"/>
      <c r="T112" s="1242"/>
      <c r="U112" s="1243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54" t="s">
        <v>381</v>
      </c>
      <c r="C113" s="754"/>
      <c r="D113" s="754"/>
      <c r="E113" s="754"/>
      <c r="F113" s="1244"/>
      <c r="G113" s="1242"/>
      <c r="H113" s="1242"/>
      <c r="I113" s="1242"/>
      <c r="J113" s="1242"/>
      <c r="K113" s="1242"/>
      <c r="L113" s="1242"/>
      <c r="M113" s="1242"/>
      <c r="N113" s="1242"/>
      <c r="O113" s="1242"/>
      <c r="P113" s="1242"/>
      <c r="Q113" s="1242"/>
      <c r="R113" s="1242"/>
      <c r="S113" s="1242"/>
      <c r="T113" s="1242"/>
      <c r="U113" s="1243"/>
      <c r="V113" s="67"/>
      <c r="W113" s="66"/>
      <c r="X113" s="754" t="s">
        <v>845</v>
      </c>
      <c r="Y113" s="790"/>
      <c r="Z113" s="790"/>
      <c r="AA113" s="790"/>
      <c r="AB113" s="790"/>
      <c r="AC113" s="790"/>
      <c r="AD113" s="790"/>
      <c r="AE113" s="790"/>
      <c r="AF113" s="790"/>
      <c r="AG113" s="790"/>
      <c r="AH113" s="790"/>
      <c r="AI113" s="790"/>
      <c r="AJ113" s="790"/>
      <c r="AK113" s="790"/>
      <c r="AM113" s="1166" t="e">
        <f>INDEX(#REF!,A95,28)</f>
        <v>#REF!</v>
      </c>
      <c r="AN113" s="1167"/>
      <c r="AO113" s="1167"/>
      <c r="AP113" s="1167"/>
      <c r="AQ113" s="1168"/>
      <c r="AR113" s="67"/>
    </row>
    <row r="114" spans="1:44" ht="4.5" customHeight="1" x14ac:dyDescent="0.25">
      <c r="A114" s="66"/>
      <c r="B114" s="754"/>
      <c r="C114" s="754"/>
      <c r="D114" s="754"/>
      <c r="E114" s="754"/>
      <c r="F114" s="1244"/>
      <c r="G114" s="1242"/>
      <c r="H114" s="1242"/>
      <c r="I114" s="1242"/>
      <c r="J114" s="1242"/>
      <c r="K114" s="1242"/>
      <c r="L114" s="1242"/>
      <c r="M114" s="1242"/>
      <c r="N114" s="1242"/>
      <c r="O114" s="1242"/>
      <c r="P114" s="1242"/>
      <c r="Q114" s="1242"/>
      <c r="R114" s="1242"/>
      <c r="S114" s="1242"/>
      <c r="T114" s="1242"/>
      <c r="U114" s="1243"/>
      <c r="V114" s="67"/>
      <c r="W114" s="66"/>
      <c r="X114" s="790"/>
      <c r="Y114" s="790"/>
      <c r="Z114" s="790"/>
      <c r="AA114" s="790"/>
      <c r="AB114" s="790"/>
      <c r="AC114" s="790"/>
      <c r="AD114" s="790"/>
      <c r="AE114" s="790"/>
      <c r="AF114" s="790"/>
      <c r="AG114" s="790"/>
      <c r="AH114" s="790"/>
      <c r="AI114" s="790"/>
      <c r="AJ114" s="790"/>
      <c r="AK114" s="790"/>
      <c r="AL114" s="74"/>
      <c r="AM114" s="1169"/>
      <c r="AN114" s="1170"/>
      <c r="AO114" s="1170"/>
      <c r="AP114" s="1170"/>
      <c r="AQ114" s="1171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45"/>
      <c r="G115" s="1246"/>
      <c r="H115" s="1246"/>
      <c r="I115" s="1246"/>
      <c r="J115" s="1246"/>
      <c r="K115" s="1246"/>
      <c r="L115" s="1246"/>
      <c r="M115" s="1246"/>
      <c r="N115" s="1246"/>
      <c r="O115" s="1246"/>
      <c r="P115" s="1246"/>
      <c r="Q115" s="1246"/>
      <c r="R115" s="1246"/>
      <c r="S115" s="1246"/>
      <c r="T115" s="1246"/>
      <c r="U115" s="1247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69"/>
      <c r="AN115" s="1170"/>
      <c r="AO115" s="1170"/>
      <c r="AP115" s="1170"/>
      <c r="AQ115" s="1171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54" t="s">
        <v>455</v>
      </c>
      <c r="Y116" s="754"/>
      <c r="Z116" s="754"/>
      <c r="AA116" s="754"/>
      <c r="AB116" s="754"/>
      <c r="AC116" s="754"/>
      <c r="AD116" s="754"/>
      <c r="AE116" s="754"/>
      <c r="AF116" s="1175" t="e">
        <f>IF(INDEX(#REF!,A95,2)="ZK",(CONCATENATE("O-HG / ",INDEX(#REF!,A95,38)," place")),(CONCATENATE("RWL ",INDEX(#REF!,A95,38),)))</f>
        <v>#REF!</v>
      </c>
      <c r="AG116" s="1176"/>
      <c r="AH116" s="1176"/>
      <c r="AI116" s="1176"/>
      <c r="AJ116" s="1176"/>
      <c r="AK116" s="1177"/>
      <c r="AL116" s="75"/>
      <c r="AM116" s="1169"/>
      <c r="AN116" s="1170"/>
      <c r="AO116" s="1170"/>
      <c r="AP116" s="1170"/>
      <c r="AQ116" s="1171"/>
      <c r="AR116" s="67"/>
    </row>
    <row r="117" spans="1:44" ht="4.5" customHeight="1" x14ac:dyDescent="0.25">
      <c r="A117" s="66"/>
      <c r="B117" s="754" t="s">
        <v>791</v>
      </c>
      <c r="C117" s="754"/>
      <c r="D117" s="754"/>
      <c r="E117" s="754"/>
      <c r="F117" s="754"/>
      <c r="G117" s="754"/>
      <c r="H117" s="754"/>
      <c r="I117" s="1142" t="e">
        <f>INDEX(#REF!,A95,5)</f>
        <v>#REF!</v>
      </c>
      <c r="J117" s="1143"/>
      <c r="K117" s="1143"/>
      <c r="L117" s="1143"/>
      <c r="M117" s="1143"/>
      <c r="N117" s="1143"/>
      <c r="O117" s="1143"/>
      <c r="P117" s="1143"/>
      <c r="Q117" s="1143"/>
      <c r="R117" s="1143"/>
      <c r="S117" s="1143"/>
      <c r="T117" s="1143"/>
      <c r="U117" s="1144"/>
      <c r="V117" s="67"/>
      <c r="W117" s="66"/>
      <c r="X117" s="754"/>
      <c r="Y117" s="754"/>
      <c r="Z117" s="754"/>
      <c r="AA117" s="754"/>
      <c r="AB117" s="754"/>
      <c r="AC117" s="754"/>
      <c r="AD117" s="754"/>
      <c r="AE117" s="754"/>
      <c r="AF117" s="1178"/>
      <c r="AG117" s="1179"/>
      <c r="AH117" s="1179"/>
      <c r="AI117" s="1179"/>
      <c r="AJ117" s="1179"/>
      <c r="AK117" s="1180"/>
      <c r="AL117" s="75"/>
      <c r="AM117" s="1172"/>
      <c r="AN117" s="1173"/>
      <c r="AO117" s="1173"/>
      <c r="AP117" s="1173"/>
      <c r="AQ117" s="1174"/>
      <c r="AR117" s="67"/>
    </row>
    <row r="118" spans="1:44" ht="4.5" customHeight="1" x14ac:dyDescent="0.25">
      <c r="A118" s="66"/>
      <c r="B118" s="754"/>
      <c r="C118" s="754"/>
      <c r="D118" s="754"/>
      <c r="E118" s="754"/>
      <c r="F118" s="754"/>
      <c r="G118" s="754"/>
      <c r="H118" s="754"/>
      <c r="I118" s="1145"/>
      <c r="J118" s="1146"/>
      <c r="K118" s="1146"/>
      <c r="L118" s="1146"/>
      <c r="M118" s="1146"/>
      <c r="N118" s="1146"/>
      <c r="O118" s="1146"/>
      <c r="P118" s="1146"/>
      <c r="Q118" s="1146"/>
      <c r="R118" s="1146"/>
      <c r="S118" s="1146"/>
      <c r="T118" s="1146"/>
      <c r="U118" s="1147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54" t="s">
        <v>792</v>
      </c>
      <c r="C119" s="754"/>
      <c r="D119" s="754"/>
      <c r="E119" s="754"/>
      <c r="F119" s="754"/>
      <c r="G119" s="754"/>
      <c r="H119" s="754"/>
      <c r="I119" s="1145"/>
      <c r="J119" s="1146"/>
      <c r="K119" s="1146"/>
      <c r="L119" s="1146"/>
      <c r="M119" s="1146"/>
      <c r="N119" s="1146"/>
      <c r="O119" s="1146"/>
      <c r="P119" s="1146"/>
      <c r="Q119" s="1146"/>
      <c r="R119" s="1146"/>
      <c r="S119" s="1146"/>
      <c r="T119" s="1146"/>
      <c r="U119" s="1147"/>
      <c r="V119" s="67"/>
      <c r="W119" s="66"/>
      <c r="X119" s="1201" t="s">
        <v>88</v>
      </c>
      <c r="Y119" s="1202"/>
      <c r="Z119" s="1202"/>
      <c r="AA119" s="1202"/>
      <c r="AB119" s="1202"/>
      <c r="AC119" s="1202"/>
      <c r="AD119" s="1202"/>
      <c r="AE119" s="1202"/>
      <c r="AF119" s="1202"/>
      <c r="AG119" s="1202"/>
      <c r="AH119" s="1202"/>
      <c r="AI119" s="1202"/>
      <c r="AJ119" s="1202"/>
      <c r="AK119" s="1202"/>
      <c r="AL119" s="1202"/>
      <c r="AM119" s="1202"/>
      <c r="AN119" s="1202"/>
      <c r="AO119" s="1202"/>
      <c r="AP119" s="1202"/>
      <c r="AQ119" s="1203"/>
      <c r="AR119" s="67"/>
    </row>
    <row r="120" spans="1:44" ht="4.5" customHeight="1" x14ac:dyDescent="0.25">
      <c r="A120" s="66"/>
      <c r="B120" s="754"/>
      <c r="C120" s="754"/>
      <c r="D120" s="754"/>
      <c r="E120" s="754"/>
      <c r="F120" s="754"/>
      <c r="G120" s="754"/>
      <c r="H120" s="754"/>
      <c r="I120" s="1148"/>
      <c r="J120" s="1149"/>
      <c r="K120" s="1149"/>
      <c r="L120" s="1149"/>
      <c r="M120" s="1149"/>
      <c r="N120" s="1149"/>
      <c r="O120" s="1149"/>
      <c r="P120" s="1149"/>
      <c r="Q120" s="1149"/>
      <c r="R120" s="1149"/>
      <c r="S120" s="1149"/>
      <c r="T120" s="1149"/>
      <c r="U120" s="1150"/>
      <c r="V120" s="67"/>
      <c r="W120" s="66"/>
      <c r="X120" s="1204"/>
      <c r="Y120" s="1205"/>
      <c r="Z120" s="1205"/>
      <c r="AA120" s="1205"/>
      <c r="AB120" s="1205"/>
      <c r="AC120" s="1205"/>
      <c r="AD120" s="1205"/>
      <c r="AE120" s="1205"/>
      <c r="AF120" s="1205"/>
      <c r="AG120" s="1205"/>
      <c r="AH120" s="1205"/>
      <c r="AI120" s="1205"/>
      <c r="AJ120" s="1205"/>
      <c r="AK120" s="1205"/>
      <c r="AL120" s="1205"/>
      <c r="AM120" s="1205"/>
      <c r="AN120" s="1205"/>
      <c r="AO120" s="1205"/>
      <c r="AP120" s="1205"/>
      <c r="AQ120" s="1206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204"/>
      <c r="Y121" s="1205"/>
      <c r="Z121" s="1205"/>
      <c r="AA121" s="1205"/>
      <c r="AB121" s="1205"/>
      <c r="AC121" s="1205"/>
      <c r="AD121" s="1205"/>
      <c r="AE121" s="1205"/>
      <c r="AF121" s="1205"/>
      <c r="AG121" s="1205"/>
      <c r="AH121" s="1205"/>
      <c r="AI121" s="1205"/>
      <c r="AJ121" s="1205"/>
      <c r="AK121" s="1205"/>
      <c r="AL121" s="1205"/>
      <c r="AM121" s="1205"/>
      <c r="AN121" s="1205"/>
      <c r="AO121" s="1205"/>
      <c r="AP121" s="1205"/>
      <c r="AQ121" s="1206"/>
      <c r="AR121" s="67"/>
    </row>
    <row r="122" spans="1:44" ht="4.5" customHeight="1" x14ac:dyDescent="0.25">
      <c r="A122" s="66"/>
      <c r="B122" s="754" t="s">
        <v>901</v>
      </c>
      <c r="C122" s="754"/>
      <c r="D122" s="754"/>
      <c r="E122" s="754"/>
      <c r="F122" s="754"/>
      <c r="G122" s="754"/>
      <c r="H122" s="754"/>
      <c r="I122" s="1158" t="e">
        <f>CONCATENATE(INDEX(#REF!,A95,11),"",INDEX(#REF!,A95,24),", ",INDEX(#REF!,A95,25),"",INDEX(#REF!,A95,12))</f>
        <v>#REF!</v>
      </c>
      <c r="J122" s="1159"/>
      <c r="K122" s="1159"/>
      <c r="L122" s="1159"/>
      <c r="M122" s="1159"/>
      <c r="N122" s="1159"/>
      <c r="O122" s="1159"/>
      <c r="P122" s="1159"/>
      <c r="Q122" s="1159"/>
      <c r="R122" s="1159"/>
      <c r="S122" s="1159"/>
      <c r="T122" s="1159"/>
      <c r="U122" s="1160"/>
      <c r="V122" s="67"/>
      <c r="W122" s="66"/>
      <c r="X122" s="1204"/>
      <c r="Y122" s="1205"/>
      <c r="Z122" s="1205"/>
      <c r="AA122" s="1205"/>
      <c r="AB122" s="1205"/>
      <c r="AC122" s="1205"/>
      <c r="AD122" s="1205"/>
      <c r="AE122" s="1205"/>
      <c r="AF122" s="1205"/>
      <c r="AG122" s="1205"/>
      <c r="AH122" s="1205"/>
      <c r="AI122" s="1205"/>
      <c r="AJ122" s="1205"/>
      <c r="AK122" s="1205"/>
      <c r="AL122" s="1205"/>
      <c r="AM122" s="1205"/>
      <c r="AN122" s="1205"/>
      <c r="AO122" s="1205"/>
      <c r="AP122" s="1205"/>
      <c r="AQ122" s="1206"/>
      <c r="AR122" s="67"/>
    </row>
    <row r="123" spans="1:44" ht="4.5" customHeight="1" x14ac:dyDescent="0.25">
      <c r="A123" s="66"/>
      <c r="B123" s="754"/>
      <c r="C123" s="754"/>
      <c r="D123" s="754"/>
      <c r="E123" s="754"/>
      <c r="F123" s="754"/>
      <c r="G123" s="754"/>
      <c r="H123" s="754"/>
      <c r="I123" s="1161"/>
      <c r="J123" s="1140"/>
      <c r="K123" s="1140"/>
      <c r="L123" s="1140"/>
      <c r="M123" s="1140"/>
      <c r="N123" s="1140"/>
      <c r="O123" s="1140"/>
      <c r="P123" s="1140"/>
      <c r="Q123" s="1140"/>
      <c r="R123" s="1140"/>
      <c r="S123" s="1140"/>
      <c r="T123" s="1140"/>
      <c r="U123" s="1162"/>
      <c r="V123" s="67"/>
      <c r="W123" s="66"/>
      <c r="X123" s="1204"/>
      <c r="Y123" s="1205"/>
      <c r="Z123" s="1205"/>
      <c r="AA123" s="1205"/>
      <c r="AB123" s="1205"/>
      <c r="AC123" s="1205"/>
      <c r="AD123" s="1205"/>
      <c r="AE123" s="1205"/>
      <c r="AF123" s="1205"/>
      <c r="AG123" s="1205"/>
      <c r="AH123" s="1205"/>
      <c r="AI123" s="1205"/>
      <c r="AJ123" s="1205"/>
      <c r="AK123" s="1205"/>
      <c r="AL123" s="1205"/>
      <c r="AM123" s="1205"/>
      <c r="AN123" s="1205"/>
      <c r="AO123" s="1205"/>
      <c r="AP123" s="1205"/>
      <c r="AQ123" s="1206"/>
      <c r="AR123" s="67"/>
    </row>
    <row r="124" spans="1:44" ht="4.5" customHeight="1" x14ac:dyDescent="0.25">
      <c r="A124" s="66"/>
      <c r="B124" s="754" t="s">
        <v>902</v>
      </c>
      <c r="C124" s="754"/>
      <c r="D124" s="754"/>
      <c r="E124" s="754"/>
      <c r="F124" s="754"/>
      <c r="G124" s="754"/>
      <c r="H124" s="754"/>
      <c r="I124" s="1161"/>
      <c r="J124" s="1140"/>
      <c r="K124" s="1140"/>
      <c r="L124" s="1140"/>
      <c r="M124" s="1140"/>
      <c r="N124" s="1140"/>
      <c r="O124" s="1140"/>
      <c r="P124" s="1140"/>
      <c r="Q124" s="1140"/>
      <c r="R124" s="1140"/>
      <c r="S124" s="1140"/>
      <c r="T124" s="1140"/>
      <c r="U124" s="1162"/>
      <c r="V124" s="67"/>
      <c r="W124" s="66"/>
      <c r="X124" s="1207"/>
      <c r="Y124" s="1208"/>
      <c r="Z124" s="1208"/>
      <c r="AA124" s="1208"/>
      <c r="AB124" s="1208"/>
      <c r="AC124" s="1208"/>
      <c r="AD124" s="1208"/>
      <c r="AE124" s="1208"/>
      <c r="AF124" s="1208"/>
      <c r="AG124" s="1208"/>
      <c r="AH124" s="1208"/>
      <c r="AI124" s="1208"/>
      <c r="AJ124" s="1208"/>
      <c r="AK124" s="1208"/>
      <c r="AL124" s="1208"/>
      <c r="AM124" s="1208"/>
      <c r="AN124" s="1208"/>
      <c r="AO124" s="1208"/>
      <c r="AP124" s="1208"/>
      <c r="AQ124" s="1209"/>
      <c r="AR124" s="67"/>
    </row>
    <row r="125" spans="1:44" ht="4.5" customHeight="1" x14ac:dyDescent="0.25">
      <c r="A125" s="66"/>
      <c r="B125" s="754"/>
      <c r="C125" s="754"/>
      <c r="D125" s="754"/>
      <c r="E125" s="754"/>
      <c r="F125" s="754"/>
      <c r="G125" s="754"/>
      <c r="H125" s="754"/>
      <c r="I125" s="1161"/>
      <c r="J125" s="1140"/>
      <c r="K125" s="1140"/>
      <c r="L125" s="1140"/>
      <c r="M125" s="1140"/>
      <c r="N125" s="1140"/>
      <c r="O125" s="1140"/>
      <c r="P125" s="1140"/>
      <c r="Q125" s="1140"/>
      <c r="R125" s="1140"/>
      <c r="S125" s="1140"/>
      <c r="T125" s="1140"/>
      <c r="U125" s="1162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61"/>
      <c r="J126" s="1140"/>
      <c r="K126" s="1140"/>
      <c r="L126" s="1140"/>
      <c r="M126" s="1140"/>
      <c r="N126" s="1140"/>
      <c r="O126" s="1140"/>
      <c r="P126" s="1140"/>
      <c r="Q126" s="1140"/>
      <c r="R126" s="1140"/>
      <c r="S126" s="1140"/>
      <c r="T126" s="1140"/>
      <c r="U126" s="1162"/>
      <c r="V126" s="67"/>
      <c r="W126" s="66"/>
      <c r="X126" s="705" t="s">
        <v>903</v>
      </c>
      <c r="Y126" s="739"/>
      <c r="Z126" s="739"/>
      <c r="AA126" s="739"/>
      <c r="AB126" s="739"/>
      <c r="AC126" s="739"/>
      <c r="AD126" s="706"/>
      <c r="AE126" s="705" t="s">
        <v>913</v>
      </c>
      <c r="AF126" s="739"/>
      <c r="AG126" s="739"/>
      <c r="AH126" s="706"/>
      <c r="AI126" s="742" t="s">
        <v>914</v>
      </c>
      <c r="AJ126" s="743"/>
      <c r="AK126" s="743"/>
      <c r="AL126" s="743"/>
      <c r="AM126" s="744"/>
      <c r="AN126" s="742" t="s">
        <v>915</v>
      </c>
      <c r="AO126" s="743"/>
      <c r="AP126" s="743"/>
      <c r="AQ126" s="744"/>
      <c r="AR126" s="67"/>
    </row>
    <row r="127" spans="1:44" ht="4.5" customHeight="1" x14ac:dyDescent="0.25">
      <c r="A127" s="66"/>
      <c r="B127" s="754" t="s">
        <v>904</v>
      </c>
      <c r="C127" s="754"/>
      <c r="D127" s="754"/>
      <c r="E127" s="754"/>
      <c r="F127" s="754"/>
      <c r="G127" s="754"/>
      <c r="H127" s="754"/>
      <c r="I127" s="1161"/>
      <c r="J127" s="1140"/>
      <c r="K127" s="1140"/>
      <c r="L127" s="1140"/>
      <c r="M127" s="1140"/>
      <c r="N127" s="1140"/>
      <c r="O127" s="1140"/>
      <c r="P127" s="1140"/>
      <c r="Q127" s="1140"/>
      <c r="R127" s="1140"/>
      <c r="S127" s="1140"/>
      <c r="T127" s="1140"/>
      <c r="U127" s="1162"/>
      <c r="V127" s="67"/>
      <c r="W127" s="66"/>
      <c r="X127" s="707"/>
      <c r="Y127" s="740"/>
      <c r="Z127" s="740"/>
      <c r="AA127" s="740"/>
      <c r="AB127" s="740"/>
      <c r="AC127" s="740"/>
      <c r="AD127" s="708"/>
      <c r="AE127" s="707"/>
      <c r="AF127" s="740"/>
      <c r="AG127" s="740"/>
      <c r="AH127" s="708"/>
      <c r="AI127" s="745"/>
      <c r="AJ127" s="746"/>
      <c r="AK127" s="746"/>
      <c r="AL127" s="746"/>
      <c r="AM127" s="747"/>
      <c r="AN127" s="745"/>
      <c r="AO127" s="746"/>
      <c r="AP127" s="746"/>
      <c r="AQ127" s="747"/>
      <c r="AR127" s="67"/>
    </row>
    <row r="128" spans="1:44" ht="4.5" customHeight="1" x14ac:dyDescent="0.25">
      <c r="A128" s="66"/>
      <c r="B128" s="754"/>
      <c r="C128" s="754"/>
      <c r="D128" s="754"/>
      <c r="E128" s="754"/>
      <c r="F128" s="754"/>
      <c r="G128" s="754"/>
      <c r="H128" s="754"/>
      <c r="I128" s="1161"/>
      <c r="J128" s="1140"/>
      <c r="K128" s="1140"/>
      <c r="L128" s="1140"/>
      <c r="M128" s="1140"/>
      <c r="N128" s="1140"/>
      <c r="O128" s="1140"/>
      <c r="P128" s="1140"/>
      <c r="Q128" s="1140"/>
      <c r="R128" s="1140"/>
      <c r="S128" s="1140"/>
      <c r="T128" s="1140"/>
      <c r="U128" s="1162"/>
      <c r="V128" s="67"/>
      <c r="W128" s="66"/>
      <c r="X128" s="709"/>
      <c r="Y128" s="741"/>
      <c r="Z128" s="741"/>
      <c r="AA128" s="741"/>
      <c r="AB128" s="741"/>
      <c r="AC128" s="741"/>
      <c r="AD128" s="710"/>
      <c r="AE128" s="709"/>
      <c r="AF128" s="741"/>
      <c r="AG128" s="741"/>
      <c r="AH128" s="710"/>
      <c r="AI128" s="748"/>
      <c r="AJ128" s="749"/>
      <c r="AK128" s="749"/>
      <c r="AL128" s="749"/>
      <c r="AM128" s="750"/>
      <c r="AN128" s="748"/>
      <c r="AO128" s="749"/>
      <c r="AP128" s="749"/>
      <c r="AQ128" s="750"/>
      <c r="AR128" s="67"/>
    </row>
    <row r="129" spans="1:44" ht="4.5" customHeight="1" x14ac:dyDescent="0.25">
      <c r="A129" s="66"/>
      <c r="B129" s="754" t="s">
        <v>905</v>
      </c>
      <c r="C129" s="754"/>
      <c r="D129" s="754"/>
      <c r="E129" s="754"/>
      <c r="F129" s="754"/>
      <c r="G129" s="754"/>
      <c r="H129" s="754"/>
      <c r="I129" s="1161"/>
      <c r="J129" s="1140"/>
      <c r="K129" s="1140"/>
      <c r="L129" s="1140"/>
      <c r="M129" s="1140"/>
      <c r="N129" s="1140"/>
      <c r="O129" s="1140"/>
      <c r="P129" s="1140"/>
      <c r="Q129" s="1140"/>
      <c r="R129" s="1140"/>
      <c r="S129" s="1140"/>
      <c r="T129" s="1140"/>
      <c r="U129" s="1162"/>
      <c r="V129" s="67"/>
      <c r="W129" s="66"/>
      <c r="X129" s="755" t="s">
        <v>272</v>
      </c>
      <c r="Y129" s="756"/>
      <c r="Z129" s="756"/>
      <c r="AA129" s="756"/>
      <c r="AB129" s="756"/>
      <c r="AC129" s="756"/>
      <c r="AD129" s="757"/>
      <c r="AE129" s="861" t="e">
        <f>INDEX(#REF!,A95,29)</f>
        <v>#REF!</v>
      </c>
      <c r="AF129" s="862"/>
      <c r="AG129" s="862"/>
      <c r="AH129" s="863"/>
      <c r="AI129" s="730" t="e">
        <f>INDEX(#REF!,A95,31)</f>
        <v>#REF!</v>
      </c>
      <c r="AJ129" s="836"/>
      <c r="AK129" s="836"/>
      <c r="AL129" s="836"/>
      <c r="AM129" s="837"/>
      <c r="AN129" s="730" t="e">
        <f>INDEX(#REF!,A95,33)</f>
        <v>#REF!</v>
      </c>
      <c r="AO129" s="836"/>
      <c r="AP129" s="836"/>
      <c r="AQ129" s="837"/>
      <c r="AR129" s="67"/>
    </row>
    <row r="130" spans="1:44" ht="4.5" customHeight="1" x14ac:dyDescent="0.25">
      <c r="A130" s="66"/>
      <c r="B130" s="754"/>
      <c r="C130" s="754"/>
      <c r="D130" s="754"/>
      <c r="E130" s="754"/>
      <c r="F130" s="754"/>
      <c r="G130" s="754"/>
      <c r="H130" s="754"/>
      <c r="I130" s="1161"/>
      <c r="J130" s="1140"/>
      <c r="K130" s="1140"/>
      <c r="L130" s="1140"/>
      <c r="M130" s="1140"/>
      <c r="N130" s="1140"/>
      <c r="O130" s="1140"/>
      <c r="P130" s="1140"/>
      <c r="Q130" s="1140"/>
      <c r="R130" s="1140"/>
      <c r="S130" s="1140"/>
      <c r="T130" s="1140"/>
      <c r="U130" s="1162"/>
      <c r="V130" s="67"/>
      <c r="W130" s="66"/>
      <c r="X130" s="758"/>
      <c r="Y130" s="759"/>
      <c r="Z130" s="759"/>
      <c r="AA130" s="759"/>
      <c r="AB130" s="759"/>
      <c r="AC130" s="759"/>
      <c r="AD130" s="760"/>
      <c r="AE130" s="864"/>
      <c r="AF130" s="865"/>
      <c r="AG130" s="865"/>
      <c r="AH130" s="866"/>
      <c r="AI130" s="838"/>
      <c r="AJ130" s="839"/>
      <c r="AK130" s="839"/>
      <c r="AL130" s="839"/>
      <c r="AM130" s="840"/>
      <c r="AN130" s="838"/>
      <c r="AO130" s="839"/>
      <c r="AP130" s="839"/>
      <c r="AQ130" s="840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63"/>
      <c r="J131" s="1164"/>
      <c r="K131" s="1164"/>
      <c r="L131" s="1164"/>
      <c r="M131" s="1164"/>
      <c r="N131" s="1164"/>
      <c r="O131" s="1164"/>
      <c r="P131" s="1164"/>
      <c r="Q131" s="1164"/>
      <c r="R131" s="1164"/>
      <c r="S131" s="1164"/>
      <c r="T131" s="1164"/>
      <c r="U131" s="1165"/>
      <c r="V131" s="67"/>
      <c r="W131" s="66"/>
      <c r="X131" s="761"/>
      <c r="Y131" s="762"/>
      <c r="Z131" s="762"/>
      <c r="AA131" s="762"/>
      <c r="AB131" s="762"/>
      <c r="AC131" s="762"/>
      <c r="AD131" s="763"/>
      <c r="AE131" s="867"/>
      <c r="AF131" s="868"/>
      <c r="AG131" s="868"/>
      <c r="AH131" s="869"/>
      <c r="AI131" s="841"/>
      <c r="AJ131" s="842"/>
      <c r="AK131" s="842"/>
      <c r="AL131" s="842"/>
      <c r="AM131" s="843"/>
      <c r="AN131" s="841"/>
      <c r="AO131" s="842"/>
      <c r="AP131" s="842"/>
      <c r="AQ131" s="843"/>
      <c r="AR131" s="67"/>
    </row>
    <row r="132" spans="1:44" ht="4.5" customHeight="1" x14ac:dyDescent="0.25">
      <c r="A132" s="66"/>
      <c r="B132" s="754" t="s">
        <v>273</v>
      </c>
      <c r="C132" s="754"/>
      <c r="D132" s="754"/>
      <c r="E132" s="754"/>
      <c r="F132" s="754"/>
      <c r="G132" s="754"/>
      <c r="H132" s="777"/>
      <c r="I132" s="773" t="e">
        <f>INDEX(#REF!,A95,13)</f>
        <v>#REF!</v>
      </c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5"/>
      <c r="V132" s="67"/>
      <c r="W132" s="66"/>
      <c r="X132" s="720" t="s">
        <v>846</v>
      </c>
      <c r="Y132" s="721"/>
      <c r="Z132" s="721"/>
      <c r="AA132" s="721"/>
      <c r="AB132" s="721"/>
      <c r="AC132" s="721"/>
      <c r="AD132" s="722"/>
      <c r="AE132" s="705" t="s">
        <v>916</v>
      </c>
      <c r="AF132" s="721"/>
      <c r="AG132" s="721"/>
      <c r="AH132" s="722"/>
      <c r="AI132" s="705" t="s">
        <v>50</v>
      </c>
      <c r="AJ132" s="721"/>
      <c r="AK132" s="721"/>
      <c r="AL132" s="721"/>
      <c r="AM132" s="722"/>
      <c r="AN132" s="705" t="s">
        <v>51</v>
      </c>
      <c r="AO132" s="721"/>
      <c r="AP132" s="721"/>
      <c r="AQ132" s="722"/>
      <c r="AR132" s="67"/>
    </row>
    <row r="133" spans="1:44" ht="4.5" customHeight="1" x14ac:dyDescent="0.25">
      <c r="A133" s="66"/>
      <c r="B133" s="754"/>
      <c r="C133" s="754"/>
      <c r="D133" s="754"/>
      <c r="E133" s="754"/>
      <c r="F133" s="754"/>
      <c r="G133" s="754"/>
      <c r="H133" s="777"/>
      <c r="I133" s="776"/>
      <c r="J133" s="754"/>
      <c r="K133" s="754"/>
      <c r="L133" s="754"/>
      <c r="M133" s="754"/>
      <c r="N133" s="754"/>
      <c r="O133" s="754"/>
      <c r="P133" s="754"/>
      <c r="Q133" s="754"/>
      <c r="R133" s="754"/>
      <c r="S133" s="754"/>
      <c r="T133" s="754"/>
      <c r="U133" s="777"/>
      <c r="V133" s="67"/>
      <c r="W133" s="66"/>
      <c r="X133" s="723"/>
      <c r="Y133" s="724"/>
      <c r="Z133" s="724"/>
      <c r="AA133" s="724"/>
      <c r="AB133" s="724"/>
      <c r="AC133" s="724"/>
      <c r="AD133" s="725"/>
      <c r="AE133" s="723"/>
      <c r="AF133" s="724"/>
      <c r="AG133" s="724"/>
      <c r="AH133" s="725"/>
      <c r="AI133" s="723"/>
      <c r="AJ133" s="724"/>
      <c r="AK133" s="724"/>
      <c r="AL133" s="724"/>
      <c r="AM133" s="725"/>
      <c r="AN133" s="723"/>
      <c r="AO133" s="724"/>
      <c r="AP133" s="724"/>
      <c r="AQ133" s="725"/>
      <c r="AR133" s="67"/>
    </row>
    <row r="134" spans="1:44" ht="4.5" customHeight="1" x14ac:dyDescent="0.25">
      <c r="A134" s="66"/>
      <c r="B134" s="754" t="s">
        <v>274</v>
      </c>
      <c r="C134" s="754"/>
      <c r="D134" s="754"/>
      <c r="E134" s="754"/>
      <c r="F134" s="754"/>
      <c r="G134" s="754"/>
      <c r="H134" s="754"/>
      <c r="I134" s="776"/>
      <c r="J134" s="754"/>
      <c r="K134" s="754"/>
      <c r="L134" s="754"/>
      <c r="M134" s="754"/>
      <c r="N134" s="754"/>
      <c r="O134" s="754"/>
      <c r="P134" s="754"/>
      <c r="Q134" s="754"/>
      <c r="R134" s="754"/>
      <c r="S134" s="754"/>
      <c r="T134" s="754"/>
      <c r="U134" s="777"/>
      <c r="V134" s="67"/>
      <c r="W134" s="66"/>
      <c r="X134" s="726"/>
      <c r="Y134" s="727"/>
      <c r="Z134" s="727"/>
      <c r="AA134" s="727"/>
      <c r="AB134" s="727"/>
      <c r="AC134" s="727"/>
      <c r="AD134" s="728"/>
      <c r="AE134" s="726"/>
      <c r="AF134" s="727"/>
      <c r="AG134" s="727"/>
      <c r="AH134" s="728"/>
      <c r="AI134" s="726"/>
      <c r="AJ134" s="727"/>
      <c r="AK134" s="727"/>
      <c r="AL134" s="727"/>
      <c r="AM134" s="728"/>
      <c r="AN134" s="726"/>
      <c r="AO134" s="727"/>
      <c r="AP134" s="727"/>
      <c r="AQ134" s="728"/>
      <c r="AR134" s="67"/>
    </row>
    <row r="135" spans="1:44" ht="4.5" customHeight="1" x14ac:dyDescent="0.25">
      <c r="A135" s="66"/>
      <c r="B135" s="754"/>
      <c r="C135" s="754"/>
      <c r="D135" s="754"/>
      <c r="E135" s="754"/>
      <c r="F135" s="754"/>
      <c r="G135" s="754"/>
      <c r="H135" s="754"/>
      <c r="I135" s="778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80"/>
      <c r="V135" s="67"/>
      <c r="W135" s="66"/>
      <c r="X135" s="755" t="s">
        <v>529</v>
      </c>
      <c r="Y135" s="764"/>
      <c r="Z135" s="764"/>
      <c r="AA135" s="764"/>
      <c r="AB135" s="764"/>
      <c r="AC135" s="764"/>
      <c r="AD135" s="765"/>
      <c r="AE135" s="852" t="e">
        <f>INDEX(#REF!,A95,35)</f>
        <v>#REF!</v>
      </c>
      <c r="AF135" s="853"/>
      <c r="AG135" s="853"/>
      <c r="AH135" s="854"/>
      <c r="AI135" s="852" t="e">
        <f>INDEX(#REF!,A95,36)</f>
        <v>#REF!</v>
      </c>
      <c r="AJ135" s="853"/>
      <c r="AK135" s="853"/>
      <c r="AL135" s="853"/>
      <c r="AM135" s="854"/>
      <c r="AN135" s="852" t="e">
        <f>INDEX(#REF!,A95,37)</f>
        <v>#REF!</v>
      </c>
      <c r="AO135" s="853"/>
      <c r="AP135" s="853"/>
      <c r="AQ135" s="854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66"/>
      <c r="Y136" s="767"/>
      <c r="Z136" s="767"/>
      <c r="AA136" s="767"/>
      <c r="AB136" s="767"/>
      <c r="AC136" s="767"/>
      <c r="AD136" s="768"/>
      <c r="AE136" s="855"/>
      <c r="AF136" s="856"/>
      <c r="AG136" s="856"/>
      <c r="AH136" s="857"/>
      <c r="AI136" s="855"/>
      <c r="AJ136" s="856"/>
      <c r="AK136" s="856"/>
      <c r="AL136" s="856"/>
      <c r="AM136" s="857"/>
      <c r="AN136" s="855"/>
      <c r="AO136" s="856"/>
      <c r="AP136" s="856"/>
      <c r="AQ136" s="857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73" t="e">
        <f ca="1">IF(DAYS360(I132,NOW())&gt;60,NOW(),I132)</f>
        <v>#REF!</v>
      </c>
      <c r="M137" s="844"/>
      <c r="N137" s="844"/>
      <c r="O137" s="844"/>
      <c r="P137" s="844"/>
      <c r="Q137" s="844"/>
      <c r="R137" s="844"/>
      <c r="S137" s="844"/>
      <c r="T137" s="844"/>
      <c r="U137" s="845"/>
      <c r="V137" s="67"/>
      <c r="W137" s="66"/>
      <c r="X137" s="769"/>
      <c r="Y137" s="770"/>
      <c r="Z137" s="770"/>
      <c r="AA137" s="770"/>
      <c r="AB137" s="770"/>
      <c r="AC137" s="770"/>
      <c r="AD137" s="771"/>
      <c r="AE137" s="858"/>
      <c r="AF137" s="859"/>
      <c r="AG137" s="859"/>
      <c r="AH137" s="860"/>
      <c r="AI137" s="858"/>
      <c r="AJ137" s="859"/>
      <c r="AK137" s="859"/>
      <c r="AL137" s="859"/>
      <c r="AM137" s="860"/>
      <c r="AN137" s="858"/>
      <c r="AO137" s="859"/>
      <c r="AP137" s="859"/>
      <c r="AQ137" s="860"/>
      <c r="AR137" s="67"/>
    </row>
    <row r="138" spans="1:44" ht="4.5" customHeight="1" x14ac:dyDescent="0.25">
      <c r="A138" s="66"/>
      <c r="B138" s="754" t="s">
        <v>275</v>
      </c>
      <c r="C138" s="754"/>
      <c r="D138" s="754"/>
      <c r="E138" s="754"/>
      <c r="F138" s="754"/>
      <c r="G138" s="754"/>
      <c r="H138" s="754"/>
      <c r="I138" s="754"/>
      <c r="J138" s="754"/>
      <c r="K138" s="754"/>
      <c r="L138" s="846"/>
      <c r="M138" s="847"/>
      <c r="N138" s="847"/>
      <c r="O138" s="847"/>
      <c r="P138" s="847"/>
      <c r="Q138" s="847"/>
      <c r="R138" s="847"/>
      <c r="S138" s="847"/>
      <c r="T138" s="847"/>
      <c r="U138" s="848"/>
      <c r="V138" s="67"/>
      <c r="W138" s="66"/>
      <c r="X138" s="781" t="s">
        <v>276</v>
      </c>
      <c r="Y138" s="782"/>
      <c r="Z138" s="782"/>
      <c r="AA138" s="783"/>
      <c r="AB138" s="705" t="e">
        <f>INDEX(#REF!,A95,18)</f>
        <v>#REF!</v>
      </c>
      <c r="AC138" s="706"/>
      <c r="AD138" s="705" t="s">
        <v>277</v>
      </c>
      <c r="AE138" s="706"/>
      <c r="AF138" s="711" t="e">
        <f>INDEX(#REF!,A95,7)</f>
        <v>#REF!</v>
      </c>
      <c r="AG138" s="712"/>
      <c r="AH138" s="712"/>
      <c r="AI138" s="712"/>
      <c r="AJ138" s="712"/>
      <c r="AK138" s="712"/>
      <c r="AL138" s="712"/>
      <c r="AM138" s="713"/>
      <c r="AN138" s="703" t="e">
        <f>INDEX(#REF!,A95,15)</f>
        <v>#REF!</v>
      </c>
      <c r="AO138" s="739"/>
      <c r="AP138" s="739"/>
      <c r="AQ138" s="706"/>
      <c r="AR138" s="67"/>
    </row>
    <row r="139" spans="1:44" ht="4.5" customHeight="1" x14ac:dyDescent="0.25">
      <c r="A139" s="66"/>
      <c r="B139" s="754"/>
      <c r="C139" s="754"/>
      <c r="D139" s="754"/>
      <c r="E139" s="754"/>
      <c r="F139" s="754"/>
      <c r="G139" s="754"/>
      <c r="H139" s="754"/>
      <c r="I139" s="754"/>
      <c r="J139" s="754"/>
      <c r="K139" s="754"/>
      <c r="L139" s="846"/>
      <c r="M139" s="847"/>
      <c r="N139" s="847"/>
      <c r="O139" s="847"/>
      <c r="P139" s="847"/>
      <c r="Q139" s="847"/>
      <c r="R139" s="847"/>
      <c r="S139" s="847"/>
      <c r="T139" s="847"/>
      <c r="U139" s="848"/>
      <c r="V139" s="67"/>
      <c r="W139" s="66"/>
      <c r="X139" s="784"/>
      <c r="Y139" s="785"/>
      <c r="Z139" s="785"/>
      <c r="AA139" s="786"/>
      <c r="AB139" s="707"/>
      <c r="AC139" s="708"/>
      <c r="AD139" s="707"/>
      <c r="AE139" s="708"/>
      <c r="AF139" s="714"/>
      <c r="AG139" s="715"/>
      <c r="AH139" s="715"/>
      <c r="AI139" s="715"/>
      <c r="AJ139" s="715"/>
      <c r="AK139" s="715"/>
      <c r="AL139" s="715"/>
      <c r="AM139" s="716"/>
      <c r="AN139" s="707"/>
      <c r="AO139" s="740"/>
      <c r="AP139" s="740"/>
      <c r="AQ139" s="708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49"/>
      <c r="M140" s="850"/>
      <c r="N140" s="850"/>
      <c r="O140" s="850"/>
      <c r="P140" s="850"/>
      <c r="Q140" s="850"/>
      <c r="R140" s="850"/>
      <c r="S140" s="850"/>
      <c r="T140" s="850"/>
      <c r="U140" s="851"/>
      <c r="V140" s="67"/>
      <c r="W140" s="66"/>
      <c r="X140" s="787"/>
      <c r="Y140" s="788"/>
      <c r="Z140" s="788"/>
      <c r="AA140" s="789"/>
      <c r="AB140" s="709"/>
      <c r="AC140" s="710"/>
      <c r="AD140" s="709"/>
      <c r="AE140" s="710"/>
      <c r="AF140" s="717"/>
      <c r="AG140" s="718"/>
      <c r="AH140" s="718"/>
      <c r="AI140" s="718"/>
      <c r="AJ140" s="718"/>
      <c r="AK140" s="718"/>
      <c r="AL140" s="718"/>
      <c r="AM140" s="719"/>
      <c r="AN140" s="709"/>
      <c r="AO140" s="741"/>
      <c r="AP140" s="741"/>
      <c r="AQ140" s="710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227" t="e">
        <f>F18</f>
        <v>#REF!</v>
      </c>
      <c r="C143" s="1227"/>
      <c r="D143" s="1227"/>
      <c r="E143" s="1227"/>
      <c r="F143" s="1227"/>
      <c r="G143" s="1227"/>
      <c r="H143" s="1227"/>
      <c r="I143" s="1227"/>
      <c r="J143" s="1227"/>
      <c r="K143" s="1227"/>
      <c r="L143" s="1227"/>
      <c r="M143" s="1227"/>
      <c r="N143" s="1227"/>
      <c r="O143" s="1227"/>
      <c r="P143" s="1227"/>
      <c r="Q143" s="1227"/>
      <c r="R143" s="1227"/>
      <c r="S143" s="1227"/>
      <c r="T143" s="1227"/>
      <c r="U143" s="1227"/>
      <c r="V143" s="65"/>
      <c r="W143" s="64"/>
      <c r="X143" s="1229" t="e">
        <f>Z14</f>
        <v>#REF!</v>
      </c>
      <c r="Y143" s="1229"/>
      <c r="Z143" s="1229"/>
      <c r="AA143" s="1229"/>
      <c r="AB143" s="1229"/>
      <c r="AC143" s="1229"/>
      <c r="AD143" s="1229"/>
      <c r="AE143" s="1239" t="e">
        <f>AH15</f>
        <v>#REF!</v>
      </c>
      <c r="AF143" s="1239"/>
      <c r="AG143" s="1239"/>
      <c r="AH143" s="1239"/>
      <c r="AI143" s="1239"/>
      <c r="AJ143" s="1239"/>
      <c r="AK143" s="1239"/>
      <c r="AL143" s="1239"/>
      <c r="AM143" s="1239"/>
      <c r="AN143" s="1239"/>
      <c r="AO143" s="1227" t="e">
        <f>AM19</f>
        <v>#REF!</v>
      </c>
      <c r="AP143" s="1227"/>
      <c r="AQ143" s="1227"/>
      <c r="AR143" s="1227"/>
    </row>
    <row r="144" spans="1:44" ht="4.5" customHeight="1" x14ac:dyDescent="0.25">
      <c r="A144" s="64"/>
      <c r="B144" s="1227"/>
      <c r="C144" s="1227"/>
      <c r="D144" s="1227"/>
      <c r="E144" s="1227"/>
      <c r="F144" s="1227"/>
      <c r="G144" s="1227"/>
      <c r="H144" s="1227"/>
      <c r="I144" s="1227"/>
      <c r="J144" s="1227"/>
      <c r="K144" s="1227"/>
      <c r="L144" s="1227"/>
      <c r="M144" s="1227"/>
      <c r="N144" s="1227"/>
      <c r="O144" s="1227"/>
      <c r="P144" s="1227"/>
      <c r="Q144" s="1227"/>
      <c r="R144" s="1227"/>
      <c r="S144" s="1227"/>
      <c r="T144" s="1227"/>
      <c r="U144" s="1227"/>
      <c r="V144" s="65"/>
      <c r="W144" s="64"/>
      <c r="X144" s="1229"/>
      <c r="Y144" s="1229"/>
      <c r="Z144" s="1229"/>
      <c r="AA144" s="1229"/>
      <c r="AB144" s="1229"/>
      <c r="AC144" s="1229"/>
      <c r="AD144" s="1229"/>
      <c r="AE144" s="1239"/>
      <c r="AF144" s="1239"/>
      <c r="AG144" s="1239"/>
      <c r="AH144" s="1239"/>
      <c r="AI144" s="1239"/>
      <c r="AJ144" s="1239"/>
      <c r="AK144" s="1239"/>
      <c r="AL144" s="1239"/>
      <c r="AM144" s="1239"/>
      <c r="AN144" s="1239"/>
      <c r="AO144" s="1227"/>
      <c r="AP144" s="1227"/>
      <c r="AQ144" s="1227"/>
      <c r="AR144" s="1227"/>
    </row>
    <row r="145" spans="1:44" ht="4.5" customHeight="1" x14ac:dyDescent="0.25">
      <c r="A145" s="64"/>
      <c r="B145" s="1227"/>
      <c r="C145" s="1227"/>
      <c r="D145" s="1227"/>
      <c r="E145" s="1227"/>
      <c r="F145" s="1227"/>
      <c r="G145" s="1227"/>
      <c r="H145" s="1227"/>
      <c r="I145" s="1227"/>
      <c r="J145" s="1227"/>
      <c r="K145" s="1227"/>
      <c r="L145" s="1227"/>
      <c r="M145" s="1227"/>
      <c r="N145" s="1227"/>
      <c r="O145" s="1227"/>
      <c r="P145" s="1227"/>
      <c r="Q145" s="1227"/>
      <c r="R145" s="1227"/>
      <c r="S145" s="1227"/>
      <c r="T145" s="1227"/>
      <c r="U145" s="1227"/>
      <c r="V145" s="65"/>
      <c r="W145" s="64"/>
      <c r="X145" s="1229"/>
      <c r="Y145" s="1229"/>
      <c r="Z145" s="1229"/>
      <c r="AA145" s="1229"/>
      <c r="AB145" s="1229"/>
      <c r="AC145" s="1229"/>
      <c r="AD145" s="1229"/>
      <c r="AE145" s="1239"/>
      <c r="AF145" s="1239"/>
      <c r="AG145" s="1239"/>
      <c r="AH145" s="1239"/>
      <c r="AI145" s="1239"/>
      <c r="AJ145" s="1239"/>
      <c r="AK145" s="1239"/>
      <c r="AL145" s="1239"/>
      <c r="AM145" s="1239"/>
      <c r="AN145" s="1239"/>
      <c r="AO145" s="1227"/>
      <c r="AP145" s="1227"/>
      <c r="AQ145" s="1227"/>
      <c r="AR145" s="1227"/>
    </row>
    <row r="146" spans="1:44" ht="4.5" customHeight="1" x14ac:dyDescent="0.25">
      <c r="A146" s="64"/>
      <c r="B146" s="1227" t="e">
        <f>I23</f>
        <v>#REF!</v>
      </c>
      <c r="C146" s="1227"/>
      <c r="D146" s="1227"/>
      <c r="E146" s="1227"/>
      <c r="F146" s="1227"/>
      <c r="G146" s="1227"/>
      <c r="H146" s="1227"/>
      <c r="I146" s="1227"/>
      <c r="J146" s="1227"/>
      <c r="K146" s="1227"/>
      <c r="L146" s="1227"/>
      <c r="M146" s="1227"/>
      <c r="N146" s="1227"/>
      <c r="O146" s="1227"/>
      <c r="P146" s="1227"/>
      <c r="Q146" s="1227"/>
      <c r="R146" s="1227"/>
      <c r="S146" s="1227"/>
      <c r="T146" s="1227"/>
      <c r="U146" s="1227"/>
      <c r="V146" s="65"/>
      <c r="W146" s="64"/>
      <c r="X146" s="1230" t="e">
        <f>AE35</f>
        <v>#REF!</v>
      </c>
      <c r="Y146" s="1231"/>
      <c r="Z146" s="1231"/>
      <c r="AA146" s="1231"/>
      <c r="AB146" s="1231"/>
      <c r="AC146" s="1231"/>
      <c r="AD146" s="1232"/>
      <c r="AE146" s="1230" t="e">
        <f>AI35</f>
        <v>#REF!</v>
      </c>
      <c r="AF146" s="1231"/>
      <c r="AG146" s="1231"/>
      <c r="AH146" s="1231"/>
      <c r="AI146" s="1231"/>
      <c r="AJ146" s="1231"/>
      <c r="AK146" s="1232"/>
      <c r="AL146" s="1230" t="e">
        <f>AN35</f>
        <v>#REF!</v>
      </c>
      <c r="AM146" s="1231"/>
      <c r="AN146" s="1231"/>
      <c r="AO146" s="1231"/>
      <c r="AP146" s="1231"/>
      <c r="AQ146" s="1231"/>
      <c r="AR146" s="1232"/>
    </row>
    <row r="147" spans="1:44" ht="4.5" customHeight="1" x14ac:dyDescent="0.25">
      <c r="A147" s="64"/>
      <c r="B147" s="1227"/>
      <c r="C147" s="1227"/>
      <c r="D147" s="1227"/>
      <c r="E147" s="1227"/>
      <c r="F147" s="1227"/>
      <c r="G147" s="1227"/>
      <c r="H147" s="1227"/>
      <c r="I147" s="1227"/>
      <c r="J147" s="1227"/>
      <c r="K147" s="1227"/>
      <c r="L147" s="1227"/>
      <c r="M147" s="1227"/>
      <c r="N147" s="1227"/>
      <c r="O147" s="1227"/>
      <c r="P147" s="1227"/>
      <c r="Q147" s="1227"/>
      <c r="R147" s="1227"/>
      <c r="S147" s="1227"/>
      <c r="T147" s="1227"/>
      <c r="U147" s="1227"/>
      <c r="V147" s="65"/>
      <c r="W147" s="64"/>
      <c r="X147" s="1233"/>
      <c r="Y147" s="1234"/>
      <c r="Z147" s="1234"/>
      <c r="AA147" s="1234"/>
      <c r="AB147" s="1234"/>
      <c r="AC147" s="1234"/>
      <c r="AD147" s="1235"/>
      <c r="AE147" s="1233"/>
      <c r="AF147" s="1234"/>
      <c r="AG147" s="1234"/>
      <c r="AH147" s="1234"/>
      <c r="AI147" s="1234"/>
      <c r="AJ147" s="1234"/>
      <c r="AK147" s="1235"/>
      <c r="AL147" s="1233"/>
      <c r="AM147" s="1234"/>
      <c r="AN147" s="1234"/>
      <c r="AO147" s="1234"/>
      <c r="AP147" s="1234"/>
      <c r="AQ147" s="1234"/>
      <c r="AR147" s="1235"/>
    </row>
    <row r="148" spans="1:44" ht="4.5" customHeight="1" x14ac:dyDescent="0.25">
      <c r="A148" s="64"/>
      <c r="B148" s="1227"/>
      <c r="C148" s="1227"/>
      <c r="D148" s="1227"/>
      <c r="E148" s="1227"/>
      <c r="F148" s="1227"/>
      <c r="G148" s="1227"/>
      <c r="H148" s="1227"/>
      <c r="I148" s="1227"/>
      <c r="J148" s="1227"/>
      <c r="K148" s="1227"/>
      <c r="L148" s="1227"/>
      <c r="M148" s="1227"/>
      <c r="N148" s="1227"/>
      <c r="O148" s="1227"/>
      <c r="P148" s="1227"/>
      <c r="Q148" s="1227"/>
      <c r="R148" s="1227"/>
      <c r="S148" s="1227"/>
      <c r="T148" s="1227"/>
      <c r="U148" s="1227"/>
      <c r="V148" s="65"/>
      <c r="W148" s="64"/>
      <c r="X148" s="1236"/>
      <c r="Y148" s="1237"/>
      <c r="Z148" s="1237"/>
      <c r="AA148" s="1237"/>
      <c r="AB148" s="1237"/>
      <c r="AC148" s="1237"/>
      <c r="AD148" s="1238"/>
      <c r="AE148" s="1236"/>
      <c r="AF148" s="1237"/>
      <c r="AG148" s="1237"/>
      <c r="AH148" s="1237"/>
      <c r="AI148" s="1237"/>
      <c r="AJ148" s="1237"/>
      <c r="AK148" s="1238"/>
      <c r="AL148" s="1236"/>
      <c r="AM148" s="1237"/>
      <c r="AN148" s="1237"/>
      <c r="AO148" s="1237"/>
      <c r="AP148" s="1237"/>
      <c r="AQ148" s="1237"/>
      <c r="AR148" s="1238"/>
    </row>
    <row r="149" spans="1:44" ht="4.5" customHeight="1" x14ac:dyDescent="0.25">
      <c r="A149" s="64"/>
      <c r="B149" s="1228" t="e">
        <f>I28</f>
        <v>#REF!</v>
      </c>
      <c r="C149" s="1228"/>
      <c r="D149" s="1228"/>
      <c r="E149" s="1228"/>
      <c r="F149" s="1228"/>
      <c r="G149" s="1228"/>
      <c r="H149" s="1228"/>
      <c r="I149" s="1228"/>
      <c r="J149" s="1228"/>
      <c r="K149" s="1228"/>
      <c r="L149" s="1228"/>
      <c r="M149" s="1228"/>
      <c r="N149" s="1228"/>
      <c r="O149" s="1228"/>
      <c r="P149" s="1228"/>
      <c r="Q149" s="1228"/>
      <c r="R149" s="1228"/>
      <c r="S149" s="1228"/>
      <c r="T149" s="1228"/>
      <c r="U149" s="1228"/>
      <c r="V149" s="65"/>
      <c r="W149" s="64"/>
      <c r="X149" s="1227" t="e">
        <f>AE41</f>
        <v>#REF!</v>
      </c>
      <c r="Y149" s="1227"/>
      <c r="Z149" s="1227"/>
      <c r="AA149" s="1227"/>
      <c r="AB149" s="1227"/>
      <c r="AC149" s="1227"/>
      <c r="AD149" s="1227"/>
      <c r="AE149" s="1227" t="e">
        <f>AI41</f>
        <v>#REF!</v>
      </c>
      <c r="AF149" s="1227"/>
      <c r="AG149" s="1227"/>
      <c r="AH149" s="1227"/>
      <c r="AI149" s="1227"/>
      <c r="AJ149" s="1227"/>
      <c r="AK149" s="1227"/>
      <c r="AL149" s="1227" t="e">
        <f>AN41</f>
        <v>#REF!</v>
      </c>
      <c r="AM149" s="1227"/>
      <c r="AN149" s="1227"/>
      <c r="AO149" s="1227"/>
      <c r="AP149" s="1227"/>
      <c r="AQ149" s="1227"/>
      <c r="AR149" s="1227"/>
    </row>
    <row r="150" spans="1:44" ht="4.5" customHeight="1" x14ac:dyDescent="0.25">
      <c r="A150" s="64"/>
      <c r="B150" s="1228"/>
      <c r="C150" s="1228"/>
      <c r="D150" s="1228"/>
      <c r="E150" s="1228"/>
      <c r="F150" s="1228"/>
      <c r="G150" s="1228"/>
      <c r="H150" s="1228"/>
      <c r="I150" s="1228"/>
      <c r="J150" s="1228"/>
      <c r="K150" s="1228"/>
      <c r="L150" s="1228"/>
      <c r="M150" s="1228"/>
      <c r="N150" s="1228"/>
      <c r="O150" s="1228"/>
      <c r="P150" s="1228"/>
      <c r="Q150" s="1228"/>
      <c r="R150" s="1228"/>
      <c r="S150" s="1228"/>
      <c r="T150" s="1228"/>
      <c r="U150" s="1228"/>
      <c r="V150" s="65"/>
      <c r="W150" s="64"/>
      <c r="X150" s="1227"/>
      <c r="Y150" s="1227"/>
      <c r="Z150" s="1227"/>
      <c r="AA150" s="1227"/>
      <c r="AB150" s="1227"/>
      <c r="AC150" s="1227"/>
      <c r="AD150" s="1227"/>
      <c r="AE150" s="1227"/>
      <c r="AF150" s="1227"/>
      <c r="AG150" s="1227"/>
      <c r="AH150" s="1227"/>
      <c r="AI150" s="1227"/>
      <c r="AJ150" s="1227"/>
      <c r="AK150" s="1227"/>
      <c r="AL150" s="1227"/>
      <c r="AM150" s="1227"/>
      <c r="AN150" s="1227"/>
      <c r="AO150" s="1227"/>
      <c r="AP150" s="1227"/>
      <c r="AQ150" s="1227"/>
      <c r="AR150" s="1227"/>
    </row>
    <row r="151" spans="1:44" ht="4.5" customHeight="1" x14ac:dyDescent="0.25">
      <c r="A151" s="64"/>
      <c r="B151" s="1228"/>
      <c r="C151" s="1228"/>
      <c r="D151" s="1228"/>
      <c r="E151" s="1228"/>
      <c r="F151" s="1228"/>
      <c r="G151" s="1228"/>
      <c r="H151" s="1228"/>
      <c r="I151" s="1228"/>
      <c r="J151" s="1228"/>
      <c r="K151" s="1228"/>
      <c r="L151" s="1228"/>
      <c r="M151" s="1228"/>
      <c r="N151" s="1228"/>
      <c r="O151" s="1228"/>
      <c r="P151" s="1228"/>
      <c r="Q151" s="1228"/>
      <c r="R151" s="1228"/>
      <c r="S151" s="1228"/>
      <c r="T151" s="1228"/>
      <c r="U151" s="1228"/>
      <c r="V151" s="65"/>
      <c r="W151" s="64"/>
      <c r="X151" s="1227"/>
      <c r="Y151" s="1227"/>
      <c r="Z151" s="1227"/>
      <c r="AA151" s="1227"/>
      <c r="AB151" s="1227"/>
      <c r="AC151" s="1227"/>
      <c r="AD151" s="1227"/>
      <c r="AE151" s="1227"/>
      <c r="AF151" s="1227"/>
      <c r="AG151" s="1227"/>
      <c r="AH151" s="1227"/>
      <c r="AI151" s="1227"/>
      <c r="AJ151" s="1227"/>
      <c r="AK151" s="1227"/>
      <c r="AL151" s="1227"/>
      <c r="AM151" s="1227"/>
      <c r="AN151" s="1227"/>
      <c r="AO151" s="1227"/>
      <c r="AP151" s="1227"/>
      <c r="AQ151" s="1227"/>
      <c r="AR151" s="1227"/>
    </row>
    <row r="152" spans="1:44" ht="4.5" customHeight="1" x14ac:dyDescent="0.25">
      <c r="A152" s="64"/>
      <c r="B152" s="1229" t="e">
        <f>I38</f>
        <v>#REF!</v>
      </c>
      <c r="C152" s="1227"/>
      <c r="D152" s="1227"/>
      <c r="E152" s="1227"/>
      <c r="F152" s="1227"/>
      <c r="G152" s="1227"/>
      <c r="H152" s="1227"/>
      <c r="I152" s="1227"/>
      <c r="J152" s="1227"/>
      <c r="K152" s="1229" t="e">
        <f ca="1">L43</f>
        <v>#REF!</v>
      </c>
      <c r="L152" s="1229"/>
      <c r="M152" s="1229"/>
      <c r="N152" s="1229"/>
      <c r="O152" s="1229"/>
      <c r="P152" s="1229"/>
      <c r="Q152" s="1229"/>
      <c r="R152" s="1229"/>
      <c r="S152" s="1229"/>
      <c r="T152" s="1229"/>
      <c r="U152" s="1229"/>
      <c r="V152" s="65"/>
      <c r="W152" s="64"/>
      <c r="X152" s="1230" t="e">
        <f>AB44</f>
        <v>#REF!</v>
      </c>
      <c r="Y152" s="1231"/>
      <c r="Z152" s="1231"/>
      <c r="AA152" s="1231"/>
      <c r="AB152" s="1231"/>
      <c r="AC152" s="1231"/>
      <c r="AD152" s="1232"/>
      <c r="AE152" s="1230" t="e">
        <f>AF44</f>
        <v>#REF!</v>
      </c>
      <c r="AF152" s="1231"/>
      <c r="AG152" s="1231"/>
      <c r="AH152" s="1231"/>
      <c r="AI152" s="1231"/>
      <c r="AJ152" s="1231"/>
      <c r="AK152" s="1232"/>
      <c r="AL152" s="1230" t="e">
        <f>AN44</f>
        <v>#REF!</v>
      </c>
      <c r="AM152" s="1231"/>
      <c r="AN152" s="1231"/>
      <c r="AO152" s="1231"/>
      <c r="AP152" s="1231"/>
      <c r="AQ152" s="1231"/>
      <c r="AR152" s="1232"/>
    </row>
    <row r="153" spans="1:44" ht="4.5" customHeight="1" x14ac:dyDescent="0.25">
      <c r="A153" s="64"/>
      <c r="B153" s="1227"/>
      <c r="C153" s="1227"/>
      <c r="D153" s="1227"/>
      <c r="E153" s="1227"/>
      <c r="F153" s="1227"/>
      <c r="G153" s="1227"/>
      <c r="H153" s="1227"/>
      <c r="I153" s="1227"/>
      <c r="J153" s="1227"/>
      <c r="K153" s="1229"/>
      <c r="L153" s="1229"/>
      <c r="M153" s="1229"/>
      <c r="N153" s="1229"/>
      <c r="O153" s="1229"/>
      <c r="P153" s="1229"/>
      <c r="Q153" s="1229"/>
      <c r="R153" s="1229"/>
      <c r="S153" s="1229"/>
      <c r="T153" s="1229"/>
      <c r="U153" s="1229"/>
      <c r="V153" s="65"/>
      <c r="W153" s="64"/>
      <c r="X153" s="1233"/>
      <c r="Y153" s="1234"/>
      <c r="Z153" s="1234"/>
      <c r="AA153" s="1234"/>
      <c r="AB153" s="1234"/>
      <c r="AC153" s="1234"/>
      <c r="AD153" s="1235"/>
      <c r="AE153" s="1233"/>
      <c r="AF153" s="1234"/>
      <c r="AG153" s="1234"/>
      <c r="AH153" s="1234"/>
      <c r="AI153" s="1234"/>
      <c r="AJ153" s="1234"/>
      <c r="AK153" s="1235"/>
      <c r="AL153" s="1233"/>
      <c r="AM153" s="1234"/>
      <c r="AN153" s="1234"/>
      <c r="AO153" s="1234"/>
      <c r="AP153" s="1234"/>
      <c r="AQ153" s="1234"/>
      <c r="AR153" s="1235"/>
    </row>
    <row r="154" spans="1:44" ht="4.5" customHeight="1" x14ac:dyDescent="0.25">
      <c r="A154" s="76"/>
      <c r="B154" s="1227"/>
      <c r="C154" s="1227"/>
      <c r="D154" s="1227"/>
      <c r="E154" s="1227"/>
      <c r="F154" s="1227"/>
      <c r="G154" s="1227"/>
      <c r="H154" s="1227"/>
      <c r="I154" s="1227"/>
      <c r="J154" s="1227"/>
      <c r="K154" s="1229"/>
      <c r="L154" s="1229"/>
      <c r="M154" s="1229"/>
      <c r="N154" s="1229"/>
      <c r="O154" s="1229"/>
      <c r="P154" s="1229"/>
      <c r="Q154" s="1229"/>
      <c r="R154" s="1229"/>
      <c r="S154" s="1229"/>
      <c r="T154" s="1229"/>
      <c r="U154" s="1229"/>
      <c r="V154" s="77"/>
      <c r="W154" s="76"/>
      <c r="X154" s="1236"/>
      <c r="Y154" s="1237"/>
      <c r="Z154" s="1237"/>
      <c r="AA154" s="1237"/>
      <c r="AB154" s="1237"/>
      <c r="AC154" s="1237"/>
      <c r="AD154" s="1238"/>
      <c r="AE154" s="1236"/>
      <c r="AF154" s="1237"/>
      <c r="AG154" s="1237"/>
      <c r="AH154" s="1237"/>
      <c r="AI154" s="1237"/>
      <c r="AJ154" s="1237"/>
      <c r="AK154" s="1238"/>
      <c r="AL154" s="1236"/>
      <c r="AM154" s="1237"/>
      <c r="AN154" s="1237"/>
      <c r="AO154" s="1237"/>
      <c r="AP154" s="1237"/>
      <c r="AQ154" s="1237"/>
      <c r="AR154" s="1238"/>
    </row>
    <row r="155" spans="1:44" ht="4.5" customHeight="1" x14ac:dyDescent="0.25">
      <c r="A155" s="64"/>
      <c r="B155" s="1227" t="e">
        <f>F65</f>
        <v>#REF!</v>
      </c>
      <c r="C155" s="1227"/>
      <c r="D155" s="1227"/>
      <c r="E155" s="1227"/>
      <c r="F155" s="1227"/>
      <c r="G155" s="1227"/>
      <c r="H155" s="1227"/>
      <c r="I155" s="1227"/>
      <c r="J155" s="1227"/>
      <c r="K155" s="1227"/>
      <c r="L155" s="1227"/>
      <c r="M155" s="1227"/>
      <c r="N155" s="1227"/>
      <c r="O155" s="1227"/>
      <c r="P155" s="1227"/>
      <c r="Q155" s="1227"/>
      <c r="R155" s="1227"/>
      <c r="S155" s="1227"/>
      <c r="T155" s="1227"/>
      <c r="U155" s="1227"/>
      <c r="V155" s="65"/>
      <c r="W155" s="64"/>
      <c r="X155" s="1229" t="e">
        <f>Z61</f>
        <v>#REF!</v>
      </c>
      <c r="Y155" s="1229"/>
      <c r="Z155" s="1229"/>
      <c r="AA155" s="1229"/>
      <c r="AB155" s="1229"/>
      <c r="AC155" s="1229"/>
      <c r="AD155" s="1229"/>
      <c r="AE155" s="1239" t="e">
        <f>AH62</f>
        <v>#REF!</v>
      </c>
      <c r="AF155" s="1239"/>
      <c r="AG155" s="1239"/>
      <c r="AH155" s="1239"/>
      <c r="AI155" s="1239"/>
      <c r="AJ155" s="1239"/>
      <c r="AK155" s="1239"/>
      <c r="AL155" s="1239"/>
      <c r="AM155" s="1239"/>
      <c r="AN155" s="1239"/>
      <c r="AO155" s="1227" t="e">
        <f>AM66</f>
        <v>#REF!</v>
      </c>
      <c r="AP155" s="1227"/>
      <c r="AQ155" s="1227"/>
      <c r="AR155" s="1227"/>
    </row>
    <row r="156" spans="1:44" ht="4.5" customHeight="1" x14ac:dyDescent="0.25">
      <c r="A156" s="64"/>
      <c r="B156" s="1227"/>
      <c r="C156" s="1227"/>
      <c r="D156" s="1227"/>
      <c r="E156" s="1227"/>
      <c r="F156" s="1227"/>
      <c r="G156" s="1227"/>
      <c r="H156" s="1227"/>
      <c r="I156" s="1227"/>
      <c r="J156" s="1227"/>
      <c r="K156" s="1227"/>
      <c r="L156" s="1227"/>
      <c r="M156" s="1227"/>
      <c r="N156" s="1227"/>
      <c r="O156" s="1227"/>
      <c r="P156" s="1227"/>
      <c r="Q156" s="1227"/>
      <c r="R156" s="1227"/>
      <c r="S156" s="1227"/>
      <c r="T156" s="1227"/>
      <c r="U156" s="1227"/>
      <c r="V156" s="65"/>
      <c r="W156" s="64"/>
      <c r="X156" s="1229"/>
      <c r="Y156" s="1229"/>
      <c r="Z156" s="1229"/>
      <c r="AA156" s="1229"/>
      <c r="AB156" s="1229"/>
      <c r="AC156" s="1229"/>
      <c r="AD156" s="1229"/>
      <c r="AE156" s="1239"/>
      <c r="AF156" s="1239"/>
      <c r="AG156" s="1239"/>
      <c r="AH156" s="1239"/>
      <c r="AI156" s="1239"/>
      <c r="AJ156" s="1239"/>
      <c r="AK156" s="1239"/>
      <c r="AL156" s="1239"/>
      <c r="AM156" s="1239"/>
      <c r="AN156" s="1239"/>
      <c r="AO156" s="1227"/>
      <c r="AP156" s="1227"/>
      <c r="AQ156" s="1227"/>
      <c r="AR156" s="1227"/>
    </row>
    <row r="157" spans="1:44" ht="4.5" customHeight="1" x14ac:dyDescent="0.25">
      <c r="A157" s="64"/>
      <c r="B157" s="1227"/>
      <c r="C157" s="1227"/>
      <c r="D157" s="1227"/>
      <c r="E157" s="1227"/>
      <c r="F157" s="1227"/>
      <c r="G157" s="1227"/>
      <c r="H157" s="1227"/>
      <c r="I157" s="1227"/>
      <c r="J157" s="1227"/>
      <c r="K157" s="1227"/>
      <c r="L157" s="1227"/>
      <c r="M157" s="1227"/>
      <c r="N157" s="1227"/>
      <c r="O157" s="1227"/>
      <c r="P157" s="1227"/>
      <c r="Q157" s="1227"/>
      <c r="R157" s="1227"/>
      <c r="S157" s="1227"/>
      <c r="T157" s="1227"/>
      <c r="U157" s="1227"/>
      <c r="V157" s="65"/>
      <c r="W157" s="64"/>
      <c r="X157" s="1229"/>
      <c r="Y157" s="1229"/>
      <c r="Z157" s="1229"/>
      <c r="AA157" s="1229"/>
      <c r="AB157" s="1229"/>
      <c r="AC157" s="1229"/>
      <c r="AD157" s="1229"/>
      <c r="AE157" s="1239"/>
      <c r="AF157" s="1239"/>
      <c r="AG157" s="1239"/>
      <c r="AH157" s="1239"/>
      <c r="AI157" s="1239"/>
      <c r="AJ157" s="1239"/>
      <c r="AK157" s="1239"/>
      <c r="AL157" s="1239"/>
      <c r="AM157" s="1239"/>
      <c r="AN157" s="1239"/>
      <c r="AO157" s="1227"/>
      <c r="AP157" s="1227"/>
      <c r="AQ157" s="1227"/>
      <c r="AR157" s="1227"/>
    </row>
    <row r="158" spans="1:44" ht="4.5" customHeight="1" x14ac:dyDescent="0.25">
      <c r="A158" s="64"/>
      <c r="B158" s="1227" t="e">
        <f>I70</f>
        <v>#REF!</v>
      </c>
      <c r="C158" s="1227"/>
      <c r="D158" s="1227"/>
      <c r="E158" s="1227"/>
      <c r="F158" s="1227"/>
      <c r="G158" s="1227"/>
      <c r="H158" s="1227"/>
      <c r="I158" s="1227"/>
      <c r="J158" s="1227"/>
      <c r="K158" s="1227"/>
      <c r="L158" s="1227"/>
      <c r="M158" s="1227"/>
      <c r="N158" s="1227"/>
      <c r="O158" s="1227"/>
      <c r="P158" s="1227"/>
      <c r="Q158" s="1227"/>
      <c r="R158" s="1227"/>
      <c r="S158" s="1227"/>
      <c r="T158" s="1227"/>
      <c r="U158" s="1227"/>
      <c r="V158" s="65"/>
      <c r="W158" s="64"/>
      <c r="X158" s="1230" t="e">
        <f>AE82</f>
        <v>#REF!</v>
      </c>
      <c r="Y158" s="1231"/>
      <c r="Z158" s="1231"/>
      <c r="AA158" s="1231"/>
      <c r="AB158" s="1231"/>
      <c r="AC158" s="1231"/>
      <c r="AD158" s="1232"/>
      <c r="AE158" s="1230" t="e">
        <f>AI82</f>
        <v>#REF!</v>
      </c>
      <c r="AF158" s="1231"/>
      <c r="AG158" s="1231"/>
      <c r="AH158" s="1231"/>
      <c r="AI158" s="1231"/>
      <c r="AJ158" s="1231"/>
      <c r="AK158" s="1232"/>
      <c r="AL158" s="1230" t="e">
        <f>AN82</f>
        <v>#REF!</v>
      </c>
      <c r="AM158" s="1231"/>
      <c r="AN158" s="1231"/>
      <c r="AO158" s="1231"/>
      <c r="AP158" s="1231"/>
      <c r="AQ158" s="1231"/>
      <c r="AR158" s="1232"/>
    </row>
    <row r="159" spans="1:44" ht="4.5" customHeight="1" x14ac:dyDescent="0.25">
      <c r="A159" s="64"/>
      <c r="B159" s="1227"/>
      <c r="C159" s="1227"/>
      <c r="D159" s="1227"/>
      <c r="E159" s="1227"/>
      <c r="F159" s="1227"/>
      <c r="G159" s="1227"/>
      <c r="H159" s="1227"/>
      <c r="I159" s="1227"/>
      <c r="J159" s="1227"/>
      <c r="K159" s="1227"/>
      <c r="L159" s="1227"/>
      <c r="M159" s="1227"/>
      <c r="N159" s="1227"/>
      <c r="O159" s="1227"/>
      <c r="P159" s="1227"/>
      <c r="Q159" s="1227"/>
      <c r="R159" s="1227"/>
      <c r="S159" s="1227"/>
      <c r="T159" s="1227"/>
      <c r="U159" s="1227"/>
      <c r="V159" s="65"/>
      <c r="W159" s="64"/>
      <c r="X159" s="1233"/>
      <c r="Y159" s="1234"/>
      <c r="Z159" s="1234"/>
      <c r="AA159" s="1234"/>
      <c r="AB159" s="1234"/>
      <c r="AC159" s="1234"/>
      <c r="AD159" s="1235"/>
      <c r="AE159" s="1233"/>
      <c r="AF159" s="1234"/>
      <c r="AG159" s="1234"/>
      <c r="AH159" s="1234"/>
      <c r="AI159" s="1234"/>
      <c r="AJ159" s="1234"/>
      <c r="AK159" s="1235"/>
      <c r="AL159" s="1233"/>
      <c r="AM159" s="1234"/>
      <c r="AN159" s="1234"/>
      <c r="AO159" s="1234"/>
      <c r="AP159" s="1234"/>
      <c r="AQ159" s="1234"/>
      <c r="AR159" s="1235"/>
    </row>
    <row r="160" spans="1:44" ht="4.5" customHeight="1" x14ac:dyDescent="0.25">
      <c r="A160" s="64"/>
      <c r="B160" s="1227"/>
      <c r="C160" s="1227"/>
      <c r="D160" s="1227"/>
      <c r="E160" s="1227"/>
      <c r="F160" s="1227"/>
      <c r="G160" s="1227"/>
      <c r="H160" s="1227"/>
      <c r="I160" s="1227"/>
      <c r="J160" s="1227"/>
      <c r="K160" s="1227"/>
      <c r="L160" s="1227"/>
      <c r="M160" s="1227"/>
      <c r="N160" s="1227"/>
      <c r="O160" s="1227"/>
      <c r="P160" s="1227"/>
      <c r="Q160" s="1227"/>
      <c r="R160" s="1227"/>
      <c r="S160" s="1227"/>
      <c r="T160" s="1227"/>
      <c r="U160" s="1227"/>
      <c r="V160" s="65"/>
      <c r="W160" s="64"/>
      <c r="X160" s="1236"/>
      <c r="Y160" s="1237"/>
      <c r="Z160" s="1237"/>
      <c r="AA160" s="1237"/>
      <c r="AB160" s="1237"/>
      <c r="AC160" s="1237"/>
      <c r="AD160" s="1238"/>
      <c r="AE160" s="1236"/>
      <c r="AF160" s="1237"/>
      <c r="AG160" s="1237"/>
      <c r="AH160" s="1237"/>
      <c r="AI160" s="1237"/>
      <c r="AJ160" s="1237"/>
      <c r="AK160" s="1238"/>
      <c r="AL160" s="1236"/>
      <c r="AM160" s="1237"/>
      <c r="AN160" s="1237"/>
      <c r="AO160" s="1237"/>
      <c r="AP160" s="1237"/>
      <c r="AQ160" s="1237"/>
      <c r="AR160" s="1238"/>
    </row>
    <row r="161" spans="1:44" ht="4.5" customHeight="1" x14ac:dyDescent="0.25">
      <c r="A161" s="64"/>
      <c r="B161" s="1228" t="e">
        <f>I75</f>
        <v>#REF!</v>
      </c>
      <c r="C161" s="1228"/>
      <c r="D161" s="1228"/>
      <c r="E161" s="1228"/>
      <c r="F161" s="1228"/>
      <c r="G161" s="1228"/>
      <c r="H161" s="1228"/>
      <c r="I161" s="1228"/>
      <c r="J161" s="1228"/>
      <c r="K161" s="1228"/>
      <c r="L161" s="1228"/>
      <c r="M161" s="1228"/>
      <c r="N161" s="1228"/>
      <c r="O161" s="1228"/>
      <c r="P161" s="1228"/>
      <c r="Q161" s="1228"/>
      <c r="R161" s="1228"/>
      <c r="S161" s="1228"/>
      <c r="T161" s="1228"/>
      <c r="U161" s="1228"/>
      <c r="V161" s="65"/>
      <c r="W161" s="64"/>
      <c r="X161" s="1227" t="e">
        <f>AE88</f>
        <v>#REF!</v>
      </c>
      <c r="Y161" s="1227"/>
      <c r="Z161" s="1227"/>
      <c r="AA161" s="1227"/>
      <c r="AB161" s="1227"/>
      <c r="AC161" s="1227"/>
      <c r="AD161" s="1227"/>
      <c r="AE161" s="1227" t="e">
        <f>AI88</f>
        <v>#REF!</v>
      </c>
      <c r="AF161" s="1227"/>
      <c r="AG161" s="1227"/>
      <c r="AH161" s="1227"/>
      <c r="AI161" s="1227"/>
      <c r="AJ161" s="1227"/>
      <c r="AK161" s="1227"/>
      <c r="AL161" s="1227" t="e">
        <f>AN88</f>
        <v>#REF!</v>
      </c>
      <c r="AM161" s="1227"/>
      <c r="AN161" s="1227"/>
      <c r="AO161" s="1227"/>
      <c r="AP161" s="1227"/>
      <c r="AQ161" s="1227"/>
      <c r="AR161" s="1227"/>
    </row>
    <row r="162" spans="1:44" ht="4.5" customHeight="1" x14ac:dyDescent="0.25">
      <c r="A162" s="64"/>
      <c r="B162" s="1228"/>
      <c r="C162" s="1228"/>
      <c r="D162" s="1228"/>
      <c r="E162" s="1228"/>
      <c r="F162" s="1228"/>
      <c r="G162" s="1228"/>
      <c r="H162" s="1228"/>
      <c r="I162" s="1228"/>
      <c r="J162" s="1228"/>
      <c r="K162" s="1228"/>
      <c r="L162" s="1228"/>
      <c r="M162" s="1228"/>
      <c r="N162" s="1228"/>
      <c r="O162" s="1228"/>
      <c r="P162" s="1228"/>
      <c r="Q162" s="1228"/>
      <c r="R162" s="1228"/>
      <c r="S162" s="1228"/>
      <c r="T162" s="1228"/>
      <c r="U162" s="1228"/>
      <c r="V162" s="65"/>
      <c r="W162" s="64"/>
      <c r="X162" s="1227"/>
      <c r="Y162" s="1227"/>
      <c r="Z162" s="1227"/>
      <c r="AA162" s="1227"/>
      <c r="AB162" s="1227"/>
      <c r="AC162" s="1227"/>
      <c r="AD162" s="1227"/>
      <c r="AE162" s="1227"/>
      <c r="AF162" s="1227"/>
      <c r="AG162" s="1227"/>
      <c r="AH162" s="1227"/>
      <c r="AI162" s="1227"/>
      <c r="AJ162" s="1227"/>
      <c r="AK162" s="1227"/>
      <c r="AL162" s="1227"/>
      <c r="AM162" s="1227"/>
      <c r="AN162" s="1227"/>
      <c r="AO162" s="1227"/>
      <c r="AP162" s="1227"/>
      <c r="AQ162" s="1227"/>
      <c r="AR162" s="1227"/>
    </row>
    <row r="163" spans="1:44" ht="4.5" customHeight="1" x14ac:dyDescent="0.25">
      <c r="A163" s="64"/>
      <c r="B163" s="1228"/>
      <c r="C163" s="1228"/>
      <c r="D163" s="1228"/>
      <c r="E163" s="1228"/>
      <c r="F163" s="1228"/>
      <c r="G163" s="1228"/>
      <c r="H163" s="1228"/>
      <c r="I163" s="1228"/>
      <c r="J163" s="1228"/>
      <c r="K163" s="1228"/>
      <c r="L163" s="1228"/>
      <c r="M163" s="1228"/>
      <c r="N163" s="1228"/>
      <c r="O163" s="1228"/>
      <c r="P163" s="1228"/>
      <c r="Q163" s="1228"/>
      <c r="R163" s="1228"/>
      <c r="S163" s="1228"/>
      <c r="T163" s="1228"/>
      <c r="U163" s="1228"/>
      <c r="V163" s="65"/>
      <c r="W163" s="64"/>
      <c r="X163" s="1227"/>
      <c r="Y163" s="1227"/>
      <c r="Z163" s="1227"/>
      <c r="AA163" s="1227"/>
      <c r="AB163" s="1227"/>
      <c r="AC163" s="1227"/>
      <c r="AD163" s="1227"/>
      <c r="AE163" s="1227"/>
      <c r="AF163" s="1227"/>
      <c r="AG163" s="1227"/>
      <c r="AH163" s="1227"/>
      <c r="AI163" s="1227"/>
      <c r="AJ163" s="1227"/>
      <c r="AK163" s="1227"/>
      <c r="AL163" s="1227"/>
      <c r="AM163" s="1227"/>
      <c r="AN163" s="1227"/>
      <c r="AO163" s="1227"/>
      <c r="AP163" s="1227"/>
      <c r="AQ163" s="1227"/>
      <c r="AR163" s="1227"/>
    </row>
    <row r="164" spans="1:44" ht="4.5" customHeight="1" x14ac:dyDescent="0.25">
      <c r="A164" s="64"/>
      <c r="B164" s="1229" t="e">
        <f>I85</f>
        <v>#REF!</v>
      </c>
      <c r="C164" s="1227"/>
      <c r="D164" s="1227"/>
      <c r="E164" s="1227"/>
      <c r="F164" s="1227"/>
      <c r="G164" s="1227"/>
      <c r="H164" s="1227"/>
      <c r="I164" s="1227"/>
      <c r="J164" s="1227"/>
      <c r="K164" s="1229" t="e">
        <f ca="1">L90</f>
        <v>#REF!</v>
      </c>
      <c r="L164" s="1229"/>
      <c r="M164" s="1229"/>
      <c r="N164" s="1229"/>
      <c r="O164" s="1229"/>
      <c r="P164" s="1229"/>
      <c r="Q164" s="1229"/>
      <c r="R164" s="1229"/>
      <c r="S164" s="1229"/>
      <c r="T164" s="1229"/>
      <c r="U164" s="1229"/>
      <c r="V164" s="65"/>
      <c r="W164" s="64"/>
      <c r="X164" s="1230" t="e">
        <f>AB91</f>
        <v>#REF!</v>
      </c>
      <c r="Y164" s="1231"/>
      <c r="Z164" s="1231"/>
      <c r="AA164" s="1231"/>
      <c r="AB164" s="1231"/>
      <c r="AC164" s="1231"/>
      <c r="AD164" s="1232"/>
      <c r="AE164" s="1230" t="e">
        <f>AF91</f>
        <v>#REF!</v>
      </c>
      <c r="AF164" s="1231"/>
      <c r="AG164" s="1231"/>
      <c r="AH164" s="1231"/>
      <c r="AI164" s="1231"/>
      <c r="AJ164" s="1231"/>
      <c r="AK164" s="1232"/>
      <c r="AL164" s="1230" t="e">
        <f>AN91</f>
        <v>#REF!</v>
      </c>
      <c r="AM164" s="1231"/>
      <c r="AN164" s="1231"/>
      <c r="AO164" s="1231"/>
      <c r="AP164" s="1231"/>
      <c r="AQ164" s="1231"/>
      <c r="AR164" s="1232"/>
    </row>
    <row r="165" spans="1:44" ht="4.5" customHeight="1" x14ac:dyDescent="0.25">
      <c r="A165" s="64"/>
      <c r="B165" s="1227"/>
      <c r="C165" s="1227"/>
      <c r="D165" s="1227"/>
      <c r="E165" s="1227"/>
      <c r="F165" s="1227"/>
      <c r="G165" s="1227"/>
      <c r="H165" s="1227"/>
      <c r="I165" s="1227"/>
      <c r="J165" s="1227"/>
      <c r="K165" s="1229"/>
      <c r="L165" s="1229"/>
      <c r="M165" s="1229"/>
      <c r="N165" s="1229"/>
      <c r="O165" s="1229"/>
      <c r="P165" s="1229"/>
      <c r="Q165" s="1229"/>
      <c r="R165" s="1229"/>
      <c r="S165" s="1229"/>
      <c r="T165" s="1229"/>
      <c r="U165" s="1229"/>
      <c r="V165" s="65"/>
      <c r="W165" s="64"/>
      <c r="X165" s="1233"/>
      <c r="Y165" s="1234"/>
      <c r="Z165" s="1234"/>
      <c r="AA165" s="1234"/>
      <c r="AB165" s="1234"/>
      <c r="AC165" s="1234"/>
      <c r="AD165" s="1235"/>
      <c r="AE165" s="1233"/>
      <c r="AF165" s="1234"/>
      <c r="AG165" s="1234"/>
      <c r="AH165" s="1234"/>
      <c r="AI165" s="1234"/>
      <c r="AJ165" s="1234"/>
      <c r="AK165" s="1235"/>
      <c r="AL165" s="1233"/>
      <c r="AM165" s="1234"/>
      <c r="AN165" s="1234"/>
      <c r="AO165" s="1234"/>
      <c r="AP165" s="1234"/>
      <c r="AQ165" s="1234"/>
      <c r="AR165" s="1235"/>
    </row>
    <row r="166" spans="1:44" ht="4.5" customHeight="1" x14ac:dyDescent="0.25">
      <c r="A166" s="64"/>
      <c r="B166" s="1227"/>
      <c r="C166" s="1227"/>
      <c r="D166" s="1227"/>
      <c r="E166" s="1227"/>
      <c r="F166" s="1227"/>
      <c r="G166" s="1227"/>
      <c r="H166" s="1227"/>
      <c r="I166" s="1227"/>
      <c r="J166" s="1227"/>
      <c r="K166" s="1229"/>
      <c r="L166" s="1229"/>
      <c r="M166" s="1229"/>
      <c r="N166" s="1229"/>
      <c r="O166" s="1229"/>
      <c r="P166" s="1229"/>
      <c r="Q166" s="1229"/>
      <c r="R166" s="1229"/>
      <c r="S166" s="1229"/>
      <c r="T166" s="1229"/>
      <c r="U166" s="1229"/>
      <c r="V166" s="65"/>
      <c r="W166" s="64"/>
      <c r="X166" s="1236"/>
      <c r="Y166" s="1237"/>
      <c r="Z166" s="1237"/>
      <c r="AA166" s="1237"/>
      <c r="AB166" s="1237"/>
      <c r="AC166" s="1237"/>
      <c r="AD166" s="1238"/>
      <c r="AE166" s="1236"/>
      <c r="AF166" s="1237"/>
      <c r="AG166" s="1237"/>
      <c r="AH166" s="1237"/>
      <c r="AI166" s="1237"/>
      <c r="AJ166" s="1237"/>
      <c r="AK166" s="1238"/>
      <c r="AL166" s="1236"/>
      <c r="AM166" s="1237"/>
      <c r="AN166" s="1237"/>
      <c r="AO166" s="1237"/>
      <c r="AP166" s="1237"/>
      <c r="AQ166" s="1237"/>
      <c r="AR166" s="1238"/>
    </row>
    <row r="167" spans="1:44" ht="4.5" customHeight="1" x14ac:dyDescent="0.25">
      <c r="A167" s="57"/>
      <c r="B167" s="1227" t="e">
        <f>F112</f>
        <v>#REF!</v>
      </c>
      <c r="C167" s="1227"/>
      <c r="D167" s="1227"/>
      <c r="E167" s="1227"/>
      <c r="F167" s="1227"/>
      <c r="G167" s="1227"/>
      <c r="H167" s="1227"/>
      <c r="I167" s="1227"/>
      <c r="J167" s="1227"/>
      <c r="K167" s="1227"/>
      <c r="L167" s="1227"/>
      <c r="M167" s="1227"/>
      <c r="N167" s="1227"/>
      <c r="O167" s="1227"/>
      <c r="P167" s="1227"/>
      <c r="Q167" s="1227"/>
      <c r="R167" s="1227"/>
      <c r="S167" s="1227"/>
      <c r="T167" s="1227"/>
      <c r="U167" s="1227"/>
      <c r="V167" s="59"/>
      <c r="W167" s="57"/>
      <c r="X167" s="1229" t="e">
        <f>Z108</f>
        <v>#REF!</v>
      </c>
      <c r="Y167" s="1229"/>
      <c r="Z167" s="1229"/>
      <c r="AA167" s="1229"/>
      <c r="AB167" s="1229"/>
      <c r="AC167" s="1229"/>
      <c r="AD167" s="1229"/>
      <c r="AE167" s="1239" t="e">
        <f>AH109</f>
        <v>#REF!</v>
      </c>
      <c r="AF167" s="1239"/>
      <c r="AG167" s="1239"/>
      <c r="AH167" s="1239"/>
      <c r="AI167" s="1239"/>
      <c r="AJ167" s="1239"/>
      <c r="AK167" s="1239"/>
      <c r="AL167" s="1239"/>
      <c r="AM167" s="1239"/>
      <c r="AN167" s="1239"/>
      <c r="AO167" s="1227" t="e">
        <f>AM113</f>
        <v>#REF!</v>
      </c>
      <c r="AP167" s="1227"/>
      <c r="AQ167" s="1227"/>
      <c r="AR167" s="1227"/>
    </row>
    <row r="168" spans="1:44" ht="4.5" customHeight="1" x14ac:dyDescent="0.25">
      <c r="A168" s="64"/>
      <c r="B168" s="1227"/>
      <c r="C168" s="1227"/>
      <c r="D168" s="1227"/>
      <c r="E168" s="1227"/>
      <c r="F168" s="1227"/>
      <c r="G168" s="1227"/>
      <c r="H168" s="1227"/>
      <c r="I168" s="1227"/>
      <c r="J168" s="1227"/>
      <c r="K168" s="1227"/>
      <c r="L168" s="1227"/>
      <c r="M168" s="1227"/>
      <c r="N168" s="1227"/>
      <c r="O168" s="1227"/>
      <c r="P168" s="1227"/>
      <c r="Q168" s="1227"/>
      <c r="R168" s="1227"/>
      <c r="S168" s="1227"/>
      <c r="T168" s="1227"/>
      <c r="U168" s="1227"/>
      <c r="V168" s="65"/>
      <c r="W168" s="64"/>
      <c r="X168" s="1229"/>
      <c r="Y168" s="1229"/>
      <c r="Z168" s="1229"/>
      <c r="AA168" s="1229"/>
      <c r="AB168" s="1229"/>
      <c r="AC168" s="1229"/>
      <c r="AD168" s="1229"/>
      <c r="AE168" s="1239"/>
      <c r="AF168" s="1239"/>
      <c r="AG168" s="1239"/>
      <c r="AH168" s="1239"/>
      <c r="AI168" s="1239"/>
      <c r="AJ168" s="1239"/>
      <c r="AK168" s="1239"/>
      <c r="AL168" s="1239"/>
      <c r="AM168" s="1239"/>
      <c r="AN168" s="1239"/>
      <c r="AO168" s="1227"/>
      <c r="AP168" s="1227"/>
      <c r="AQ168" s="1227"/>
      <c r="AR168" s="1227"/>
    </row>
    <row r="169" spans="1:44" ht="4.5" customHeight="1" x14ac:dyDescent="0.25">
      <c r="A169" s="64"/>
      <c r="B169" s="1227"/>
      <c r="C169" s="1227"/>
      <c r="D169" s="1227"/>
      <c r="E169" s="1227"/>
      <c r="F169" s="1227"/>
      <c r="G169" s="1227"/>
      <c r="H169" s="1227"/>
      <c r="I169" s="1227"/>
      <c r="J169" s="1227"/>
      <c r="K169" s="1227"/>
      <c r="L169" s="1227"/>
      <c r="M169" s="1227"/>
      <c r="N169" s="1227"/>
      <c r="O169" s="1227"/>
      <c r="P169" s="1227"/>
      <c r="Q169" s="1227"/>
      <c r="R169" s="1227"/>
      <c r="S169" s="1227"/>
      <c r="T169" s="1227"/>
      <c r="U169" s="1227"/>
      <c r="V169" s="65"/>
      <c r="W169" s="64"/>
      <c r="X169" s="1229"/>
      <c r="Y169" s="1229"/>
      <c r="Z169" s="1229"/>
      <c r="AA169" s="1229"/>
      <c r="AB169" s="1229"/>
      <c r="AC169" s="1229"/>
      <c r="AD169" s="1229"/>
      <c r="AE169" s="1239"/>
      <c r="AF169" s="1239"/>
      <c r="AG169" s="1239"/>
      <c r="AH169" s="1239"/>
      <c r="AI169" s="1239"/>
      <c r="AJ169" s="1239"/>
      <c r="AK169" s="1239"/>
      <c r="AL169" s="1239"/>
      <c r="AM169" s="1239"/>
      <c r="AN169" s="1239"/>
      <c r="AO169" s="1227"/>
      <c r="AP169" s="1227"/>
      <c r="AQ169" s="1227"/>
      <c r="AR169" s="1227"/>
    </row>
    <row r="170" spans="1:44" ht="4.5" customHeight="1" x14ac:dyDescent="0.25">
      <c r="A170" s="64"/>
      <c r="B170" s="1227" t="e">
        <f>I117</f>
        <v>#REF!</v>
      </c>
      <c r="C170" s="1227"/>
      <c r="D170" s="1227"/>
      <c r="E170" s="1227"/>
      <c r="F170" s="1227"/>
      <c r="G170" s="1227"/>
      <c r="H170" s="1227"/>
      <c r="I170" s="1227"/>
      <c r="J170" s="1227"/>
      <c r="K170" s="1227"/>
      <c r="L170" s="1227"/>
      <c r="M170" s="1227"/>
      <c r="N170" s="1227"/>
      <c r="O170" s="1227"/>
      <c r="P170" s="1227"/>
      <c r="Q170" s="1227"/>
      <c r="R170" s="1227"/>
      <c r="S170" s="1227"/>
      <c r="T170" s="1227"/>
      <c r="U170" s="1227"/>
      <c r="V170" s="65"/>
      <c r="W170" s="64"/>
      <c r="X170" s="1240" t="e">
        <f>AE129</f>
        <v>#REF!</v>
      </c>
      <c r="Y170" s="1231"/>
      <c r="Z170" s="1231"/>
      <c r="AA170" s="1231"/>
      <c r="AB170" s="1231"/>
      <c r="AC170" s="1231"/>
      <c r="AD170" s="1232"/>
      <c r="AE170" s="1230" t="e">
        <f>AI129</f>
        <v>#REF!</v>
      </c>
      <c r="AF170" s="1231"/>
      <c r="AG170" s="1231"/>
      <c r="AH170" s="1231"/>
      <c r="AI170" s="1231"/>
      <c r="AJ170" s="1231"/>
      <c r="AK170" s="1232"/>
      <c r="AL170" s="1230" t="e">
        <f>AN129</f>
        <v>#REF!</v>
      </c>
      <c r="AM170" s="1231"/>
      <c r="AN170" s="1231"/>
      <c r="AO170" s="1231"/>
      <c r="AP170" s="1231"/>
      <c r="AQ170" s="1231"/>
      <c r="AR170" s="1232"/>
    </row>
    <row r="171" spans="1:44" ht="4.5" customHeight="1" x14ac:dyDescent="0.25">
      <c r="A171" s="64"/>
      <c r="B171" s="1227"/>
      <c r="C171" s="1227"/>
      <c r="D171" s="1227"/>
      <c r="E171" s="1227"/>
      <c r="F171" s="1227"/>
      <c r="G171" s="1227"/>
      <c r="H171" s="1227"/>
      <c r="I171" s="1227"/>
      <c r="J171" s="1227"/>
      <c r="K171" s="1227"/>
      <c r="L171" s="1227"/>
      <c r="M171" s="1227"/>
      <c r="N171" s="1227"/>
      <c r="O171" s="1227"/>
      <c r="P171" s="1227"/>
      <c r="Q171" s="1227"/>
      <c r="R171" s="1227"/>
      <c r="S171" s="1227"/>
      <c r="T171" s="1227"/>
      <c r="U171" s="1227"/>
      <c r="V171" s="65"/>
      <c r="W171" s="64"/>
      <c r="X171" s="1233"/>
      <c r="Y171" s="1234"/>
      <c r="Z171" s="1234"/>
      <c r="AA171" s="1234"/>
      <c r="AB171" s="1234"/>
      <c r="AC171" s="1234"/>
      <c r="AD171" s="1235"/>
      <c r="AE171" s="1233"/>
      <c r="AF171" s="1234"/>
      <c r="AG171" s="1234"/>
      <c r="AH171" s="1234"/>
      <c r="AI171" s="1234"/>
      <c r="AJ171" s="1234"/>
      <c r="AK171" s="1235"/>
      <c r="AL171" s="1233"/>
      <c r="AM171" s="1234"/>
      <c r="AN171" s="1234"/>
      <c r="AO171" s="1234"/>
      <c r="AP171" s="1234"/>
      <c r="AQ171" s="1234"/>
      <c r="AR171" s="1235"/>
    </row>
    <row r="172" spans="1:44" ht="4.5" customHeight="1" x14ac:dyDescent="0.25">
      <c r="A172" s="64"/>
      <c r="B172" s="1227"/>
      <c r="C172" s="1227"/>
      <c r="D172" s="1227"/>
      <c r="E172" s="1227"/>
      <c r="F172" s="1227"/>
      <c r="G172" s="1227"/>
      <c r="H172" s="1227"/>
      <c r="I172" s="1227"/>
      <c r="J172" s="1227"/>
      <c r="K172" s="1227"/>
      <c r="L172" s="1227"/>
      <c r="M172" s="1227"/>
      <c r="N172" s="1227"/>
      <c r="O172" s="1227"/>
      <c r="P172" s="1227"/>
      <c r="Q172" s="1227"/>
      <c r="R172" s="1227"/>
      <c r="S172" s="1227"/>
      <c r="T172" s="1227"/>
      <c r="U172" s="1227"/>
      <c r="V172" s="65"/>
      <c r="W172" s="64"/>
      <c r="X172" s="1236"/>
      <c r="Y172" s="1237"/>
      <c r="Z172" s="1237"/>
      <c r="AA172" s="1237"/>
      <c r="AB172" s="1237"/>
      <c r="AC172" s="1237"/>
      <c r="AD172" s="1238"/>
      <c r="AE172" s="1236"/>
      <c r="AF172" s="1237"/>
      <c r="AG172" s="1237"/>
      <c r="AH172" s="1237"/>
      <c r="AI172" s="1237"/>
      <c r="AJ172" s="1237"/>
      <c r="AK172" s="1238"/>
      <c r="AL172" s="1236"/>
      <c r="AM172" s="1237"/>
      <c r="AN172" s="1237"/>
      <c r="AO172" s="1237"/>
      <c r="AP172" s="1237"/>
      <c r="AQ172" s="1237"/>
      <c r="AR172" s="1238"/>
    </row>
    <row r="173" spans="1:44" ht="4.5" customHeight="1" x14ac:dyDescent="0.25">
      <c r="A173" s="64"/>
      <c r="B173" s="1228" t="e">
        <f>I122</f>
        <v>#REF!</v>
      </c>
      <c r="C173" s="1228"/>
      <c r="D173" s="1228"/>
      <c r="E173" s="1228"/>
      <c r="F173" s="1228"/>
      <c r="G173" s="1228"/>
      <c r="H173" s="1228"/>
      <c r="I173" s="1228"/>
      <c r="J173" s="1228"/>
      <c r="K173" s="1228"/>
      <c r="L173" s="1228"/>
      <c r="M173" s="1228"/>
      <c r="N173" s="1228"/>
      <c r="O173" s="1228"/>
      <c r="P173" s="1228"/>
      <c r="Q173" s="1228"/>
      <c r="R173" s="1228"/>
      <c r="S173" s="1228"/>
      <c r="T173" s="1228"/>
      <c r="U173" s="1228"/>
      <c r="V173" s="65"/>
      <c r="W173" s="64"/>
      <c r="X173" s="1227" t="e">
        <f>AE135</f>
        <v>#REF!</v>
      </c>
      <c r="Y173" s="1227"/>
      <c r="Z173" s="1227"/>
      <c r="AA173" s="1227"/>
      <c r="AB173" s="1227"/>
      <c r="AC173" s="1227"/>
      <c r="AD173" s="1227"/>
      <c r="AE173" s="1227" t="e">
        <f>AI135</f>
        <v>#REF!</v>
      </c>
      <c r="AF173" s="1227"/>
      <c r="AG173" s="1227"/>
      <c r="AH173" s="1227"/>
      <c r="AI173" s="1227"/>
      <c r="AJ173" s="1227"/>
      <c r="AK173" s="1227"/>
      <c r="AL173" s="1227" t="e">
        <f>AN135</f>
        <v>#REF!</v>
      </c>
      <c r="AM173" s="1227"/>
      <c r="AN173" s="1227"/>
      <c r="AO173" s="1227"/>
      <c r="AP173" s="1227"/>
      <c r="AQ173" s="1227"/>
      <c r="AR173" s="1227"/>
    </row>
    <row r="174" spans="1:44" ht="4.5" customHeight="1" x14ac:dyDescent="0.25">
      <c r="A174" s="64"/>
      <c r="B174" s="1228"/>
      <c r="C174" s="1228"/>
      <c r="D174" s="1228"/>
      <c r="E174" s="1228"/>
      <c r="F174" s="1228"/>
      <c r="G174" s="1228"/>
      <c r="H174" s="1228"/>
      <c r="I174" s="1228"/>
      <c r="J174" s="1228"/>
      <c r="K174" s="1228"/>
      <c r="L174" s="1228"/>
      <c r="M174" s="1228"/>
      <c r="N174" s="1228"/>
      <c r="O174" s="1228"/>
      <c r="P174" s="1228"/>
      <c r="Q174" s="1228"/>
      <c r="R174" s="1228"/>
      <c r="S174" s="1228"/>
      <c r="T174" s="1228"/>
      <c r="U174" s="1228"/>
      <c r="V174" s="65"/>
      <c r="W174" s="64"/>
      <c r="X174" s="1227"/>
      <c r="Y174" s="1227"/>
      <c r="Z174" s="1227"/>
      <c r="AA174" s="1227"/>
      <c r="AB174" s="1227"/>
      <c r="AC174" s="1227"/>
      <c r="AD174" s="1227"/>
      <c r="AE174" s="1227"/>
      <c r="AF174" s="1227"/>
      <c r="AG174" s="1227"/>
      <c r="AH174" s="1227"/>
      <c r="AI174" s="1227"/>
      <c r="AJ174" s="1227"/>
      <c r="AK174" s="1227"/>
      <c r="AL174" s="1227"/>
      <c r="AM174" s="1227"/>
      <c r="AN174" s="1227"/>
      <c r="AO174" s="1227"/>
      <c r="AP174" s="1227"/>
      <c r="AQ174" s="1227"/>
      <c r="AR174" s="1227"/>
    </row>
    <row r="175" spans="1:44" ht="4.5" customHeight="1" x14ac:dyDescent="0.25">
      <c r="A175" s="64"/>
      <c r="B175" s="1228"/>
      <c r="C175" s="1228"/>
      <c r="D175" s="1228"/>
      <c r="E175" s="1228"/>
      <c r="F175" s="1228"/>
      <c r="G175" s="1228"/>
      <c r="H175" s="1228"/>
      <c r="I175" s="1228"/>
      <c r="J175" s="1228"/>
      <c r="K175" s="1228"/>
      <c r="L175" s="1228"/>
      <c r="M175" s="1228"/>
      <c r="N175" s="1228"/>
      <c r="O175" s="1228"/>
      <c r="P175" s="1228"/>
      <c r="Q175" s="1228"/>
      <c r="R175" s="1228"/>
      <c r="S175" s="1228"/>
      <c r="T175" s="1228"/>
      <c r="U175" s="1228"/>
      <c r="V175" s="65"/>
      <c r="W175" s="64"/>
      <c r="X175" s="1227"/>
      <c r="Y175" s="1227"/>
      <c r="Z175" s="1227"/>
      <c r="AA175" s="1227"/>
      <c r="AB175" s="1227"/>
      <c r="AC175" s="1227"/>
      <c r="AD175" s="1227"/>
      <c r="AE175" s="1227"/>
      <c r="AF175" s="1227"/>
      <c r="AG175" s="1227"/>
      <c r="AH175" s="1227"/>
      <c r="AI175" s="1227"/>
      <c r="AJ175" s="1227"/>
      <c r="AK175" s="1227"/>
      <c r="AL175" s="1227"/>
      <c r="AM175" s="1227"/>
      <c r="AN175" s="1227"/>
      <c r="AO175" s="1227"/>
      <c r="AP175" s="1227"/>
      <c r="AQ175" s="1227"/>
      <c r="AR175" s="1227"/>
    </row>
    <row r="176" spans="1:44" ht="4.5" customHeight="1" x14ac:dyDescent="0.25">
      <c r="A176" s="64"/>
      <c r="B176" s="1229" t="e">
        <f>I132</f>
        <v>#REF!</v>
      </c>
      <c r="C176" s="1227"/>
      <c r="D176" s="1227"/>
      <c r="E176" s="1227"/>
      <c r="F176" s="1227"/>
      <c r="G176" s="1227"/>
      <c r="H176" s="1227"/>
      <c r="I176" s="1227"/>
      <c r="J176" s="1227"/>
      <c r="K176" s="1229" t="e">
        <f ca="1">L137</f>
        <v>#REF!</v>
      </c>
      <c r="L176" s="1229"/>
      <c r="M176" s="1229"/>
      <c r="N176" s="1229"/>
      <c r="O176" s="1229"/>
      <c r="P176" s="1229"/>
      <c r="Q176" s="1229"/>
      <c r="R176" s="1229"/>
      <c r="S176" s="1229"/>
      <c r="T176" s="1229"/>
      <c r="U176" s="1229"/>
      <c r="V176" s="65"/>
      <c r="W176" s="64"/>
      <c r="X176" s="1230" t="e">
        <f>AB138</f>
        <v>#REF!</v>
      </c>
      <c r="Y176" s="1231"/>
      <c r="Z176" s="1231"/>
      <c r="AA176" s="1231"/>
      <c r="AB176" s="1231"/>
      <c r="AC176" s="1231"/>
      <c r="AD176" s="1232"/>
      <c r="AE176" s="1230" t="e">
        <f>AF138</f>
        <v>#REF!</v>
      </c>
      <c r="AF176" s="1231"/>
      <c r="AG176" s="1231"/>
      <c r="AH176" s="1231"/>
      <c r="AI176" s="1231"/>
      <c r="AJ176" s="1231"/>
      <c r="AK176" s="1232"/>
      <c r="AL176" s="1230" t="e">
        <f>AN138</f>
        <v>#REF!</v>
      </c>
      <c r="AM176" s="1231"/>
      <c r="AN176" s="1231"/>
      <c r="AO176" s="1231"/>
      <c r="AP176" s="1231"/>
      <c r="AQ176" s="1231"/>
      <c r="AR176" s="1232"/>
    </row>
    <row r="177" spans="1:44" ht="4.5" customHeight="1" x14ac:dyDescent="0.25">
      <c r="A177" s="64"/>
      <c r="B177" s="1227"/>
      <c r="C177" s="1227"/>
      <c r="D177" s="1227"/>
      <c r="E177" s="1227"/>
      <c r="F177" s="1227"/>
      <c r="G177" s="1227"/>
      <c r="H177" s="1227"/>
      <c r="I177" s="1227"/>
      <c r="J177" s="1227"/>
      <c r="K177" s="1229"/>
      <c r="L177" s="1229"/>
      <c r="M177" s="1229"/>
      <c r="N177" s="1229"/>
      <c r="O177" s="1229"/>
      <c r="P177" s="1229"/>
      <c r="Q177" s="1229"/>
      <c r="R177" s="1229"/>
      <c r="S177" s="1229"/>
      <c r="T177" s="1229"/>
      <c r="U177" s="1229"/>
      <c r="V177" s="65"/>
      <c r="W177" s="64"/>
      <c r="X177" s="1233"/>
      <c r="Y177" s="1234"/>
      <c r="Z177" s="1234"/>
      <c r="AA177" s="1234"/>
      <c r="AB177" s="1234"/>
      <c r="AC177" s="1234"/>
      <c r="AD177" s="1235"/>
      <c r="AE177" s="1233"/>
      <c r="AF177" s="1234"/>
      <c r="AG177" s="1234"/>
      <c r="AH177" s="1234"/>
      <c r="AI177" s="1234"/>
      <c r="AJ177" s="1234"/>
      <c r="AK177" s="1235"/>
      <c r="AL177" s="1233"/>
      <c r="AM177" s="1234"/>
      <c r="AN177" s="1234"/>
      <c r="AO177" s="1234"/>
      <c r="AP177" s="1234"/>
      <c r="AQ177" s="1234"/>
      <c r="AR177" s="1235"/>
    </row>
    <row r="178" spans="1:44" ht="4.5" customHeight="1" x14ac:dyDescent="0.25">
      <c r="A178" s="76"/>
      <c r="B178" s="1227"/>
      <c r="C178" s="1227"/>
      <c r="D178" s="1227"/>
      <c r="E178" s="1227"/>
      <c r="F178" s="1227"/>
      <c r="G178" s="1227"/>
      <c r="H178" s="1227"/>
      <c r="I178" s="1227"/>
      <c r="J178" s="1227"/>
      <c r="K178" s="1229"/>
      <c r="L178" s="1229"/>
      <c r="M178" s="1229"/>
      <c r="N178" s="1229"/>
      <c r="O178" s="1229"/>
      <c r="P178" s="1229"/>
      <c r="Q178" s="1229"/>
      <c r="R178" s="1229"/>
      <c r="S178" s="1229"/>
      <c r="T178" s="1229"/>
      <c r="U178" s="1229"/>
      <c r="V178" s="77"/>
      <c r="W178" s="76"/>
      <c r="X178" s="1236"/>
      <c r="Y178" s="1237"/>
      <c r="Z178" s="1237"/>
      <c r="AA178" s="1237"/>
      <c r="AB178" s="1237"/>
      <c r="AC178" s="1237"/>
      <c r="AD178" s="1238"/>
      <c r="AE178" s="1236"/>
      <c r="AF178" s="1237"/>
      <c r="AG178" s="1237"/>
      <c r="AH178" s="1237"/>
      <c r="AI178" s="1237"/>
      <c r="AJ178" s="1237"/>
      <c r="AK178" s="1238"/>
      <c r="AL178" s="1236"/>
      <c r="AM178" s="1237"/>
      <c r="AN178" s="1237"/>
      <c r="AO178" s="1237"/>
      <c r="AP178" s="1237"/>
      <c r="AQ178" s="1237"/>
      <c r="AR178" s="1238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2025-07-30T07:33:23Z</cp:lastPrinted>
  <dcterms:created xsi:type="dcterms:W3CDTF">2012-02-21T22:01:24Z</dcterms:created>
  <dcterms:modified xsi:type="dcterms:W3CDTF">2025-07-31T12:10:11Z</dcterms:modified>
</cp:coreProperties>
</file>