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6D752464-CA9E-4D21-81BC-E001284CE6C9}" xr6:coauthVersionLast="47" xr6:coauthVersionMax="47" xr10:uidLastSave="{00000000-0000-0000-0000-000000000000}"/>
  <bookViews>
    <workbookView xWindow="-108" yWindow="-108" windowWidth="23256" windowHeight="12456" tabRatio="704" xr2:uid="{00000000-000D-0000-FFFF-FFFF00000000}"/>
  </bookViews>
  <sheets>
    <sheet name="LŠZ H" sheetId="8" r:id="rId1"/>
    <sheet name="PLS archív PK" sheetId="3" state="hidden" r:id="rId2"/>
    <sheet name="PLS archív MPK" sheetId="6" state="hidden" r:id="rId3"/>
    <sheet name="PLS archív ZK" sheetId="12" state="hidden" r:id="rId4"/>
    <sheet name="PLS archív MZK" sheetId="9" state="hidden" r:id="rId5"/>
  </sheets>
  <definedNames>
    <definedName name="_xlnm.Print_Titles" localSheetId="0">'LŠZ H'!$1:$1</definedName>
    <definedName name="_xlnm.Print_Area" localSheetId="0">'LŠZ H'!$A$1:$M$79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6" i="8" l="1"/>
  <c r="O42" i="8" l="1"/>
  <c r="O23" i="8" l="1"/>
  <c r="W23" i="8"/>
  <c r="AJ23" i="8"/>
  <c r="O82" i="8" l="1"/>
  <c r="W64" i="8" l="1"/>
  <c r="O64" i="8"/>
  <c r="O99" i="8" l="1"/>
  <c r="O90" i="8"/>
  <c r="W33" i="8" l="1"/>
  <c r="O33" i="8"/>
  <c r="W10" i="8" l="1"/>
  <c r="O10" i="8"/>
  <c r="W90" i="8" l="1"/>
  <c r="W74" i="8" l="1"/>
  <c r="O74" i="8"/>
  <c r="W40" i="8" l="1"/>
  <c r="O40" i="8"/>
  <c r="W128" i="8" l="1"/>
  <c r="O128" i="8"/>
  <c r="W121" i="8" l="1"/>
  <c r="O121" i="8"/>
  <c r="O2" i="8" l="1"/>
  <c r="W129" i="8" l="1"/>
  <c r="O46" i="8" l="1"/>
  <c r="O97" i="8" l="1"/>
  <c r="W97" i="8"/>
  <c r="O57" i="8" l="1"/>
  <c r="W57" i="8"/>
  <c r="O110" i="8" l="1"/>
  <c r="W93" i="8" l="1"/>
  <c r="O93" i="8"/>
  <c r="W118" i="8" l="1"/>
  <c r="O118" i="8"/>
  <c r="O70" i="8" l="1"/>
  <c r="W70" i="8"/>
  <c r="W82" i="8" l="1"/>
  <c r="W120" i="8"/>
  <c r="O120" i="8"/>
  <c r="W12" i="8" l="1"/>
  <c r="O12" i="8"/>
  <c r="W88" i="8" l="1"/>
  <c r="O88" i="8"/>
  <c r="W114" i="8" l="1"/>
  <c r="W112" i="8"/>
  <c r="W29" i="8" l="1"/>
  <c r="O29" i="8"/>
  <c r="W63" i="8" l="1"/>
  <c r="W3" i="8" l="1"/>
  <c r="O3" i="8"/>
  <c r="W19" i="8" l="1"/>
  <c r="O19" i="8"/>
  <c r="W26" i="8" l="1"/>
  <c r="W41" i="8" l="1"/>
  <c r="O41" i="8"/>
  <c r="O38" i="8" l="1"/>
  <c r="W13" i="8" l="1"/>
  <c r="O13" i="8"/>
  <c r="W96" i="8" l="1"/>
  <c r="O87" i="8" l="1"/>
  <c r="W87" i="8"/>
  <c r="W101" i="8" l="1"/>
  <c r="O101" i="8"/>
  <c r="W94" i="8" l="1"/>
  <c r="W72" i="8"/>
  <c r="W15" i="8" l="1"/>
  <c r="W30" i="8" l="1"/>
  <c r="W106" i="8" l="1"/>
  <c r="W66" i="8" l="1"/>
  <c r="W76" i="8" l="1"/>
  <c r="W50" i="8" l="1"/>
  <c r="O58" i="8" l="1"/>
  <c r="W58" i="8"/>
  <c r="W31" i="8" l="1"/>
  <c r="W49" i="8" l="1"/>
  <c r="O49" i="8"/>
  <c r="W98" i="8" l="1"/>
  <c r="O98" i="8"/>
  <c r="W21" i="8" l="1"/>
  <c r="W91" i="8" l="1"/>
  <c r="W100" i="8" l="1"/>
  <c r="W105" i="8" l="1"/>
  <c r="O105" i="8"/>
  <c r="W83" i="8" l="1"/>
  <c r="O83" i="8"/>
  <c r="O91" i="8" l="1"/>
  <c r="O100" i="8" l="1"/>
  <c r="W103" i="8" l="1"/>
  <c r="O103" i="8"/>
  <c r="W85" i="8"/>
  <c r="O85" i="8"/>
  <c r="W122" i="8"/>
  <c r="O122" i="8"/>
  <c r="W71" i="8"/>
  <c r="O71" i="8"/>
  <c r="W4" i="8"/>
  <c r="O4" i="8"/>
  <c r="W89" i="8"/>
  <c r="O89" i="8"/>
  <c r="W44" i="8" l="1"/>
  <c r="O44" i="8"/>
  <c r="W92" i="8" l="1"/>
  <c r="O92" i="8"/>
  <c r="W80" i="8" l="1"/>
  <c r="O80" i="8"/>
  <c r="BZ15" i="6" l="1"/>
  <c r="BW143" i="6" s="1"/>
  <c r="W115" i="8"/>
  <c r="O115" i="8"/>
  <c r="O114" i="8"/>
  <c r="O129" i="8"/>
  <c r="W130" i="8"/>
  <c r="O130" i="8"/>
  <c r="W127" i="8"/>
  <c r="O127" i="8"/>
  <c r="W126" i="8"/>
  <c r="O126" i="8"/>
  <c r="W125" i="8"/>
  <c r="O125" i="8"/>
  <c r="W124" i="8"/>
  <c r="O124" i="8"/>
  <c r="W123" i="8"/>
  <c r="O123" i="8"/>
  <c r="W119" i="8"/>
  <c r="O119" i="8"/>
  <c r="AJ118" i="8"/>
  <c r="W117" i="8"/>
  <c r="O117" i="8"/>
  <c r="W116" i="8"/>
  <c r="O116" i="8"/>
  <c r="AJ113" i="8"/>
  <c r="W113" i="8"/>
  <c r="O113" i="8"/>
  <c r="AJ112" i="8"/>
  <c r="O112" i="8"/>
  <c r="AJ111" i="8"/>
  <c r="W111" i="8"/>
  <c r="O111" i="8"/>
  <c r="AJ110" i="8"/>
  <c r="W109" i="8"/>
  <c r="O109" i="8"/>
  <c r="W108" i="8"/>
  <c r="O108" i="8"/>
  <c r="W107" i="8"/>
  <c r="O107" i="8"/>
  <c r="O106" i="8"/>
  <c r="W104" i="8"/>
  <c r="O104" i="8"/>
  <c r="W102" i="8"/>
  <c r="O102" i="8"/>
  <c r="AJ101" i="8"/>
  <c r="AJ96" i="8"/>
  <c r="O96" i="8"/>
  <c r="W95" i="8"/>
  <c r="O95" i="8"/>
  <c r="O94" i="8"/>
  <c r="AJ92" i="8"/>
  <c r="AJ90" i="8"/>
  <c r="AJ89" i="8"/>
  <c r="AJ88" i="8"/>
  <c r="AJ86" i="8"/>
  <c r="W86" i="8"/>
  <c r="O86" i="8"/>
  <c r="AJ85" i="8"/>
  <c r="AJ84" i="8"/>
  <c r="W84" i="8"/>
  <c r="O84" i="8"/>
  <c r="AJ83" i="8"/>
  <c r="W81" i="8"/>
  <c r="O81" i="8"/>
  <c r="W79" i="8"/>
  <c r="O79" i="8"/>
  <c r="O78" i="8"/>
  <c r="W77" i="8"/>
  <c r="O77" i="8"/>
  <c r="O76" i="8"/>
  <c r="W75" i="8"/>
  <c r="O75" i="8"/>
  <c r="W73" i="8"/>
  <c r="O73" i="8"/>
  <c r="O72" i="8"/>
  <c r="W69" i="8"/>
  <c r="O69" i="8"/>
  <c r="W68" i="8"/>
  <c r="O68" i="8"/>
  <c r="W67" i="8"/>
  <c r="O67" i="8"/>
  <c r="AJ66" i="8"/>
  <c r="O66" i="8"/>
  <c r="AJ65" i="8"/>
  <c r="W65" i="8"/>
  <c r="O65" i="8"/>
  <c r="O63" i="8"/>
  <c r="W62" i="8"/>
  <c r="O62" i="8"/>
  <c r="W61" i="8"/>
  <c r="O61" i="8"/>
  <c r="W60" i="8"/>
  <c r="O60" i="8"/>
  <c r="W59" i="8"/>
  <c r="O59" i="8"/>
  <c r="W56" i="8"/>
  <c r="O56" i="8"/>
  <c r="W55" i="8"/>
  <c r="O55" i="8"/>
  <c r="W54" i="8"/>
  <c r="O54" i="8"/>
  <c r="AJ53" i="8"/>
  <c r="W53" i="8"/>
  <c r="I75" i="9" s="1"/>
  <c r="B161" i="9" s="1"/>
  <c r="O53" i="8"/>
  <c r="AN91" i="9" s="1"/>
  <c r="AL164" i="9" s="1"/>
  <c r="AJ52" i="8"/>
  <c r="W52" i="8"/>
  <c r="O52" i="8"/>
  <c r="AJ51" i="8"/>
  <c r="W51" i="8"/>
  <c r="O51" i="8"/>
  <c r="AJ50" i="8"/>
  <c r="O50" i="8"/>
  <c r="W48" i="8"/>
  <c r="O48" i="8"/>
  <c r="W47" i="8"/>
  <c r="O47" i="8"/>
  <c r="AJ45" i="8"/>
  <c r="W45" i="8"/>
  <c r="O45" i="8"/>
  <c r="AJ44" i="8"/>
  <c r="W43" i="8"/>
  <c r="O43" i="8"/>
  <c r="W39" i="8"/>
  <c r="O39" i="8"/>
  <c r="AJ37" i="8"/>
  <c r="W37" i="8"/>
  <c r="O37" i="8"/>
  <c r="W36" i="8"/>
  <c r="O36" i="8"/>
  <c r="AJ35" i="8"/>
  <c r="W35" i="8"/>
  <c r="O35" i="8"/>
  <c r="W34" i="8"/>
  <c r="O34" i="8"/>
  <c r="AJ33" i="8"/>
  <c r="AJ32" i="8"/>
  <c r="O32" i="8"/>
  <c r="AJ31" i="8"/>
  <c r="O31" i="8"/>
  <c r="AJ30" i="8"/>
  <c r="O30" i="8"/>
  <c r="AJ29" i="8"/>
  <c r="AJ28" i="8"/>
  <c r="O28" i="8"/>
  <c r="W28" i="8" s="1"/>
  <c r="W27" i="8"/>
  <c r="O27" i="8"/>
  <c r="AJ26" i="8"/>
  <c r="O26" i="8"/>
  <c r="AJ25" i="8"/>
  <c r="W25" i="8"/>
  <c r="O25" i="8"/>
  <c r="AJ24" i="8"/>
  <c r="W24" i="8"/>
  <c r="O24" i="8"/>
  <c r="AJ22" i="8"/>
  <c r="W22" i="8"/>
  <c r="O22" i="8"/>
  <c r="AJ21" i="8"/>
  <c r="O21" i="8"/>
  <c r="W20" i="8"/>
  <c r="O20" i="8"/>
  <c r="AJ19" i="8"/>
  <c r="AJ18" i="8"/>
  <c r="W18" i="8"/>
  <c r="O18" i="8"/>
  <c r="AJ17" i="8"/>
  <c r="W17" i="8"/>
  <c r="O17" i="8"/>
  <c r="AJ16" i="8"/>
  <c r="O15" i="8"/>
  <c r="W14" i="8"/>
  <c r="O14" i="8"/>
  <c r="AJ13" i="8"/>
  <c r="W11" i="8"/>
  <c r="O11" i="8"/>
  <c r="AJ9" i="8"/>
  <c r="W9" i="8"/>
  <c r="O9" i="8"/>
  <c r="W8" i="8"/>
  <c r="O8" i="8"/>
  <c r="AJ7" i="8"/>
  <c r="W7" i="8"/>
  <c r="O7" i="8"/>
  <c r="AJ6" i="8"/>
  <c r="W6" i="8"/>
  <c r="O6" i="8"/>
  <c r="AJ5" i="8"/>
  <c r="W5" i="8"/>
  <c r="O5" i="8"/>
  <c r="AJ4" i="8"/>
  <c r="AH15" i="3"/>
  <c r="AE143" i="3" s="1"/>
  <c r="BZ109" i="6"/>
  <c r="BW167" i="6" s="1"/>
  <c r="AH62" i="3"/>
  <c r="AE155" i="3" s="1"/>
  <c r="I75" i="3"/>
  <c r="B161" i="3" s="1"/>
  <c r="I28" i="3"/>
  <c r="B149" i="3" s="1"/>
  <c r="AF22" i="9"/>
  <c r="T1" i="3"/>
  <c r="L43" i="3"/>
  <c r="K152" i="3" s="1"/>
  <c r="L90" i="3"/>
  <c r="K164" i="3" s="1"/>
  <c r="L137" i="3"/>
  <c r="K176" i="3" s="1"/>
  <c r="Z108" i="6"/>
  <c r="X167" i="6" s="1"/>
  <c r="F18" i="3"/>
  <c r="B143" i="3" s="1"/>
  <c r="I38" i="12"/>
  <c r="B152" i="12" s="1"/>
  <c r="F65" i="9"/>
  <c r="B155" i="9" s="1"/>
  <c r="F112" i="3"/>
  <c r="B167" i="3" s="1"/>
  <c r="I85" i="12"/>
  <c r="L90" i="12" s="1"/>
  <c r="K164" i="12" s="1"/>
  <c r="I132" i="12"/>
  <c r="B176" i="12" s="1"/>
  <c r="T1" i="12"/>
  <c r="I23" i="12"/>
  <c r="AI11" i="12" s="1"/>
  <c r="Z14" i="12"/>
  <c r="X143" i="12" s="1"/>
  <c r="F16" i="12"/>
  <c r="F18" i="12"/>
  <c r="B143" i="12" s="1"/>
  <c r="AM19" i="12"/>
  <c r="AO143" i="12" s="1"/>
  <c r="AF22" i="12"/>
  <c r="I28" i="12"/>
  <c r="B149" i="12" s="1"/>
  <c r="AE35" i="12"/>
  <c r="X146" i="12" s="1"/>
  <c r="AI35" i="12"/>
  <c r="AE146" i="12" s="1"/>
  <c r="AN35" i="12"/>
  <c r="AL146" i="12" s="1"/>
  <c r="AE41" i="12"/>
  <c r="X149" i="12" s="1"/>
  <c r="AI41" i="12"/>
  <c r="AE149" i="12" s="1"/>
  <c r="AN41" i="12"/>
  <c r="AL149" i="12" s="1"/>
  <c r="AB44" i="12"/>
  <c r="X152" i="12" s="1"/>
  <c r="AF44" i="12"/>
  <c r="AE152" i="12" s="1"/>
  <c r="AN44" i="12"/>
  <c r="AL152" i="12" s="1"/>
  <c r="T48" i="12"/>
  <c r="I70" i="12"/>
  <c r="B158" i="12" s="1"/>
  <c r="Z61" i="12"/>
  <c r="X155" i="12" s="1"/>
  <c r="F63" i="12"/>
  <c r="F65" i="12"/>
  <c r="B155" i="12" s="1"/>
  <c r="AM66" i="12"/>
  <c r="AO155" i="12" s="1"/>
  <c r="AF69" i="12"/>
  <c r="I75" i="12"/>
  <c r="B161" i="12" s="1"/>
  <c r="AE82" i="12"/>
  <c r="X158" i="12" s="1"/>
  <c r="AI82" i="12"/>
  <c r="AE158" i="12" s="1"/>
  <c r="AN82" i="12"/>
  <c r="AL158" i="12" s="1"/>
  <c r="AE88" i="12"/>
  <c r="X161" i="12" s="1"/>
  <c r="AI88" i="12"/>
  <c r="AE161" i="12" s="1"/>
  <c r="AN88" i="12"/>
  <c r="AL161" i="12" s="1"/>
  <c r="AB91" i="12"/>
  <c r="X164" i="12" s="1"/>
  <c r="AF91" i="12"/>
  <c r="AE164" i="12" s="1"/>
  <c r="AN91" i="12"/>
  <c r="AL164" i="12" s="1"/>
  <c r="T95" i="12"/>
  <c r="I117" i="12"/>
  <c r="B170" i="12" s="1"/>
  <c r="Z108" i="12"/>
  <c r="X167" i="12" s="1"/>
  <c r="F110" i="12"/>
  <c r="F112" i="12"/>
  <c r="B167" i="12" s="1"/>
  <c r="AM113" i="12"/>
  <c r="AO167" i="12" s="1"/>
  <c r="AF116" i="12"/>
  <c r="I122" i="12"/>
  <c r="B173" i="12" s="1"/>
  <c r="AE129" i="12"/>
  <c r="X170" i="12" s="1"/>
  <c r="AI129" i="12"/>
  <c r="AE170" i="12" s="1"/>
  <c r="AN129" i="12"/>
  <c r="AL170" i="12" s="1"/>
  <c r="AE135" i="12"/>
  <c r="X173" i="12" s="1"/>
  <c r="AI135" i="12"/>
  <c r="AE173" i="12" s="1"/>
  <c r="AN135" i="12"/>
  <c r="AL173" i="12" s="1"/>
  <c r="AB138" i="12"/>
  <c r="X176" i="12" s="1"/>
  <c r="AF138" i="12"/>
  <c r="AE176" i="12" s="1"/>
  <c r="AN138" i="12"/>
  <c r="AL176" i="12" s="1"/>
  <c r="AE41" i="3"/>
  <c r="X149" i="3" s="1"/>
  <c r="AE35" i="3"/>
  <c r="X146" i="3" s="1"/>
  <c r="L43" i="6"/>
  <c r="K152" i="6" s="1"/>
  <c r="BD137" i="6"/>
  <c r="BC176" i="6" s="1"/>
  <c r="BD43" i="6"/>
  <c r="BC152" i="6" s="1"/>
  <c r="L137" i="6"/>
  <c r="K176" i="6" s="1"/>
  <c r="I85" i="6"/>
  <c r="L90" i="6" s="1"/>
  <c r="K164" i="6" s="1"/>
  <c r="BD90" i="6"/>
  <c r="BC164" i="6" s="1"/>
  <c r="BA85" i="6"/>
  <c r="AT164" i="6" s="1"/>
  <c r="I85" i="3"/>
  <c r="B164" i="3" s="1"/>
  <c r="T48" i="3"/>
  <c r="I85" i="9"/>
  <c r="B164" i="9" s="1"/>
  <c r="CF138" i="6"/>
  <c r="CD176" i="6" s="1"/>
  <c r="BX138" i="6"/>
  <c r="BW176" i="6" s="1"/>
  <c r="BT138" i="6"/>
  <c r="BP176" i="6" s="1"/>
  <c r="CF91" i="6"/>
  <c r="CD164" i="6" s="1"/>
  <c r="BX91" i="6"/>
  <c r="BW164" i="6" s="1"/>
  <c r="BT91" i="6"/>
  <c r="BP164" i="6" s="1"/>
  <c r="BA132" i="6"/>
  <c r="AT176" i="6" s="1"/>
  <c r="CF44" i="6"/>
  <c r="CD152" i="6" s="1"/>
  <c r="BT44" i="6"/>
  <c r="BP152" i="6" s="1"/>
  <c r="BA38" i="6"/>
  <c r="AT152" i="6" s="1"/>
  <c r="F110" i="9"/>
  <c r="F63" i="9"/>
  <c r="F16" i="9"/>
  <c r="AF116" i="9"/>
  <c r="AF69" i="9"/>
  <c r="AN138" i="9"/>
  <c r="AL176" i="9" s="1"/>
  <c r="AF138" i="9"/>
  <c r="AE176" i="9" s="1"/>
  <c r="AB138" i="9"/>
  <c r="X176" i="9" s="1"/>
  <c r="I132" i="9"/>
  <c r="B176" i="9" s="1"/>
  <c r="AN135" i="9"/>
  <c r="AL173" i="9" s="1"/>
  <c r="AI135" i="9"/>
  <c r="AE173" i="9" s="1"/>
  <c r="AE135" i="9"/>
  <c r="X173" i="9" s="1"/>
  <c r="AN129" i="9"/>
  <c r="AL170" i="9" s="1"/>
  <c r="AI129" i="9"/>
  <c r="AE170" i="9" s="1"/>
  <c r="AE129" i="9"/>
  <c r="X170" i="9" s="1"/>
  <c r="I122" i="9"/>
  <c r="B173" i="9" s="1"/>
  <c r="I117" i="9"/>
  <c r="AI105" i="9" s="1"/>
  <c r="AM113" i="9"/>
  <c r="AO167" i="9" s="1"/>
  <c r="F112" i="9"/>
  <c r="B167" i="9" s="1"/>
  <c r="Z108" i="9"/>
  <c r="X167" i="9" s="1"/>
  <c r="T95" i="9"/>
  <c r="AF91" i="9"/>
  <c r="AE164" i="9" s="1"/>
  <c r="AB91" i="9"/>
  <c r="X164" i="9" s="1"/>
  <c r="AN88" i="9"/>
  <c r="AL161" i="9" s="1"/>
  <c r="AI88" i="9"/>
  <c r="AE161" i="9" s="1"/>
  <c r="AE88" i="9"/>
  <c r="X161" i="9" s="1"/>
  <c r="AN82" i="9"/>
  <c r="AL158" i="9" s="1"/>
  <c r="AI82" i="9"/>
  <c r="AE158" i="9" s="1"/>
  <c r="AE82" i="9"/>
  <c r="X158" i="9" s="1"/>
  <c r="I70" i="9"/>
  <c r="AI58" i="9" s="1"/>
  <c r="AM66" i="9"/>
  <c r="AO155" i="9" s="1"/>
  <c r="Z61" i="9"/>
  <c r="X155" i="9" s="1"/>
  <c r="T48" i="9"/>
  <c r="AN44" i="9"/>
  <c r="AL152" i="9" s="1"/>
  <c r="AF44" i="9"/>
  <c r="AE152" i="9" s="1"/>
  <c r="AB44" i="9"/>
  <c r="X152" i="9" s="1"/>
  <c r="AN41" i="9"/>
  <c r="AL149" i="9" s="1"/>
  <c r="AI41" i="9"/>
  <c r="AE149" i="9" s="1"/>
  <c r="AE41" i="9"/>
  <c r="X149" i="9" s="1"/>
  <c r="AN35" i="9"/>
  <c r="AL146" i="9" s="1"/>
  <c r="AI35" i="9"/>
  <c r="AE146" i="9" s="1"/>
  <c r="AE35" i="9"/>
  <c r="X146" i="9" s="1"/>
  <c r="AM19" i="9"/>
  <c r="AO143" i="9" s="1"/>
  <c r="Z14" i="9"/>
  <c r="X143" i="9" s="1"/>
  <c r="I38" i="9"/>
  <c r="L43" i="9" s="1"/>
  <c r="K152" i="9" s="1"/>
  <c r="T1" i="9"/>
  <c r="I28" i="9"/>
  <c r="B149" i="9" s="1"/>
  <c r="I23" i="9"/>
  <c r="AI11" i="9" s="1"/>
  <c r="F18" i="9"/>
  <c r="B143" i="9" s="1"/>
  <c r="BL95" i="6"/>
  <c r="BL48" i="6"/>
  <c r="BL1" i="6"/>
  <c r="AN138" i="6"/>
  <c r="AL176" i="6" s="1"/>
  <c r="AF138" i="6"/>
  <c r="AE176" i="6" s="1"/>
  <c r="AB138" i="6"/>
  <c r="X176" i="6" s="1"/>
  <c r="I132" i="6"/>
  <c r="B176" i="6" s="1"/>
  <c r="AN135" i="6"/>
  <c r="AL173" i="6" s="1"/>
  <c r="AI135" i="6"/>
  <c r="AE173" i="6" s="1"/>
  <c r="AE135" i="6"/>
  <c r="X173" i="6" s="1"/>
  <c r="BW129" i="6"/>
  <c r="BP170" i="6" s="1"/>
  <c r="AN129" i="6"/>
  <c r="AL170" i="6" s="1"/>
  <c r="AI129" i="6"/>
  <c r="AE170" i="6" s="1"/>
  <c r="AE129" i="6"/>
  <c r="X170" i="6" s="1"/>
  <c r="BA122" i="6"/>
  <c r="AT173" i="6" s="1"/>
  <c r="I122" i="6"/>
  <c r="B173" i="6" s="1"/>
  <c r="BA117" i="6"/>
  <c r="AT170" i="6" s="1"/>
  <c r="I117" i="6"/>
  <c r="B170" i="6" s="1"/>
  <c r="BX116" i="6"/>
  <c r="AF116" i="6"/>
  <c r="AM113" i="6"/>
  <c r="AO167" i="6" s="1"/>
  <c r="AX112" i="6"/>
  <c r="AT167" i="6" s="1"/>
  <c r="F112" i="6"/>
  <c r="B167" i="6" s="1"/>
  <c r="BR108" i="6"/>
  <c r="BP167" i="6" s="1"/>
  <c r="AS95" i="6"/>
  <c r="T95" i="6"/>
  <c r="AN91" i="6"/>
  <c r="AL164" i="6" s="1"/>
  <c r="AF91" i="6"/>
  <c r="AE164" i="6" s="1"/>
  <c r="AB91" i="6"/>
  <c r="X164" i="6" s="1"/>
  <c r="AN88" i="6"/>
  <c r="AL161" i="6" s="1"/>
  <c r="AI88" i="6"/>
  <c r="AE161" i="6" s="1"/>
  <c r="AE88" i="6"/>
  <c r="X161" i="6" s="1"/>
  <c r="BW82" i="6"/>
  <c r="BP158" i="6" s="1"/>
  <c r="AN82" i="6"/>
  <c r="AL158" i="6" s="1"/>
  <c r="AI82" i="6"/>
  <c r="AE158" i="6" s="1"/>
  <c r="AE82" i="6"/>
  <c r="X158" i="6" s="1"/>
  <c r="BA75" i="6"/>
  <c r="AT161" i="6" s="1"/>
  <c r="I75" i="6"/>
  <c r="B161" i="6" s="1"/>
  <c r="BA70" i="6"/>
  <c r="CA58" i="6" s="1"/>
  <c r="I70" i="6"/>
  <c r="B158" i="6" s="1"/>
  <c r="BX69" i="6"/>
  <c r="AF69" i="6"/>
  <c r="AM66" i="6"/>
  <c r="AO155" i="6" s="1"/>
  <c r="AX65" i="6"/>
  <c r="AT155" i="6" s="1"/>
  <c r="F65" i="6"/>
  <c r="B155" i="6" s="1"/>
  <c r="BZ62" i="6"/>
  <c r="BW155" i="6" s="1"/>
  <c r="AH62" i="6"/>
  <c r="AE155" i="6" s="1"/>
  <c r="BR61" i="6"/>
  <c r="BP155" i="6" s="1"/>
  <c r="Z61" i="6"/>
  <c r="X155" i="6" s="1"/>
  <c r="AS48" i="6"/>
  <c r="T48" i="6"/>
  <c r="BX22" i="6"/>
  <c r="AN35" i="6"/>
  <c r="AL146" i="6" s="1"/>
  <c r="AI35" i="6"/>
  <c r="AE146" i="6" s="1"/>
  <c r="BX44" i="6"/>
  <c r="BW152" i="6" s="1"/>
  <c r="BR14" i="6"/>
  <c r="BP143" i="6" s="1"/>
  <c r="BW35" i="6"/>
  <c r="BP146" i="6" s="1"/>
  <c r="BA28" i="6"/>
  <c r="AT149" i="6" s="1"/>
  <c r="BA23" i="6"/>
  <c r="AT146" i="6" s="1"/>
  <c r="AX18" i="6"/>
  <c r="AT143" i="6" s="1"/>
  <c r="T1" i="6"/>
  <c r="AN44" i="6"/>
  <c r="AL152" i="6" s="1"/>
  <c r="AF44" i="6"/>
  <c r="AE152" i="6" s="1"/>
  <c r="AB44" i="6"/>
  <c r="X152" i="6" s="1"/>
  <c r="AN41" i="6"/>
  <c r="AL149" i="6" s="1"/>
  <c r="AI41" i="6"/>
  <c r="AE149" i="6" s="1"/>
  <c r="AE41" i="6"/>
  <c r="X149" i="6" s="1"/>
  <c r="AE35" i="6"/>
  <c r="X146" i="6" s="1"/>
  <c r="AF22" i="6"/>
  <c r="AM19" i="6"/>
  <c r="AO143" i="6" s="1"/>
  <c r="Z14" i="6"/>
  <c r="X143" i="6" s="1"/>
  <c r="I38" i="6"/>
  <c r="B152" i="6" s="1"/>
  <c r="I28" i="6"/>
  <c r="B149" i="6" s="1"/>
  <c r="I23" i="6"/>
  <c r="AI11" i="6" s="1"/>
  <c r="F18" i="6"/>
  <c r="B143" i="6" s="1"/>
  <c r="AS1" i="6"/>
  <c r="I132" i="3"/>
  <c r="B176" i="3" s="1"/>
  <c r="AN135" i="3"/>
  <c r="AL173" i="3" s="1"/>
  <c r="AI135" i="3"/>
  <c r="AE173" i="3" s="1"/>
  <c r="AE135" i="3"/>
  <c r="X173" i="3" s="1"/>
  <c r="AN129" i="3"/>
  <c r="AL170" i="3" s="1"/>
  <c r="AI129" i="3"/>
  <c r="AE170" i="3" s="1"/>
  <c r="AE129" i="3"/>
  <c r="X170" i="3" s="1"/>
  <c r="AF116" i="3"/>
  <c r="AN88" i="3"/>
  <c r="AL161" i="3" s="1"/>
  <c r="AI88" i="3"/>
  <c r="AE161" i="3" s="1"/>
  <c r="AE88" i="3"/>
  <c r="X161" i="3" s="1"/>
  <c r="AN82" i="3"/>
  <c r="AL158" i="3" s="1"/>
  <c r="AI82" i="3"/>
  <c r="AE158" i="3" s="1"/>
  <c r="AE82" i="3"/>
  <c r="X158" i="3" s="1"/>
  <c r="AF69" i="3"/>
  <c r="AN41" i="3"/>
  <c r="AL149" i="3" s="1"/>
  <c r="AI41" i="3"/>
  <c r="AE149" i="3" s="1"/>
  <c r="AN35" i="3"/>
  <c r="AL146" i="3" s="1"/>
  <c r="AI35" i="3"/>
  <c r="AE146" i="3" s="1"/>
  <c r="AF22" i="3"/>
  <c r="AN138" i="3"/>
  <c r="AL176" i="3" s="1"/>
  <c r="AF138" i="3"/>
  <c r="AE176" i="3" s="1"/>
  <c r="AB138" i="3"/>
  <c r="X176" i="3" s="1"/>
  <c r="AM113" i="3"/>
  <c r="AO167" i="3" s="1"/>
  <c r="AH109" i="3"/>
  <c r="AE167" i="3" s="1"/>
  <c r="Z108" i="3"/>
  <c r="X167" i="3" s="1"/>
  <c r="I117" i="3"/>
  <c r="AI105" i="3" s="1"/>
  <c r="I122" i="3"/>
  <c r="B173" i="3" s="1"/>
  <c r="T95" i="3"/>
  <c r="AN91" i="3"/>
  <c r="AL164" i="3" s="1"/>
  <c r="AF91" i="3"/>
  <c r="AE164" i="3" s="1"/>
  <c r="AB91" i="3"/>
  <c r="X164" i="3" s="1"/>
  <c r="AM66" i="3"/>
  <c r="AO155" i="3" s="1"/>
  <c r="Z61" i="3"/>
  <c r="X155" i="3" s="1"/>
  <c r="I70" i="3"/>
  <c r="B158" i="3" s="1"/>
  <c r="F65" i="3"/>
  <c r="B155" i="3" s="1"/>
  <c r="AN44" i="3"/>
  <c r="AL152" i="3" s="1"/>
  <c r="AF44" i="3"/>
  <c r="AE152" i="3" s="1"/>
  <c r="AB44" i="3"/>
  <c r="X152" i="3" s="1"/>
  <c r="AM19" i="3"/>
  <c r="AO143" i="3" s="1"/>
  <c r="Z14" i="3"/>
  <c r="X143" i="3" s="1"/>
  <c r="I38" i="3"/>
  <c r="B152" i="3" s="1"/>
  <c r="I23" i="3"/>
  <c r="AI11" i="3" s="1"/>
  <c r="CG143" i="6"/>
  <c r="BW146" i="6"/>
  <c r="CD146" i="6"/>
  <c r="BP149" i="6"/>
  <c r="BW149" i="6"/>
  <c r="CD149" i="6"/>
  <c r="CG155" i="6"/>
  <c r="BW158" i="6"/>
  <c r="CD158" i="6"/>
  <c r="BP161" i="6"/>
  <c r="BW161" i="6"/>
  <c r="CD161" i="6"/>
  <c r="CG167" i="6"/>
  <c r="BW170" i="6"/>
  <c r="CD170" i="6"/>
  <c r="BP173" i="6"/>
  <c r="BW173" i="6"/>
  <c r="CD173" i="6"/>
  <c r="AH62" i="12" l="1"/>
  <c r="AE155" i="12" s="1"/>
  <c r="AH109" i="12"/>
  <c r="AE167" i="12" s="1"/>
  <c r="AH15" i="12"/>
  <c r="AE143" i="12" s="1"/>
  <c r="AH109" i="9"/>
  <c r="AE167" i="9" s="1"/>
  <c r="AH62" i="9"/>
  <c r="AE155" i="9" s="1"/>
  <c r="AH15" i="9"/>
  <c r="AE143" i="9" s="1"/>
  <c r="AH109" i="6"/>
  <c r="AE167" i="6" s="1"/>
  <c r="AH15" i="6"/>
  <c r="AE143" i="6" s="1"/>
  <c r="L137" i="12"/>
  <c r="K176" i="12" s="1"/>
  <c r="AI105" i="12"/>
  <c r="L43" i="12"/>
  <c r="K152" i="12" s="1"/>
  <c r="B152" i="9"/>
  <c r="AI58" i="12"/>
  <c r="L90" i="9"/>
  <c r="K164" i="9" s="1"/>
  <c r="B164" i="12"/>
  <c r="B146" i="12"/>
  <c r="L137" i="9"/>
  <c r="K176" i="9" s="1"/>
  <c r="B146" i="9"/>
  <c r="B170" i="9"/>
  <c r="B158" i="9"/>
  <c r="CA11" i="6"/>
  <c r="B164" i="6"/>
  <c r="B170" i="3"/>
  <c r="B146" i="6"/>
  <c r="AI58" i="6"/>
  <c r="AI105" i="6"/>
  <c r="B146" i="3"/>
  <c r="AT158" i="6"/>
  <c r="CA105" i="6"/>
  <c r="AI58" i="3"/>
</calcChain>
</file>

<file path=xl/sharedStrings.xml><?xml version="1.0" encoding="utf-8"?>
<sst xmlns="http://schemas.openxmlformats.org/spreadsheetml/2006/main" count="2211" uniqueCount="956">
  <si>
    <t>3</t>
  </si>
  <si>
    <t xml:space="preserve"> </t>
  </si>
  <si>
    <t>GRADIENT 130/TOMI 5</t>
  </si>
  <si>
    <t>Branislav DRÁBIK</t>
  </si>
  <si>
    <t>Ivan BOHUNICKÝ</t>
  </si>
  <si>
    <r>
      <t>V</t>
    </r>
    <r>
      <rPr>
        <vertAlign val="subscript"/>
        <sz val="8"/>
        <rFont val="Times New Roman"/>
        <family val="1"/>
        <charset val="238"/>
      </rPr>
      <t>S1(min.)</t>
    </r>
  </si>
  <si>
    <r>
      <t>V</t>
    </r>
    <r>
      <rPr>
        <vertAlign val="subscript"/>
        <sz val="8"/>
        <rFont val="Times New Roman"/>
        <family val="1"/>
        <charset val="238"/>
      </rPr>
      <t>NE (max.)</t>
    </r>
  </si>
  <si>
    <t>Krempaský</t>
  </si>
  <si>
    <t>Klasifikácia bezpečnosti (Safety classification): EN</t>
  </si>
  <si>
    <t>WILLS WING</t>
  </si>
  <si>
    <t>MOYES</t>
  </si>
  <si>
    <t>Walter TÖPFER</t>
  </si>
  <si>
    <t>P/Z</t>
  </si>
  <si>
    <t>HALLEY</t>
  </si>
  <si>
    <t>OM-H034</t>
  </si>
  <si>
    <t xml:space="preserve">Manuál: 1)lietanie na vlastné nebezpečie užívateľa, 2)akrobacia zakázaná,
3)údržba podľa LZ-2, 4)bez vykonania ročnej periodickej prehliadky preukaz stráca platnosť, 5)preukaz je platný len s dokladom o poistení zodpovednosti  
</t>
  </si>
  <si>
    <t>AEROS / FLYING</t>
  </si>
  <si>
    <t>Sojka</t>
  </si>
  <si>
    <t xml:space="preserve">WILS WING
</t>
  </si>
  <si>
    <t>10160D6S014K/L3807A001S</t>
  </si>
  <si>
    <t>Ivan LADOŠ</t>
  </si>
  <si>
    <t>H013</t>
  </si>
  <si>
    <t>MÁRA WING/ HALAJ</t>
  </si>
  <si>
    <t>Jozef  KONEČNÝ</t>
  </si>
  <si>
    <t>T</t>
  </si>
  <si>
    <t>Vne</t>
  </si>
  <si>
    <t>SPORT 167</t>
  </si>
  <si>
    <t>COMBAT L 13</t>
  </si>
  <si>
    <t>OM-H013</t>
  </si>
  <si>
    <t>PROFI TL 14/JOKER</t>
  </si>
  <si>
    <t>Bača</t>
  </si>
  <si>
    <t>H079</t>
  </si>
  <si>
    <t>DISCUS 14 BC</t>
  </si>
  <si>
    <t>063.12</t>
  </si>
  <si>
    <t>VM-RF/DADO</t>
  </si>
  <si>
    <t>Igor BOJKAS</t>
  </si>
  <si>
    <t>Technický preukaz lietajúceho športového zariadenia</t>
  </si>
  <si>
    <t>Jaroslav BREZINA</t>
  </si>
  <si>
    <t>0</t>
  </si>
  <si>
    <t>Technical certificate of sports light aircraft</t>
  </si>
  <si>
    <t>60+trike</t>
  </si>
  <si>
    <t>19</t>
  </si>
  <si>
    <t>kg</t>
  </si>
  <si>
    <t xml:space="preserve">Dátum prvého vydania: </t>
  </si>
  <si>
    <t>(Date of first issue)</t>
  </si>
  <si>
    <t xml:space="preserve">Dátum, podpis, Pečiatka: </t>
  </si>
  <si>
    <t>Rok výroby:</t>
  </si>
  <si>
    <t>v.č.</t>
  </si>
  <si>
    <t>ATLET/NOVÁČEK</t>
  </si>
  <si>
    <t>053120/2007</t>
  </si>
  <si>
    <t>OM-H079</t>
  </si>
  <si>
    <t>Jozef  ČERMÁK</t>
  </si>
  <si>
    <t>11</t>
  </si>
  <si>
    <t>Vs1/Vtrim</t>
  </si>
  <si>
    <t>OM-H040</t>
  </si>
  <si>
    <t>H040/3940920</t>
  </si>
  <si>
    <t>ESO 2/COSMOS</t>
  </si>
  <si>
    <t>Vladimír HIRJAK</t>
  </si>
  <si>
    <t xml:space="preserve">Týmto sa osvedčuje, že toto Lietajúce Športové Zariadenie je zapísané v evidencií LŠZ Slovenskej republiky v súlade s Leteckým zákonom SR a k jeho plneniu vydanými právnymi predpismi. </t>
  </si>
  <si>
    <t>99</t>
  </si>
  <si>
    <t>51803</t>
  </si>
  <si>
    <t>22</t>
  </si>
  <si>
    <t>STREAM/TOMI CROSS</t>
  </si>
  <si>
    <t>OM-H066</t>
  </si>
  <si>
    <t>H066</t>
  </si>
  <si>
    <t>2007/2004</t>
  </si>
  <si>
    <t>1-2</t>
  </si>
  <si>
    <t>OM-H029</t>
  </si>
  <si>
    <t>Kontroly k:</t>
  </si>
  <si>
    <t>Názov (Sign)</t>
  </si>
  <si>
    <t>2</t>
  </si>
  <si>
    <t>ZK – 1 B</t>
  </si>
  <si>
    <t>Milan KONEČNÍK</t>
  </si>
  <si>
    <t>PEGASUS XL-R</t>
  </si>
  <si>
    <t>OM-H078</t>
  </si>
  <si>
    <t>Poznávacia značka (Identifying signal):</t>
  </si>
  <si>
    <t>Poznávacia značka</t>
  </si>
  <si>
    <t>AEROS/TOMI AVIATION</t>
  </si>
  <si>
    <t>Paramotor/Trike/RPF,L/</t>
  </si>
  <si>
    <t>Z</t>
  </si>
  <si>
    <t>P</t>
  </si>
  <si>
    <t>NIL</t>
  </si>
  <si>
    <t>M</t>
  </si>
  <si>
    <t>ZK</t>
  </si>
  <si>
    <t>MZK</t>
  </si>
  <si>
    <t>PK</t>
  </si>
  <si>
    <t>Týmto sa osvedčuje, že toto Lietajúce Športové Zariadenie je zapísané v evidencií LŠZ Slovenskej republiky v súlade s Leteckým zákonom SR a k jeho plneniu vydanými právnymi predpismi. Vydané mimo pravidiel ICAO.</t>
  </si>
  <si>
    <t>OM-H009</t>
  </si>
  <si>
    <t>7784</t>
  </si>
  <si>
    <t>PEGASUS</t>
  </si>
  <si>
    <t>Milan ŠKRINÁR</t>
  </si>
  <si>
    <t>GRADIENT DELFÍN</t>
  </si>
  <si>
    <t>TKÁČ-ŘEHÁK</t>
  </si>
  <si>
    <t>APOLLO</t>
  </si>
  <si>
    <t>OM-H027</t>
  </si>
  <si>
    <t>Marián CSONKA</t>
  </si>
  <si>
    <t>STILL 17/ JOKER</t>
  </si>
  <si>
    <t>FAI trieda (FAI class name):</t>
  </si>
  <si>
    <t>P/A</t>
  </si>
  <si>
    <t>EROS/VYDARENÝ-SADLOŇ</t>
  </si>
  <si>
    <t>T8841164XL</t>
  </si>
  <si>
    <t>H044</t>
  </si>
  <si>
    <t>OM-H018</t>
  </si>
  <si>
    <t>Ľubomír BALEJ</t>
  </si>
  <si>
    <t>P.č.</t>
  </si>
  <si>
    <t>M.Turan</t>
  </si>
  <si>
    <t>Dušan KLIMÁČEK</t>
  </si>
  <si>
    <t>ATLÉT/ COSMOS</t>
  </si>
  <si>
    <t>053131/H022</t>
  </si>
  <si>
    <t>MW 155/HALAJ</t>
  </si>
  <si>
    <t>H052</t>
  </si>
  <si>
    <r>
      <t>km.h</t>
    </r>
    <r>
      <rPr>
        <b/>
        <vertAlign val="superscript"/>
        <sz val="8"/>
        <rFont val="Times New Roman"/>
        <family val="1"/>
        <charset val="238"/>
      </rPr>
      <t>-1</t>
    </r>
  </si>
  <si>
    <t>50</t>
  </si>
  <si>
    <t>OM-H080</t>
  </si>
  <si>
    <t>AEROS</t>
  </si>
  <si>
    <t>AEROS/JOKERTRIKE</t>
  </si>
  <si>
    <t>5/2103</t>
  </si>
  <si>
    <t>MÁRA WING/ VLADYKA</t>
  </si>
  <si>
    <t>Filip BREZA</t>
  </si>
  <si>
    <t>APOLLO C 15 DD/DELTA JET 2</t>
  </si>
  <si>
    <t>OM-H058</t>
  </si>
  <si>
    <t>MW 155/ VLADYKA</t>
  </si>
  <si>
    <t>H046</t>
  </si>
  <si>
    <t>DHV 1-2</t>
  </si>
  <si>
    <t>APOLLO C 15 TN/ TL2</t>
  </si>
  <si>
    <t>041.07/042007</t>
  </si>
  <si>
    <t>Miloš PALIATKA</t>
  </si>
  <si>
    <r>
      <t>V</t>
    </r>
    <r>
      <rPr>
        <vertAlign val="subscript"/>
        <sz val="8"/>
        <rFont val="Times New Roman"/>
        <family val="1"/>
        <charset val="238"/>
      </rPr>
      <t>TRIM</t>
    </r>
  </si>
  <si>
    <r>
      <t>V</t>
    </r>
    <r>
      <rPr>
        <vertAlign val="subscript"/>
        <sz val="8"/>
        <rFont val="Times New Roman"/>
        <family val="1"/>
        <charset val="238"/>
      </rPr>
      <t>S1 (min.)</t>
    </r>
  </si>
  <si>
    <t>Vs/Vs1</t>
  </si>
  <si>
    <t>Hloušek</t>
  </si>
  <si>
    <t>5</t>
  </si>
  <si>
    <t>OM-H032</t>
  </si>
  <si>
    <t>4</t>
  </si>
  <si>
    <t>OM-H422</t>
  </si>
  <si>
    <t>11279</t>
  </si>
  <si>
    <t>WILLS-WING</t>
  </si>
  <si>
    <t>APOLLO C 17 TN</t>
  </si>
  <si>
    <t>31</t>
  </si>
  <si>
    <t>PROFI TL/JET STAR</t>
  </si>
  <si>
    <t>OM-H033</t>
  </si>
  <si>
    <t>AEROS/APOLLO</t>
  </si>
  <si>
    <t>Vlečné zariadenie VERNER,dovoz ČR</t>
  </si>
  <si>
    <t>WILS WING</t>
  </si>
  <si>
    <t>HAMAN</t>
  </si>
  <si>
    <t>APOLLO/COSMOS</t>
  </si>
  <si>
    <t>Light  Aircraft  Association of  Slovak Republic</t>
  </si>
  <si>
    <t>EXXTACY Bi / TOMA</t>
  </si>
  <si>
    <t>020400202/H407</t>
  </si>
  <si>
    <t>FLIEGERBÖHM/TOMA</t>
  </si>
  <si>
    <t>H054</t>
  </si>
  <si>
    <t>MW 197</t>
  </si>
  <si>
    <t>62+trike</t>
  </si>
  <si>
    <t>TL 2</t>
  </si>
  <si>
    <t>H062</t>
  </si>
  <si>
    <t>0 0 3</t>
  </si>
  <si>
    <t>0 0 1</t>
  </si>
  <si>
    <t>P,Z</t>
  </si>
  <si>
    <t>H080</t>
  </si>
  <si>
    <t>Padákový klzák/Paraglider/Powered Paraglider/PG/PPG/</t>
  </si>
  <si>
    <t>200</t>
  </si>
  <si>
    <t>086.10/327</t>
  </si>
  <si>
    <t>H006</t>
  </si>
  <si>
    <t>VPZ</t>
  </si>
  <si>
    <t>V</t>
  </si>
  <si>
    <t>hod/št</t>
  </si>
  <si>
    <t>0/0</t>
  </si>
  <si>
    <t>ICARO 2000</t>
  </si>
  <si>
    <t>MW 117 / HATALA</t>
  </si>
  <si>
    <t>H039</t>
  </si>
  <si>
    <t>MÁRA WING / HATALA</t>
  </si>
  <si>
    <t>90</t>
  </si>
  <si>
    <t>10305</t>
  </si>
  <si>
    <t>6</t>
  </si>
  <si>
    <t>3E</t>
  </si>
  <si>
    <t>38+33</t>
  </si>
  <si>
    <t>2-3</t>
  </si>
  <si>
    <t>TALON 150</t>
  </si>
  <si>
    <t>37309</t>
  </si>
  <si>
    <t>Anton ROŠTECKÝ</t>
  </si>
  <si>
    <t>LETECKÁ AMATÉRSKA ASOCIÁCIA SR</t>
  </si>
  <si>
    <t>COMBAT 2-14</t>
  </si>
  <si>
    <t>MÁRA,MÁDLO,HYNEK</t>
  </si>
  <si>
    <t>OM-H082</t>
  </si>
  <si>
    <t xml:space="preserve">Poznávacia značka:                         </t>
  </si>
  <si>
    <t>(Identifying signal)</t>
  </si>
  <si>
    <t>APOLLO C 15 DD/JET STAR</t>
  </si>
  <si>
    <t>OM-H053</t>
  </si>
  <si>
    <t>260212/SK020213</t>
  </si>
  <si>
    <t>APOLLO/HALLEY</t>
  </si>
  <si>
    <t>OM-H077</t>
  </si>
  <si>
    <t>Karta</t>
  </si>
  <si>
    <t>TL ULTRALIGHT</t>
  </si>
  <si>
    <t>Turan</t>
  </si>
  <si>
    <t>1</t>
  </si>
  <si>
    <t>095.08/01</t>
  </si>
  <si>
    <t>PROFI  / BREZINA 1</t>
  </si>
  <si>
    <t>AEROS / BREZINA</t>
  </si>
  <si>
    <t>Urban  ŠKOTTA</t>
  </si>
  <si>
    <t xml:space="preserve">Klasifikácia bezpečnosti (Safety classification): </t>
  </si>
  <si>
    <t>OM-H101</t>
  </si>
  <si>
    <r>
      <t>Rýchlosť/speed [km.h</t>
    </r>
    <r>
      <rPr>
        <vertAlign val="superscript"/>
        <sz val="7"/>
        <rFont val="Times New Roman"/>
        <family val="1"/>
        <charset val="238"/>
      </rPr>
      <t>-1</t>
    </r>
    <r>
      <rPr>
        <sz val="7"/>
        <rFont val="Times New Roman"/>
        <family val="1"/>
        <charset val="238"/>
      </rPr>
      <t>]</t>
    </r>
  </si>
  <si>
    <t>OM-H067</t>
  </si>
  <si>
    <t>HAZARD HZ 16 S/TRIDENT</t>
  </si>
  <si>
    <t>OM-H090</t>
  </si>
  <si>
    <t>Place</t>
  </si>
  <si>
    <t>Branislav TURAN</t>
  </si>
  <si>
    <t>B.Turan</t>
  </si>
  <si>
    <t>Vladimír KÚDELKA</t>
  </si>
  <si>
    <t>MW 155 /CROSS 5</t>
  </si>
  <si>
    <t>1146.96/5.257</t>
  </si>
  <si>
    <t>120</t>
  </si>
  <si>
    <t>DHV-1</t>
  </si>
  <si>
    <t>52</t>
  </si>
  <si>
    <t xml:space="preserve">Vlastník, adresa:                  </t>
  </si>
  <si>
    <t xml:space="preserve">(Proprietor, Address) </t>
  </si>
  <si>
    <t>Hmotnosť/Mass [kg]</t>
  </si>
  <si>
    <t>Narodený/á:</t>
  </si>
  <si>
    <t>(Date of birth)</t>
  </si>
  <si>
    <t>OM-H023</t>
  </si>
  <si>
    <t>H023</t>
  </si>
  <si>
    <t>MÁRA WING</t>
  </si>
  <si>
    <t>17</t>
  </si>
  <si>
    <r>
      <t>M</t>
    </r>
    <r>
      <rPr>
        <vertAlign val="subscript"/>
        <sz val="8"/>
        <rFont val="Times New Roman"/>
        <family val="1"/>
        <charset val="238"/>
      </rPr>
      <t>prázdna/empty</t>
    </r>
  </si>
  <si>
    <r>
      <t>M</t>
    </r>
    <r>
      <rPr>
        <vertAlign val="subscript"/>
        <sz val="8"/>
        <rFont val="Times New Roman"/>
        <family val="1"/>
        <charset val="238"/>
      </rPr>
      <t>min.</t>
    </r>
  </si>
  <si>
    <r>
      <t>MTOM</t>
    </r>
    <r>
      <rPr>
        <vertAlign val="subscript"/>
        <sz val="8"/>
        <rFont val="Times New Roman"/>
        <family val="1"/>
        <charset val="238"/>
      </rPr>
      <t>max.</t>
    </r>
  </si>
  <si>
    <r>
      <t>V</t>
    </r>
    <r>
      <rPr>
        <vertAlign val="subscript"/>
        <sz val="8"/>
        <rFont val="Times New Roman"/>
        <family val="1"/>
        <charset val="238"/>
      </rPr>
      <t>S (pádová /stall)</t>
    </r>
  </si>
  <si>
    <t xml:space="preserve">Platný do:                         </t>
  </si>
  <si>
    <t>Druh (Sort)</t>
  </si>
  <si>
    <t xml:space="preserve">Padákový klzák / Paraglider / PG / </t>
  </si>
  <si>
    <t>FOX-16T/ANT</t>
  </si>
  <si>
    <t>OM-H085</t>
  </si>
  <si>
    <t>010.13/04.03.010</t>
  </si>
  <si>
    <t>IMPULS GmbH</t>
  </si>
  <si>
    <t>H476</t>
  </si>
  <si>
    <t>141+ZK</t>
  </si>
  <si>
    <t>Ján KNAPČOK</t>
  </si>
  <si>
    <t>OM-H555</t>
  </si>
  <si>
    <t>21</t>
  </si>
  <si>
    <t>EROS/SADLOŇ</t>
  </si>
  <si>
    <t>OM-H092</t>
  </si>
  <si>
    <t>300514/AT01017</t>
  </si>
  <si>
    <t>FALCON 195</t>
  </si>
  <si>
    <t>TKÁČ/ŘEHÁK</t>
  </si>
  <si>
    <t>Ing. František ŠČERBA</t>
  </si>
  <si>
    <t>48</t>
  </si>
  <si>
    <t>MW 155/VM 03</t>
  </si>
  <si>
    <t>Názov</t>
  </si>
  <si>
    <t>20100430</t>
  </si>
  <si>
    <t>PROFI 14TL/JOKER</t>
  </si>
  <si>
    <t>Ing. Peter MACH</t>
  </si>
  <si>
    <t>M5325382/H020</t>
  </si>
  <si>
    <t>DISCUS 15 A/TINKA</t>
  </si>
  <si>
    <t>OM-H048</t>
  </si>
  <si>
    <t>077.04/H048</t>
  </si>
  <si>
    <t>AEROS/TINKA</t>
  </si>
  <si>
    <t>Marián TINKA</t>
  </si>
  <si>
    <t>2004/15</t>
  </si>
  <si>
    <t>APOLLO/TL</t>
  </si>
  <si>
    <t>Marián ČELKO</t>
  </si>
  <si>
    <t>APOLLO C15 DD/DELTA JET 2</t>
  </si>
  <si>
    <t>OM-H117</t>
  </si>
  <si>
    <t>171114/230914</t>
  </si>
  <si>
    <t>Ing. Vladimír KREMPASKÝ</t>
  </si>
  <si>
    <t>OM-H409</t>
  </si>
  <si>
    <t>Ing. Marián MEDVEC</t>
  </si>
  <si>
    <t>Ing. Karol SLABÁK</t>
  </si>
  <si>
    <t>M. Turan</t>
  </si>
  <si>
    <t>TL ULTRALIGHT/TURAN B+M</t>
  </si>
  <si>
    <t>Mgr. Jozef  SAJAN</t>
  </si>
  <si>
    <t>Mgr. Igor TALLO</t>
  </si>
  <si>
    <t>Ing. Jozef SEMAN</t>
  </si>
  <si>
    <t>Ing. Eduard HANÁK</t>
  </si>
  <si>
    <t>Ing. Severín  TOMA</t>
  </si>
  <si>
    <t>Ing. Jaroslav SOJKA</t>
  </si>
  <si>
    <t>Ing. Maroš VALENTOVIČ</t>
  </si>
  <si>
    <t>Ing. Juraj SLADKÝ</t>
  </si>
  <si>
    <t>Ing. Ladislav GÉCI</t>
  </si>
  <si>
    <t>Ing. Vlastimil HLOUŠEK</t>
  </si>
  <si>
    <t>Urban ŠKOTTA</t>
  </si>
  <si>
    <t>APOLLO C 15 DD/FALCO RX 912</t>
  </si>
  <si>
    <t>SK271214/1-2015</t>
  </si>
  <si>
    <t>Mgr. Miroslav HULJAK</t>
  </si>
  <si>
    <t>OM-H014</t>
  </si>
  <si>
    <t>OM-H015</t>
  </si>
  <si>
    <t>180413</t>
  </si>
  <si>
    <t>Ján TÓTH</t>
  </si>
  <si>
    <t>OM-H031</t>
  </si>
  <si>
    <t>zdvojené ovládanie PPN</t>
  </si>
  <si>
    <t>Ondrej BOŠKO</t>
  </si>
  <si>
    <t>APOLLO 17 TN/WALTER</t>
  </si>
  <si>
    <t>Od 13.4.2016 OM-H067+H076 ako celok</t>
  </si>
  <si>
    <t>MW 155/BOHUNICKÝ</t>
  </si>
  <si>
    <t>RAMPHOS</t>
  </si>
  <si>
    <t>PICO/FITI II</t>
  </si>
  <si>
    <t>020117/3887841</t>
  </si>
  <si>
    <t>BAUTEK/JUNKERS</t>
  </si>
  <si>
    <t>OM-H099</t>
  </si>
  <si>
    <t>C 15 TN/KRAKEN</t>
  </si>
  <si>
    <t>OM-H111</t>
  </si>
  <si>
    <t>100802/881725</t>
  </si>
  <si>
    <t>APOLLO/HIRJAK</t>
  </si>
  <si>
    <t>DHV 3</t>
  </si>
  <si>
    <t>OM-H421</t>
  </si>
  <si>
    <t>25,05</t>
  </si>
  <si>
    <t>OM-H424</t>
  </si>
  <si>
    <t>26349</t>
  </si>
  <si>
    <t>Ing. Bohumír KOLESÁR</t>
  </si>
  <si>
    <t>Mgr. Martin FORGÁČ</t>
  </si>
  <si>
    <t>OM-H474</t>
  </si>
  <si>
    <t>H496</t>
  </si>
  <si>
    <t>AQC PRAHA</t>
  </si>
  <si>
    <t>1031</t>
  </si>
  <si>
    <t>WORLD CUP</t>
  </si>
  <si>
    <t>H501</t>
  </si>
  <si>
    <t>OM-H757</t>
  </si>
  <si>
    <t>02609/H001</t>
  </si>
  <si>
    <t>Vladimír LUPKA</t>
  </si>
  <si>
    <t>OM-H805</t>
  </si>
  <si>
    <t>028.04</t>
  </si>
  <si>
    <t>FUN 220 T</t>
  </si>
  <si>
    <t>OM-H495</t>
  </si>
  <si>
    <t>7220-10</t>
  </si>
  <si>
    <t>AIRBORNE</t>
  </si>
  <si>
    <t>podvozok preevidovaný z OM-H021</t>
  </si>
  <si>
    <t>DUCK D 2-180</t>
  </si>
  <si>
    <t>IMPULS 14</t>
  </si>
  <si>
    <t>OM-H423</t>
  </si>
  <si>
    <t>Stanislav JANČI</t>
  </si>
  <si>
    <t>OM-H400</t>
  </si>
  <si>
    <t>OM-H412</t>
  </si>
  <si>
    <t>OM-H470</t>
  </si>
  <si>
    <t>OM-H021</t>
  </si>
  <si>
    <t>OM-H050</t>
  </si>
  <si>
    <t>OM-H065</t>
  </si>
  <si>
    <t>OM-H508</t>
  </si>
  <si>
    <t>Ing. Miroslav PAVELKA</t>
  </si>
  <si>
    <t>OM-H417</t>
  </si>
  <si>
    <t>Roman BERNÁTH</t>
  </si>
  <si>
    <t>Patrik POLIAK</t>
  </si>
  <si>
    <t>OM-H002</t>
  </si>
  <si>
    <t>P/P</t>
  </si>
  <si>
    <t>COMBAT L 15</t>
  </si>
  <si>
    <t>SPEED TL/DRAGON</t>
  </si>
  <si>
    <t>OM-H095</t>
  </si>
  <si>
    <t>820/001</t>
  </si>
  <si>
    <t>DELTA WING TYROLL</t>
  </si>
  <si>
    <t>OM-H019</t>
  </si>
  <si>
    <t>Ing. Ján VIŠŇOVEC</t>
  </si>
  <si>
    <t>Sluk</t>
  </si>
  <si>
    <t>OM-H121</t>
  </si>
  <si>
    <t>OM-H202</t>
  </si>
  <si>
    <t>070317/EST130217</t>
  </si>
  <si>
    <t>Štefan MARKUŠ</t>
  </si>
  <si>
    <t>OM-H717</t>
  </si>
  <si>
    <t>Bohumil KAMENCAY</t>
  </si>
  <si>
    <t>APOLLO/HULJAK</t>
  </si>
  <si>
    <t>OM-H016</t>
  </si>
  <si>
    <t>Lacúch</t>
  </si>
  <si>
    <t>RX 2 L</t>
  </si>
  <si>
    <t>OM-H420</t>
  </si>
  <si>
    <t>9231</t>
  </si>
  <si>
    <t>Ing. Stanislav MACICHA</t>
  </si>
  <si>
    <t>APOLLO CXM 2002</t>
  </si>
  <si>
    <t>291004/H063</t>
  </si>
  <si>
    <t>LITESPEED 4 S</t>
  </si>
  <si>
    <t>T 2 C 144</t>
  </si>
  <si>
    <t>Jančovič</t>
  </si>
  <si>
    <t>DHV 2</t>
  </si>
  <si>
    <t>74</t>
  </si>
  <si>
    <t>Róbert HEJDIŠ</t>
  </si>
  <si>
    <t>OM-H057</t>
  </si>
  <si>
    <t>STRANGER 2M/FITI 2</t>
  </si>
  <si>
    <t>047.09/135/2006</t>
  </si>
  <si>
    <t>AEROS/JUNKERS PROFLY</t>
  </si>
  <si>
    <t>Róbert HRDÝ</t>
  </si>
  <si>
    <t>LITESPEED RX 3,5 PRO</t>
  </si>
  <si>
    <t>OM-H414</t>
  </si>
  <si>
    <t>69790118Rx3.5P429</t>
  </si>
  <si>
    <t>OM-H004</t>
  </si>
  <si>
    <t>040518/5/248</t>
  </si>
  <si>
    <t>APOLLO/ŘEHÁK</t>
  </si>
  <si>
    <t>Milan HALAJ</t>
  </si>
  <si>
    <t>APOLLO C15 DD/TOMI CROSS 5</t>
  </si>
  <si>
    <t>OM-H028</t>
  </si>
  <si>
    <t>241017/241017</t>
  </si>
  <si>
    <t>Tibor KLENKO</t>
  </si>
  <si>
    <t>Ing. Kvetoslava KOPECKÁ</t>
  </si>
  <si>
    <t>OM-H110</t>
  </si>
  <si>
    <t>A18009-17125/SP021704</t>
  </si>
  <si>
    <t>AIRCREATION/NEMEC</t>
  </si>
  <si>
    <t>AIRWAVE</t>
  </si>
  <si>
    <t>Martin KRCHNÁK</t>
  </si>
  <si>
    <t>OM-H513</t>
  </si>
  <si>
    <t>H513</t>
  </si>
  <si>
    <t>PROFI TL/FITI 2</t>
  </si>
  <si>
    <t>AEROS/JUNKERS</t>
  </si>
  <si>
    <t>022.18/H777</t>
  </si>
  <si>
    <t>SPACE 16</t>
  </si>
  <si>
    <t>OM-H406</t>
  </si>
  <si>
    <t>51609043</t>
  </si>
  <si>
    <t>RELAX 2 18 TR L</t>
  </si>
  <si>
    <t>OM-H454</t>
  </si>
  <si>
    <t xml:space="preserve">FLUGSPORT SEEDWINGS </t>
  </si>
  <si>
    <t>LITESPEED S4</t>
  </si>
  <si>
    <t>OM-H440</t>
  </si>
  <si>
    <t>0204LS34109MZ</t>
  </si>
  <si>
    <t>LITESPEED 4</t>
  </si>
  <si>
    <t>OM-H419</t>
  </si>
  <si>
    <t>LS4-295M2</t>
  </si>
  <si>
    <t>OM-H455</t>
  </si>
  <si>
    <t>0404LSS4153M</t>
  </si>
  <si>
    <t>1.12.1018</t>
  </si>
  <si>
    <t>LITESPEED 5</t>
  </si>
  <si>
    <t>OM-H459</t>
  </si>
  <si>
    <t>H459</t>
  </si>
  <si>
    <t>Kúpené zo zahraničia, nálet odhadnutý</t>
  </si>
  <si>
    <t>Rudolf FÍDES</t>
  </si>
  <si>
    <t>28</t>
  </si>
  <si>
    <t>HALLEY/HÓDGÉP</t>
  </si>
  <si>
    <t>C15D TOPLES/HÓDGÉP</t>
  </si>
  <si>
    <t>MÁRA WING/FAŠUNG</t>
  </si>
  <si>
    <t>OM-H071</t>
  </si>
  <si>
    <t>H071/001</t>
  </si>
  <si>
    <t>Jozef GARAŽIA</t>
  </si>
  <si>
    <t>P/P,Z</t>
  </si>
  <si>
    <t>MAGIC SIX</t>
  </si>
  <si>
    <t>OM-H460</t>
  </si>
  <si>
    <t>H460</t>
  </si>
  <si>
    <t>Bc. Peter PAVLIK</t>
  </si>
  <si>
    <t>Martin GREŠ</t>
  </si>
  <si>
    <t>2018/1998</t>
  </si>
  <si>
    <t>UP EUROPE/KMEŤ</t>
  </si>
  <si>
    <t>1997/2012</t>
  </si>
  <si>
    <t>EXXTACY160/CSONKA</t>
  </si>
  <si>
    <t>FLIEGERBÖHM/CSONKA</t>
  </si>
  <si>
    <t>980400803/H401</t>
  </si>
  <si>
    <t>1998/2008</t>
  </si>
  <si>
    <t>1996/2009</t>
  </si>
  <si>
    <t>STING RAY/CROSS 5 SPORT</t>
  </si>
  <si>
    <t>OM-H102</t>
  </si>
  <si>
    <t>026.19/5/267</t>
  </si>
  <si>
    <t>2019/2012</t>
  </si>
  <si>
    <t>nové krídlo, podvozok z OM-H075</t>
  </si>
  <si>
    <t>MVDr. Juraj VESELÝ</t>
  </si>
  <si>
    <t>OM-H103</t>
  </si>
  <si>
    <t>150415</t>
  </si>
  <si>
    <t>HALLEY EGER</t>
  </si>
  <si>
    <t>OM-H104</t>
  </si>
  <si>
    <t>STRANGER/CARBONE</t>
  </si>
  <si>
    <t>OM-H105</t>
  </si>
  <si>
    <t>APOLLO C 15 DD/DELTA JET</t>
  </si>
  <si>
    <t>SK251018/H019</t>
  </si>
  <si>
    <t>František ŠUCHAŇ</t>
  </si>
  <si>
    <t>LITESPEED RX 3.5 PRO</t>
  </si>
  <si>
    <t>OM-H462</t>
  </si>
  <si>
    <t>6909/0917RX3.5P411</t>
  </si>
  <si>
    <t>AIR BRIDGE/NOVÁČEK</t>
  </si>
  <si>
    <t>Škrinár</t>
  </si>
  <si>
    <t>MÁRA WING/BOHUNICKÝ</t>
  </si>
  <si>
    <t>PEGASUS/PEGASUS</t>
  </si>
  <si>
    <t>2012/1996</t>
  </si>
  <si>
    <t>QUANTUM 15</t>
  </si>
  <si>
    <t>STILL 17/TOMI CROSS URS 1</t>
  </si>
  <si>
    <t>OM-H081</t>
  </si>
  <si>
    <t>038.08/1</t>
  </si>
  <si>
    <t>AEROS/ŠKOTTA</t>
  </si>
  <si>
    <t>2008/2019</t>
  </si>
  <si>
    <t>OM-H124</t>
  </si>
  <si>
    <t>AEROS/FLYLIGHT</t>
  </si>
  <si>
    <t>Ing. Henrich PARTL</t>
  </si>
  <si>
    <t>STINGRAY/CROSS 5 SPORT</t>
  </si>
  <si>
    <t>OM-H447</t>
  </si>
  <si>
    <t>Ing. Andrej MIŠUTKA</t>
  </si>
  <si>
    <t>BIONIX 15/VM</t>
  </si>
  <si>
    <t>A12071-12065/H018</t>
  </si>
  <si>
    <t>2010/2007</t>
  </si>
  <si>
    <t>174</t>
  </si>
  <si>
    <t>PROFI/TOMI-TURAN</t>
  </si>
  <si>
    <t>OM-H189</t>
  </si>
  <si>
    <t>028.17/003-2017</t>
  </si>
  <si>
    <t>AEROS/TOMI-TURAN</t>
  </si>
  <si>
    <t>Marián TURAN</t>
  </si>
  <si>
    <t>doc. Ing. Branislav BUĽKO, PhD.</t>
  </si>
  <si>
    <t>SPYDER 14</t>
  </si>
  <si>
    <t>OM-H463</t>
  </si>
  <si>
    <t>SW-S4-00102</t>
  </si>
  <si>
    <t>SEEDWINDGS AIRSPORT GmbH</t>
  </si>
  <si>
    <t>OM-H123</t>
  </si>
  <si>
    <t>AEROS/MONOTRIKE</t>
  </si>
  <si>
    <t>2009/2006</t>
  </si>
  <si>
    <t>2017/2010</t>
  </si>
  <si>
    <t>87</t>
  </si>
  <si>
    <t>82,20</t>
  </si>
  <si>
    <t>OM-H451</t>
  </si>
  <si>
    <t>OM-H434</t>
  </si>
  <si>
    <t>PROFI/TOMI 5 CROSS SPORT</t>
  </si>
  <si>
    <t>04904/5/253</t>
  </si>
  <si>
    <t>2004/2009</t>
  </si>
  <si>
    <t>AEROS/TOMI</t>
  </si>
  <si>
    <t>APOLLO C 15 AX/JET STAR</t>
  </si>
  <si>
    <t>OM-H036</t>
  </si>
  <si>
    <t>220805/090800</t>
  </si>
  <si>
    <t>2005/2000</t>
  </si>
  <si>
    <t>OM-H133</t>
  </si>
  <si>
    <t>OM-H464</t>
  </si>
  <si>
    <t>QUASAR RELIÉF C</t>
  </si>
  <si>
    <t>098/2001</t>
  </si>
  <si>
    <t>Matej BABÁL</t>
  </si>
  <si>
    <t>OM-H039</t>
  </si>
  <si>
    <t>OM-H044</t>
  </si>
  <si>
    <t>OM-H046</t>
  </si>
  <si>
    <t>OM-H051</t>
  </si>
  <si>
    <t>OM-H052</t>
  </si>
  <si>
    <t>OM-H054</t>
  </si>
  <si>
    <t>OM-H055</t>
  </si>
  <si>
    <t>OM-H060</t>
  </si>
  <si>
    <t>OM-H061</t>
  </si>
  <si>
    <t>OM-H063</t>
  </si>
  <si>
    <t>OM-H064</t>
  </si>
  <si>
    <t>OM-H070</t>
  </si>
  <si>
    <t>OM-H100</t>
  </si>
  <si>
    <t>OM-H098</t>
  </si>
  <si>
    <t>OM-H401</t>
  </si>
  <si>
    <t>OM-H402</t>
  </si>
  <si>
    <t>OM-H407</t>
  </si>
  <si>
    <t>OM-H425</t>
  </si>
  <si>
    <t>OM-H426</t>
  </si>
  <si>
    <t>OM-H475</t>
  </si>
  <si>
    <t>OM-H476</t>
  </si>
  <si>
    <t>OM-H494</t>
  </si>
  <si>
    <t>OM-H496</t>
  </si>
  <si>
    <t>OM-H497</t>
  </si>
  <si>
    <t>OM-H500</t>
  </si>
  <si>
    <t>OM-H501</t>
  </si>
  <si>
    <t>OM-H505</t>
  </si>
  <si>
    <t>OM-H003</t>
  </si>
  <si>
    <t>OM-H006</t>
  </si>
  <si>
    <t>OM-H007</t>
  </si>
  <si>
    <t>OM-H020</t>
  </si>
  <si>
    <t>OM-H022</t>
  </si>
  <si>
    <t>Z,P</t>
  </si>
  <si>
    <t>2004/1993</t>
  </si>
  <si>
    <t>Ing. Peter REVÚCKY</t>
  </si>
  <si>
    <t>OM-H042</t>
  </si>
  <si>
    <t>OM-H069</t>
  </si>
  <si>
    <t>OM-H083</t>
  </si>
  <si>
    <t>2014/1987</t>
  </si>
  <si>
    <t>164/145</t>
  </si>
  <si>
    <t>30,1</t>
  </si>
  <si>
    <t>SUPER SPORT 153</t>
  </si>
  <si>
    <t>QUASAR CZ 15,4/FM 301</t>
  </si>
  <si>
    <t>25/NIL</t>
  </si>
  <si>
    <t>HAMAN/FLYING MACHINES</t>
  </si>
  <si>
    <t>Marián VRŠKOVÝ</t>
  </si>
  <si>
    <t>Juraj TARABA</t>
  </si>
  <si>
    <t>ESO 14/FAŠUNG</t>
  </si>
  <si>
    <t>krídlo z OM-H043 podvozok z OM-H071</t>
  </si>
  <si>
    <t>2000/1982</t>
  </si>
  <si>
    <t>2010/2011</t>
  </si>
  <si>
    <t>220,45/291</t>
  </si>
  <si>
    <t>76,30/109</t>
  </si>
  <si>
    <t>1030/2130</t>
  </si>
  <si>
    <t>171,35/512</t>
  </si>
  <si>
    <t>16,02/28</t>
  </si>
  <si>
    <t>082.12/1842145-4621/96</t>
  </si>
  <si>
    <t>160399/180803</t>
  </si>
  <si>
    <t>APOLLO C15 TN/APOLLO JET STAR</t>
  </si>
  <si>
    <t>162,5/225</t>
  </si>
  <si>
    <t>515,5/611</t>
  </si>
  <si>
    <t>PROFI TL 14,5/DADO</t>
  </si>
  <si>
    <t>044.06/H055</t>
  </si>
  <si>
    <t>AEROS/DADO</t>
  </si>
  <si>
    <t>MZK, Platnosť PLS LŠZ pozastavená - na základe -emailu zo dňa 13.10.2021</t>
  </si>
  <si>
    <t>OM-H777</t>
  </si>
  <si>
    <t>201/899</t>
  </si>
  <si>
    <t>FALCON 4 170</t>
  </si>
  <si>
    <t>29979</t>
  </si>
  <si>
    <t>MUDr. Martin UHRÍK</t>
  </si>
  <si>
    <t>FLUGSPORT SKYPOINT</t>
  </si>
  <si>
    <t>SEEDWINGS SPACE 16</t>
  </si>
  <si>
    <t>AIRCREATION/MÁDLO</t>
  </si>
  <si>
    <t>178/195</t>
  </si>
  <si>
    <t>Ing. Rudolf ŽILKA</t>
  </si>
  <si>
    <t>AEROS/MÁDLO</t>
  </si>
  <si>
    <t>Ján MATEJIČKA</t>
  </si>
  <si>
    <t>podvozok pôvodný z OM-H055</t>
  </si>
  <si>
    <t>Turan M.</t>
  </si>
  <si>
    <t>APOLLO C 17</t>
  </si>
  <si>
    <t>101121</t>
  </si>
  <si>
    <t>APOLLO-Halley Fenix</t>
  </si>
  <si>
    <t>podvozok z H062 + H805</t>
  </si>
  <si>
    <t>12,08</t>
  </si>
  <si>
    <t>Vlastník</t>
  </si>
  <si>
    <t>Ján LACÚCH</t>
  </si>
  <si>
    <t>Bc. Viktor JÓBA</t>
  </si>
  <si>
    <t>2010/2006</t>
  </si>
  <si>
    <t>OM-H737</t>
  </si>
  <si>
    <t>8,16/22</t>
  </si>
  <si>
    <t>62,16/225</t>
  </si>
  <si>
    <t>15/118</t>
  </si>
  <si>
    <t>371/895</t>
  </si>
  <si>
    <t>2. vlastník Miloš Danižík, M.R.Štefánika 2, 034 01 Ružomberok</t>
  </si>
  <si>
    <t>227</t>
  </si>
  <si>
    <t>C 15 DD/CROSS 2</t>
  </si>
  <si>
    <t>APOLLO/SCHENK</t>
  </si>
  <si>
    <t>2020/2008</t>
  </si>
  <si>
    <t>Ing. Stanislav FAŤARA</t>
  </si>
  <si>
    <t>Druh</t>
  </si>
  <si>
    <t>Výrobca</t>
  </si>
  <si>
    <t>Technik</t>
  </si>
  <si>
    <t>PEGASUS XL s.e.</t>
  </si>
  <si>
    <t>PEGASUS GB</t>
  </si>
  <si>
    <t>Ing. Vladimír KLAUČO</t>
  </si>
  <si>
    <t>01672515066/1171</t>
  </si>
  <si>
    <t>Kornél BAKONYI</t>
  </si>
  <si>
    <t>Prevádzkovateľ: Tibor KLENKÓ, Horná Mlynská 549/48, 943 54 Svodín</t>
  </si>
  <si>
    <t>OM-H008</t>
  </si>
  <si>
    <t>178/490</t>
  </si>
  <si>
    <t>396/923</t>
  </si>
  <si>
    <t>HALLEY/TÖPFER</t>
  </si>
  <si>
    <r>
      <t>BIONIX</t>
    </r>
    <r>
      <rPr>
        <vertAlign val="superscript"/>
        <sz val="10"/>
        <rFont val="Arial"/>
        <family val="2"/>
        <charset val="238"/>
      </rPr>
      <t>2</t>
    </r>
    <r>
      <rPr>
        <sz val="10"/>
        <rFont val="Arial"/>
        <family val="2"/>
        <charset val="238"/>
      </rPr>
      <t>/FITI 2</t>
    </r>
  </si>
  <si>
    <t>DISCUS 14</t>
  </si>
  <si>
    <t>021.13</t>
  </si>
  <si>
    <t>MERLIN 133</t>
  </si>
  <si>
    <t>SEEDWINGS</t>
  </si>
  <si>
    <t>APOLLO C15 DD/Jaskolský PL</t>
  </si>
  <si>
    <t>PL080716/0632015</t>
  </si>
  <si>
    <t>APOLLO/Jaskolský PL</t>
  </si>
  <si>
    <t>František DIVIŠ</t>
  </si>
  <si>
    <t>2016/2015</t>
  </si>
  <si>
    <t>15589</t>
  </si>
  <si>
    <t>Tomáš HURTUK</t>
  </si>
  <si>
    <t>2,5</t>
  </si>
  <si>
    <t>FUNKY 17</t>
  </si>
  <si>
    <t>F171258</t>
  </si>
  <si>
    <t>T2C 144</t>
  </si>
  <si>
    <t>40812</t>
  </si>
  <si>
    <t>Eduard DROPKO</t>
  </si>
  <si>
    <t>H067</t>
  </si>
  <si>
    <t>154</t>
  </si>
  <si>
    <t>Poznámka</t>
  </si>
  <si>
    <t>Výrobné
 číslo</t>
  </si>
  <si>
    <t>PLS 
VYDANÝ</t>
  </si>
  <si>
    <t>PLATNÝ
DO</t>
  </si>
  <si>
    <t>Výr
oba</t>
  </si>
  <si>
    <t>Číslo
 PLS</t>
  </si>
  <si>
    <t>Rok 
výroby</t>
  </si>
  <si>
    <t>Dátum 
TK</t>
  </si>
  <si>
    <t>Celk. 
nálet</t>
  </si>
  <si>
    <t>Následná
kontrola</t>
  </si>
  <si>
    <t>Test
bezpečnosti</t>
  </si>
  <si>
    <r>
      <t>M</t>
    </r>
    <r>
      <rPr>
        <b/>
        <vertAlign val="subscript"/>
        <sz val="10"/>
        <rFont val="Arial"/>
        <family val="2"/>
        <charset val="238"/>
      </rPr>
      <t>min</t>
    </r>
  </si>
  <si>
    <r>
      <t>M</t>
    </r>
    <r>
      <rPr>
        <b/>
        <vertAlign val="subscript"/>
        <sz val="10"/>
        <rFont val="Arial"/>
        <family val="2"/>
        <charset val="238"/>
      </rPr>
      <t>max</t>
    </r>
  </si>
  <si>
    <t>OM-H912</t>
  </si>
  <si>
    <t>8,10/21</t>
  </si>
  <si>
    <t>485,50/1073</t>
  </si>
  <si>
    <t>2.vlastník Jozef Sendek</t>
  </si>
  <si>
    <t>135</t>
  </si>
  <si>
    <t>006.23/5/305</t>
  </si>
  <si>
    <t>2023/2022</t>
  </si>
  <si>
    <t>doc. Ing. Branislav BUĽKO PhD.</t>
  </si>
  <si>
    <t>264,25</t>
  </si>
  <si>
    <t>84,45</t>
  </si>
  <si>
    <t>LAMINAR 14.8</t>
  </si>
  <si>
    <t>10322</t>
  </si>
  <si>
    <t>Ingr. Jaroslav SOJKA</t>
  </si>
  <si>
    <t>MASTR M</t>
  </si>
  <si>
    <t>8657</t>
  </si>
  <si>
    <t>ICARO2000</t>
  </si>
  <si>
    <t>10115</t>
  </si>
  <si>
    <t>LAMINAR 14,1</t>
  </si>
  <si>
    <t>0142009</t>
  </si>
  <si>
    <t>Ján CIPRICH</t>
  </si>
  <si>
    <t>55//150</t>
  </si>
  <si>
    <t>MADLO V.</t>
  </si>
  <si>
    <t>MW 155 / MV06</t>
  </si>
  <si>
    <t>MARA WING /MADLO V.</t>
  </si>
  <si>
    <t>74,15</t>
  </si>
  <si>
    <t>APOLLO/DELTA JET</t>
  </si>
  <si>
    <t>2. vlastník Miloš DANIŽÍK</t>
  </si>
  <si>
    <t>DISCUS 15C</t>
  </si>
  <si>
    <t>010.15</t>
  </si>
  <si>
    <t>Ariel MAREK</t>
  </si>
  <si>
    <t>2009/2009</t>
  </si>
  <si>
    <t>HAMAN-ŠTĚRBA/TL-UL</t>
  </si>
  <si>
    <t>Topfer</t>
  </si>
  <si>
    <t>794/974</t>
  </si>
  <si>
    <t>251/225</t>
  </si>
  <si>
    <t>CZ 15,4/TL 22</t>
  </si>
  <si>
    <t>M WING/TOMI AVIATION</t>
  </si>
  <si>
    <t>FOX 13 TL/MONOTRIKE</t>
  </si>
  <si>
    <t>OM-H125</t>
  </si>
  <si>
    <t>2022/2023</t>
  </si>
  <si>
    <t>036.22/NIL</t>
  </si>
  <si>
    <t>SKY GLIDER/TOMI CROSS</t>
  </si>
  <si>
    <t>Badár</t>
  </si>
  <si>
    <t>007.23/5.268</t>
  </si>
  <si>
    <t>2023/2013</t>
  </si>
  <si>
    <t>SPORT 3 155</t>
  </si>
  <si>
    <t>56388</t>
  </si>
  <si>
    <t>91/175</t>
  </si>
  <si>
    <t>5/7</t>
  </si>
  <si>
    <t>P, Z</t>
  </si>
  <si>
    <t>02817/2008.1</t>
  </si>
  <si>
    <t>325/798</t>
  </si>
  <si>
    <t>20/28</t>
  </si>
  <si>
    <t>2002/2005</t>
  </si>
  <si>
    <t>160,58/117</t>
  </si>
  <si>
    <t>28,33/19</t>
  </si>
  <si>
    <t>563,30/1211</t>
  </si>
  <si>
    <t>99,10/143</t>
  </si>
  <si>
    <t>8/7</t>
  </si>
  <si>
    <t>35/39</t>
  </si>
  <si>
    <t>OM-H238</t>
  </si>
  <si>
    <t>12/16</t>
  </si>
  <si>
    <t>97/134</t>
  </si>
  <si>
    <t>85/160</t>
  </si>
  <si>
    <t>170/338</t>
  </si>
  <si>
    <t>Vladimír FÁBERA</t>
  </si>
  <si>
    <t>DISCUS 15T/MONO</t>
  </si>
  <si>
    <t>015.12/01.12</t>
  </si>
  <si>
    <t xml:space="preserve">Jančovič </t>
  </si>
  <si>
    <t xml:space="preserve">DELTA SUPER </t>
  </si>
  <si>
    <t>POLARIS</t>
  </si>
  <si>
    <t>Pavel ŠTOFFA</t>
  </si>
  <si>
    <t>PROFI / CROSS 5 SPORT</t>
  </si>
  <si>
    <t>OM–H789</t>
  </si>
  <si>
    <t>AEROS / TOMI AVIATION</t>
  </si>
  <si>
    <t>251/445</t>
  </si>
  <si>
    <t>068.07/5.246</t>
  </si>
  <si>
    <t>Milan PAVKO</t>
  </si>
  <si>
    <t>15,36</t>
  </si>
  <si>
    <t>26,36</t>
  </si>
  <si>
    <t>117,38/136</t>
  </si>
  <si>
    <t>7,48/8</t>
  </si>
  <si>
    <t>64,13/221</t>
  </si>
  <si>
    <t>607,13/1174</t>
  </si>
  <si>
    <t>14,54/49</t>
  </si>
  <si>
    <t>290,36/725</t>
  </si>
  <si>
    <t>13/8</t>
  </si>
  <si>
    <t>527,15/864</t>
  </si>
  <si>
    <t>16.1.20224</t>
  </si>
  <si>
    <t>401/531</t>
  </si>
  <si>
    <t>4,25/14</t>
  </si>
  <si>
    <t>0,55/4</t>
  </si>
  <si>
    <t>7,01/41</t>
  </si>
  <si>
    <t>SK030913/SK030913</t>
  </si>
  <si>
    <t>Jozef KORDOŠ</t>
  </si>
  <si>
    <t>15,44</t>
  </si>
  <si>
    <t>115,44</t>
  </si>
  <si>
    <t>147</t>
  </si>
  <si>
    <t>43/51</t>
  </si>
  <si>
    <t>185/314</t>
  </si>
  <si>
    <t>265/421</t>
  </si>
  <si>
    <t>15/18</t>
  </si>
  <si>
    <t>CHRONOS 14/RACER GT</t>
  </si>
  <si>
    <t>NIL/NIL</t>
  </si>
  <si>
    <t>LA MOUETTE/APOLLO</t>
  </si>
  <si>
    <t>156/395</t>
  </si>
  <si>
    <t>6910246</t>
  </si>
  <si>
    <t>263/363</t>
  </si>
  <si>
    <t>72,30/65</t>
  </si>
  <si>
    <t>Fídes</t>
  </si>
  <si>
    <t>22,08/30</t>
  </si>
  <si>
    <t>307,46/779</t>
  </si>
  <si>
    <t>40/41</t>
  </si>
  <si>
    <t>154/232</t>
  </si>
  <si>
    <t>041.15/17011</t>
  </si>
  <si>
    <t>AEROS/JOKER TRIKE</t>
  </si>
  <si>
    <t xml:space="preserve">MZK </t>
  </si>
  <si>
    <t>2015/2017</t>
  </si>
  <si>
    <t>427/832</t>
  </si>
  <si>
    <t>52/129</t>
  </si>
  <si>
    <t>26.6.2024: výmena poťahu krídla, zaslaná dokumentácia založená do zložky</t>
  </si>
  <si>
    <t>19/30</t>
  </si>
  <si>
    <t>118/209</t>
  </si>
  <si>
    <t>23,5/12</t>
  </si>
  <si>
    <t>102,5/85</t>
  </si>
  <si>
    <t>0,20</t>
  </si>
  <si>
    <t>51,50</t>
  </si>
  <si>
    <t>5,14</t>
  </si>
  <si>
    <t>7,14</t>
  </si>
  <si>
    <t>8,10/14</t>
  </si>
  <si>
    <t>128,49/138</t>
  </si>
  <si>
    <t>Valentovič</t>
  </si>
  <si>
    <t>120,11</t>
  </si>
  <si>
    <t>Tomáš OSVALD</t>
  </si>
  <si>
    <t>B. Turan</t>
  </si>
  <si>
    <t>12,40/34</t>
  </si>
  <si>
    <t>288,15/761</t>
  </si>
  <si>
    <t>Ivan PLUČINSKÝ</t>
  </si>
  <si>
    <t>Krchnák</t>
  </si>
  <si>
    <t>102,17</t>
  </si>
  <si>
    <t>18/18//42/42</t>
  </si>
  <si>
    <t>72/113//475/535</t>
  </si>
  <si>
    <t>APOLLO C 15 SEXI S/JETT STAR II</t>
  </si>
  <si>
    <t>HALLEY KFT, EGER</t>
  </si>
  <si>
    <t>121,50/300</t>
  </si>
  <si>
    <t>183/533</t>
  </si>
  <si>
    <t xml:space="preserve">STRANGER/FITI 2
</t>
  </si>
  <si>
    <t>04207/H017</t>
  </si>
  <si>
    <t xml:space="preserve">Ing. Miroslav LISÝ
</t>
  </si>
  <si>
    <t xml:space="preserve">17.8.2000
</t>
  </si>
  <si>
    <t xml:space="preserve">AEROS/JUSTRA STRATOS
</t>
  </si>
  <si>
    <t>2007/1995</t>
  </si>
  <si>
    <t>18,40/156</t>
  </si>
  <si>
    <t>80/156</t>
  </si>
  <si>
    <t>Jozef PAJTÁŠ</t>
  </si>
  <si>
    <t>APOLLO C 15 TN /CROSS.5</t>
  </si>
  <si>
    <t>030404/5/262</t>
  </si>
  <si>
    <t>APOLLO/TOMI AVIATION</t>
  </si>
  <si>
    <t>2004/2010</t>
  </si>
  <si>
    <t>Fides</t>
  </si>
  <si>
    <t>630/1520</t>
  </si>
  <si>
    <t>2,05</t>
  </si>
  <si>
    <t>237,20</t>
  </si>
  <si>
    <t>28,20</t>
  </si>
  <si>
    <t>80/154</t>
  </si>
  <si>
    <t>220/624</t>
  </si>
  <si>
    <t>19,49</t>
  </si>
  <si>
    <t>102,47</t>
  </si>
  <si>
    <t>220,40</t>
  </si>
  <si>
    <t>15,83</t>
  </si>
  <si>
    <t>246</t>
  </si>
  <si>
    <t xml:space="preserve">Ing. Vladimír LUKAČIŠIN </t>
  </si>
  <si>
    <t>14,30/78</t>
  </si>
  <si>
    <t>117,30/318</t>
  </si>
  <si>
    <t xml:space="preserve"> C 15 DD/XX-STYLE</t>
  </si>
  <si>
    <t>PI080915/003</t>
  </si>
  <si>
    <t>APOLLO/XX-STYLE</t>
  </si>
  <si>
    <t>2015/2005</t>
  </si>
  <si>
    <t>Roman BENĎÁK</t>
  </si>
  <si>
    <t>59,15/108</t>
  </si>
  <si>
    <t>288,45/695</t>
  </si>
  <si>
    <t>23/22</t>
  </si>
  <si>
    <t>0,5</t>
  </si>
  <si>
    <t>066.11/H912</t>
  </si>
  <si>
    <t>14/35</t>
  </si>
  <si>
    <t>134/229</t>
  </si>
  <si>
    <t>NINE/MONOTRIKE</t>
  </si>
  <si>
    <t>019-24/01.20</t>
  </si>
  <si>
    <t>2024/2020</t>
  </si>
  <si>
    <t>44/87</t>
  </si>
  <si>
    <t>230/345</t>
  </si>
  <si>
    <t>NINE/PEABEE</t>
  </si>
  <si>
    <t>020-24/DA174</t>
  </si>
  <si>
    <t>2024/2019</t>
  </si>
  <si>
    <t>50/139</t>
  </si>
  <si>
    <t>222/415</t>
  </si>
  <si>
    <t>32.</t>
  </si>
  <si>
    <t>Vladimír HUBEK</t>
  </si>
  <si>
    <t>21.3.2025 vyradené a následne znovu zaevidované s novým názvom a výrobným číslom  pod tou istou pozn. značkou</t>
  </si>
  <si>
    <t>AEROS/HALLEY APOLLO</t>
  </si>
  <si>
    <t>6/17</t>
  </si>
  <si>
    <t>162/442</t>
  </si>
  <si>
    <t>PROFI/COSMOS PHASE II</t>
  </si>
  <si>
    <t>072-12/21165</t>
  </si>
  <si>
    <t>AEROS/COFLUENCE</t>
  </si>
  <si>
    <t>2012/1992</t>
  </si>
  <si>
    <t>185/391</t>
  </si>
  <si>
    <t>114/415</t>
  </si>
  <si>
    <t>75,45</t>
  </si>
  <si>
    <t>2,25</t>
  </si>
  <si>
    <t>187,30</t>
  </si>
  <si>
    <t>302/242</t>
  </si>
  <si>
    <t>1170/1270</t>
  </si>
  <si>
    <t>94,19</t>
  </si>
  <si>
    <t>28/14</t>
  </si>
  <si>
    <t>182/135</t>
  </si>
  <si>
    <t>54,10/36</t>
  </si>
  <si>
    <t>408,55/459</t>
  </si>
  <si>
    <t>STINGRAY/VM</t>
  </si>
  <si>
    <t>035.19/0078</t>
  </si>
  <si>
    <t>2019/2019</t>
  </si>
  <si>
    <t>283/580</t>
  </si>
  <si>
    <t>21/40</t>
  </si>
  <si>
    <t>161+</t>
  </si>
  <si>
    <t>009.25/5.240</t>
  </si>
  <si>
    <t>2025/2006</t>
  </si>
  <si>
    <t>1,50/4</t>
  </si>
  <si>
    <t>222,20/90</t>
  </si>
  <si>
    <t>Stanislav  PALACKA</t>
  </si>
  <si>
    <t>1,10/1</t>
  </si>
  <si>
    <t>395,50/771</t>
  </si>
  <si>
    <t>108,20/121</t>
  </si>
  <si>
    <t>1095,40/1278</t>
  </si>
  <si>
    <t>PROFI/JET STAR</t>
  </si>
  <si>
    <t>072-12/A-0104</t>
  </si>
  <si>
    <t>2012/2004</t>
  </si>
  <si>
    <t>PROFI 14 TL/AQC 03</t>
  </si>
  <si>
    <t>034.47/003/91</t>
  </si>
  <si>
    <t>AEROS/AQUACENTRUM</t>
  </si>
  <si>
    <t>2012/1991</t>
  </si>
  <si>
    <t>002.25/AA131345</t>
  </si>
  <si>
    <t>2025/2022</t>
  </si>
  <si>
    <t>0/2</t>
  </si>
  <si>
    <t>57,38</t>
  </si>
  <si>
    <t>98/290</t>
  </si>
  <si>
    <t>837/1197</t>
  </si>
  <si>
    <t>15/30</t>
  </si>
  <si>
    <t>134/245</t>
  </si>
  <si>
    <t>11/23</t>
  </si>
  <si>
    <t>80/204</t>
  </si>
  <si>
    <t>41/68</t>
  </si>
  <si>
    <t>124//385</t>
  </si>
  <si>
    <t>149/437</t>
  </si>
  <si>
    <t>23,25/52</t>
  </si>
  <si>
    <t>445,30/680</t>
  </si>
  <si>
    <t>38,50/61</t>
  </si>
  <si>
    <t>193,50/291</t>
  </si>
  <si>
    <t>96/420</t>
  </si>
  <si>
    <t>1609/2910</t>
  </si>
  <si>
    <t>60,43/610</t>
  </si>
  <si>
    <t>873,22/3481</t>
  </si>
  <si>
    <t>22,03/46</t>
  </si>
  <si>
    <t>336,30/914</t>
  </si>
  <si>
    <t>135,44</t>
  </si>
  <si>
    <t>41/76</t>
  </si>
  <si>
    <t>58/138</t>
  </si>
  <si>
    <t>61,41/610</t>
  </si>
  <si>
    <t>374,46/2350</t>
  </si>
  <si>
    <t>Danižík</t>
  </si>
  <si>
    <t>39/307</t>
  </si>
  <si>
    <t>89/417</t>
  </si>
  <si>
    <t>39940</t>
  </si>
  <si>
    <t>30/25</t>
  </si>
  <si>
    <t>13,24/24</t>
  </si>
  <si>
    <t>273,38/468</t>
  </si>
  <si>
    <t>61,50/89</t>
  </si>
  <si>
    <t>847,10/1635</t>
  </si>
  <si>
    <t>105,22/151</t>
  </si>
  <si>
    <t>658,22/1009</t>
  </si>
  <si>
    <t>2009/1997</t>
  </si>
  <si>
    <t>39,27/43</t>
  </si>
  <si>
    <t>281,37/451</t>
  </si>
  <si>
    <t>17/43</t>
  </si>
  <si>
    <t>607/1974</t>
  </si>
  <si>
    <t>18/17</t>
  </si>
  <si>
    <t>224,50/291</t>
  </si>
  <si>
    <t>5,39/3</t>
  </si>
  <si>
    <t>156,16/153</t>
  </si>
  <si>
    <t>60/82</t>
  </si>
  <si>
    <t>173/210</t>
  </si>
  <si>
    <t>16/19</t>
  </si>
  <si>
    <t>285,36/439</t>
  </si>
  <si>
    <t>45,30/50</t>
  </si>
  <si>
    <t>428/1049</t>
  </si>
  <si>
    <t>16/22</t>
  </si>
  <si>
    <t>192,36/77</t>
  </si>
  <si>
    <t>49/136</t>
  </si>
  <si>
    <t>95/193</t>
  </si>
  <si>
    <t>15,40/11</t>
  </si>
  <si>
    <t>124,35/118</t>
  </si>
  <si>
    <t>10,30/25</t>
  </si>
  <si>
    <t>3,19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</si>
</sst>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* #,##0.00\ &quot;Sk&quot;_-;\-* #,##0.00\ &quot;Sk&quot;_-;_-* &quot;-&quot;??\ &quot;Sk&quot;_-;_-@_-"/>
    <numFmt numFmtId="165" formatCode="_-* #,##0.00\ _S_k_-;\-* #,##0.00\ _S_k_-;_-* &quot;-&quot;??\ _S_k_-;_-@_-"/>
    <numFmt numFmtId="166" formatCode="#,##0_);\-#,##0"/>
    <numFmt numFmtId="167" formatCode="d/m/yyyy;@"/>
    <numFmt numFmtId="168" formatCode="0.0"/>
  </numFmts>
  <fonts count="56" x14ac:knownFonts="1">
    <font>
      <sz val="10"/>
      <name val="Times New Roman"/>
      <family val="1"/>
      <charset val="204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8"/>
      <name val="Times New Roman"/>
      <family val="1"/>
      <charset val="204"/>
    </font>
    <font>
      <sz val="8"/>
      <name val="Arial"/>
      <family val="2"/>
      <charset val="238"/>
    </font>
    <font>
      <sz val="7"/>
      <name val="Times New Roman"/>
      <family val="1"/>
      <charset val="238"/>
    </font>
    <font>
      <sz val="8"/>
      <name val="Times New Roman"/>
      <family val="1"/>
      <charset val="238"/>
    </font>
    <font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9"/>
      <name val="Times New Roman"/>
      <family val="1"/>
      <charset val="238"/>
    </font>
    <font>
      <b/>
      <sz val="10"/>
      <color indexed="12"/>
      <name val="Times New Roman"/>
      <family val="1"/>
      <charset val="238"/>
    </font>
    <font>
      <b/>
      <u/>
      <sz val="10"/>
      <color indexed="12"/>
      <name val="Times New Roman"/>
      <family val="1"/>
      <charset val="238"/>
    </font>
    <font>
      <b/>
      <sz val="20"/>
      <name val="Times New Roman"/>
      <family val="1"/>
      <charset val="238"/>
    </font>
    <font>
      <sz val="11"/>
      <color indexed="10"/>
      <name val="Arial"/>
      <family val="2"/>
      <charset val="238"/>
    </font>
    <font>
      <b/>
      <sz val="8"/>
      <name val="Times New Roman"/>
      <family val="1"/>
      <charset val="238"/>
    </font>
    <font>
      <vertAlign val="subscript"/>
      <sz val="8"/>
      <name val="Times New Roman"/>
      <family val="1"/>
      <charset val="238"/>
    </font>
    <font>
      <b/>
      <sz val="8"/>
      <color indexed="10"/>
      <name val="Times New Roman"/>
      <family val="1"/>
      <charset val="238"/>
    </font>
    <font>
      <b/>
      <sz val="10"/>
      <name val="Arial"/>
      <family val="2"/>
      <charset val="238"/>
    </font>
    <font>
      <b/>
      <vertAlign val="superscript"/>
      <sz val="8"/>
      <name val="Times New Roman"/>
      <family val="1"/>
      <charset val="238"/>
    </font>
    <font>
      <b/>
      <sz val="8"/>
      <color indexed="12"/>
      <name val="Times New Roman"/>
      <family val="1"/>
      <charset val="238"/>
    </font>
    <font>
      <sz val="10"/>
      <name val="Arial"/>
      <family val="2"/>
      <charset val="238"/>
    </font>
    <font>
      <sz val="12"/>
      <name val="Arial"/>
      <family val="2"/>
      <charset val="238"/>
    </font>
    <font>
      <b/>
      <sz val="14"/>
      <name val="Times New Roman"/>
      <family val="1"/>
      <charset val="238"/>
    </font>
    <font>
      <b/>
      <sz val="16"/>
      <name val="Times New Roman"/>
      <family val="1"/>
      <charset val="238"/>
    </font>
    <font>
      <vertAlign val="superscript"/>
      <sz val="7"/>
      <name val="Times New Roman"/>
      <family val="1"/>
      <charset val="238"/>
    </font>
    <font>
      <sz val="6"/>
      <name val="Arial"/>
      <family val="2"/>
      <charset val="238"/>
    </font>
    <font>
      <b/>
      <u/>
      <sz val="9"/>
      <color indexed="12"/>
      <name val="Times New Roman"/>
      <family val="1"/>
      <charset val="238"/>
    </font>
    <font>
      <b/>
      <sz val="9"/>
      <color indexed="12"/>
      <name val="Times New Roman"/>
      <family val="1"/>
      <charset val="238"/>
    </font>
    <font>
      <b/>
      <sz val="11"/>
      <name val="Times New Roman"/>
      <family val="1"/>
      <charset val="238"/>
    </font>
    <font>
      <b/>
      <sz val="11"/>
      <name val="Arial"/>
      <family val="2"/>
      <charset val="238"/>
    </font>
    <font>
      <b/>
      <u/>
      <sz val="10.5"/>
      <color indexed="12"/>
      <name val="Times New Roman"/>
      <family val="1"/>
      <charset val="238"/>
    </font>
    <font>
      <b/>
      <sz val="10.5"/>
      <color indexed="12"/>
      <name val="Times New Roman"/>
      <family val="1"/>
      <charset val="238"/>
    </font>
    <font>
      <b/>
      <u/>
      <sz val="11"/>
      <color indexed="12"/>
      <name val="Times New Roman"/>
      <family val="1"/>
      <charset val="238"/>
    </font>
    <font>
      <b/>
      <sz val="11"/>
      <color indexed="12"/>
      <name val="Times New Roman"/>
      <family val="1"/>
      <charset val="238"/>
    </font>
    <font>
      <b/>
      <u/>
      <sz val="7.4"/>
      <color indexed="12"/>
      <name val="Times New Roman"/>
      <family val="1"/>
      <charset val="238"/>
    </font>
    <font>
      <b/>
      <sz val="7.4"/>
      <color indexed="12"/>
      <name val="Times New Roman"/>
      <family val="1"/>
      <charset val="238"/>
    </font>
    <font>
      <b/>
      <sz val="7"/>
      <name val="Arial"/>
      <family val="2"/>
      <charset val="238"/>
    </font>
    <font>
      <b/>
      <u/>
      <sz val="7"/>
      <color indexed="12"/>
      <name val="Times New Roman"/>
      <family val="1"/>
      <charset val="238"/>
    </font>
    <font>
      <b/>
      <sz val="7"/>
      <color indexed="12"/>
      <name val="Times New Roman"/>
      <family val="1"/>
      <charset val="238"/>
    </font>
    <font>
      <sz val="6"/>
      <name val="Times New Roman"/>
      <family val="1"/>
      <charset val="238"/>
    </font>
    <font>
      <b/>
      <u/>
      <sz val="7.5"/>
      <color indexed="12"/>
      <name val="Times New Roman"/>
      <family val="1"/>
      <charset val="238"/>
    </font>
    <font>
      <b/>
      <sz val="7.5"/>
      <color indexed="12"/>
      <name val="Times New Roman"/>
      <family val="1"/>
      <charset val="238"/>
    </font>
    <font>
      <sz val="10"/>
      <name val="Times New Roman"/>
      <family val="1"/>
      <charset val="204"/>
    </font>
    <font>
      <sz val="10"/>
      <color indexed="8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indexed="8"/>
      <name val="Arial"/>
      <family val="2"/>
      <charset val="238"/>
    </font>
    <font>
      <vertAlign val="superscript"/>
      <sz val="10"/>
      <name val="Arial"/>
      <family val="2"/>
      <charset val="238"/>
    </font>
    <font>
      <b/>
      <vertAlign val="subscript"/>
      <sz val="10"/>
      <name val="Arial"/>
      <family val="2"/>
      <charset val="238"/>
    </font>
    <font>
      <sz val="10"/>
      <name val="Times New Roman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66">
    <xf numFmtId="0" fontId="0" fillId="0" borderId="0" applyNumberFormat="0" applyFill="0" applyBorder="0" applyProtection="0">
      <alignment vertical="top" wrapText="1"/>
    </xf>
    <xf numFmtId="164" fontId="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5" fillId="0" borderId="0"/>
    <xf numFmtId="0" fontId="4" fillId="0" borderId="0"/>
    <xf numFmtId="0" fontId="49" fillId="0" borderId="0" applyNumberFormat="0" applyFill="0" applyBorder="0" applyProtection="0">
      <alignment vertical="top" wrapText="1"/>
    </xf>
    <xf numFmtId="0" fontId="4" fillId="0" borderId="0"/>
    <xf numFmtId="0" fontId="4" fillId="0" borderId="0"/>
    <xf numFmtId="0" fontId="49" fillId="0" borderId="0" applyNumberFormat="0" applyFill="0" applyBorder="0" applyProtection="0">
      <alignment vertical="top" wrapText="1"/>
    </xf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9" fillId="0" borderId="0" applyNumberFormat="0" applyFill="0" applyBorder="0" applyProtection="0">
      <alignment vertical="top" wrapText="1"/>
    </xf>
    <xf numFmtId="0" fontId="2" fillId="0" borderId="0"/>
    <xf numFmtId="0" fontId="2" fillId="0" borderId="0"/>
    <xf numFmtId="0" fontId="49" fillId="0" borderId="0" applyNumberFormat="0" applyFill="0" applyBorder="0" applyProtection="0">
      <alignment vertical="top" wrapText="1"/>
    </xf>
    <xf numFmtId="0" fontId="2" fillId="0" borderId="0"/>
    <xf numFmtId="0" fontId="49" fillId="0" borderId="0" applyNumberFormat="0" applyFill="0" applyBorder="0" applyProtection="0">
      <alignment vertical="top" wrapText="1"/>
    </xf>
    <xf numFmtId="0" fontId="2" fillId="0" borderId="0"/>
    <xf numFmtId="0" fontId="2" fillId="0" borderId="0"/>
    <xf numFmtId="0" fontId="49" fillId="0" borderId="0" applyNumberFormat="0" applyFill="0" applyBorder="0" applyProtection="0">
      <alignment vertical="top" wrapText="1"/>
    </xf>
    <xf numFmtId="0" fontId="2" fillId="0" borderId="0"/>
    <xf numFmtId="0" fontId="2" fillId="0" borderId="0"/>
    <xf numFmtId="0" fontId="49" fillId="0" borderId="0" applyNumberFormat="0" applyFill="0" applyBorder="0" applyProtection="0">
      <alignment vertical="top" wrapText="1"/>
    </xf>
    <xf numFmtId="0" fontId="2" fillId="0" borderId="0"/>
    <xf numFmtId="0" fontId="2" fillId="0" borderId="0"/>
    <xf numFmtId="0" fontId="2" fillId="0" borderId="0"/>
    <xf numFmtId="0" fontId="2" fillId="0" borderId="0"/>
    <xf numFmtId="165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0" borderId="0" applyNumberFormat="0" applyFill="0" applyBorder="0" applyProtection="0">
      <alignment vertical="top" wrapText="1"/>
    </xf>
    <xf numFmtId="0" fontId="49" fillId="0" borderId="0" applyNumberFormat="0" applyFill="0" applyBorder="0" applyProtection="0">
      <alignment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0" borderId="0" applyNumberFormat="0" applyFill="0" applyBorder="0" applyProtection="0">
      <alignment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7" fillId="0" borderId="0" applyFont="0" applyFill="0" applyBorder="0" applyAlignment="0" applyProtection="0"/>
  </cellStyleXfs>
  <cellXfs count="796">
    <xf numFmtId="0" fontId="0" fillId="0" borderId="0" xfId="0">
      <alignment vertical="top" wrapText="1"/>
    </xf>
    <xf numFmtId="0" fontId="7" fillId="0" borderId="1" xfId="4" applyBorder="1"/>
    <xf numFmtId="0" fontId="7" fillId="0" borderId="2" xfId="4" applyBorder="1"/>
    <xf numFmtId="0" fontId="7" fillId="0" borderId="3" xfId="4" applyBorder="1"/>
    <xf numFmtId="0" fontId="10" fillId="0" borderId="1" xfId="4" applyFont="1" applyBorder="1" applyAlignment="1">
      <alignment vertical="center"/>
    </xf>
    <xf numFmtId="0" fontId="10" fillId="0" borderId="2" xfId="4" applyFont="1" applyBorder="1" applyAlignment="1">
      <alignment vertical="center"/>
    </xf>
    <xf numFmtId="0" fontId="10" fillId="0" borderId="3" xfId="4" applyFont="1" applyBorder="1" applyAlignment="1">
      <alignment vertical="center"/>
    </xf>
    <xf numFmtId="0" fontId="7" fillId="0" borderId="0" xfId="4"/>
    <xf numFmtId="0" fontId="7" fillId="0" borderId="4" xfId="4" applyBorder="1"/>
    <xf numFmtId="0" fontId="7" fillId="0" borderId="5" xfId="4" applyBorder="1"/>
    <xf numFmtId="0" fontId="10" fillId="0" borderId="4" xfId="4" applyFont="1" applyBorder="1" applyAlignment="1">
      <alignment vertical="center"/>
    </xf>
    <xf numFmtId="0" fontId="10" fillId="0" borderId="5" xfId="4" applyFont="1" applyBorder="1" applyAlignment="1">
      <alignment vertical="center"/>
    </xf>
    <xf numFmtId="2" fontId="10" fillId="0" borderId="0" xfId="4" applyNumberFormat="1" applyFont="1" applyAlignment="1">
      <alignment vertical="center"/>
    </xf>
    <xf numFmtId="0" fontId="12" fillId="0" borderId="0" xfId="4" applyFont="1" applyAlignment="1">
      <alignment vertical="center"/>
    </xf>
    <xf numFmtId="0" fontId="7" fillId="0" borderId="0" xfId="4" applyAlignment="1">
      <alignment wrapText="1"/>
    </xf>
    <xf numFmtId="0" fontId="14" fillId="0" borderId="0" xfId="4" applyFont="1" applyAlignment="1">
      <alignment vertical="center"/>
    </xf>
    <xf numFmtId="2" fontId="12" fillId="0" borderId="0" xfId="4" applyNumberFormat="1" applyFont="1" applyAlignment="1">
      <alignment vertical="center"/>
    </xf>
    <xf numFmtId="0" fontId="12" fillId="0" borderId="0" xfId="4" applyFont="1" applyAlignment="1">
      <alignment horizontal="center" vertical="center"/>
    </xf>
    <xf numFmtId="0" fontId="11" fillId="0" borderId="0" xfId="4" applyFont="1" applyAlignment="1">
      <alignment vertical="center"/>
    </xf>
    <xf numFmtId="0" fontId="20" fillId="0" borderId="0" xfId="4" applyFont="1" applyAlignment="1">
      <alignment vertical="center"/>
    </xf>
    <xf numFmtId="0" fontId="21" fillId="0" borderId="0" xfId="4" applyFont="1" applyAlignment="1">
      <alignment vertical="center"/>
    </xf>
    <xf numFmtId="0" fontId="7" fillId="0" borderId="6" xfId="4" applyBorder="1"/>
    <xf numFmtId="0" fontId="7" fillId="0" borderId="7" xfId="4" applyBorder="1"/>
    <xf numFmtId="0" fontId="13" fillId="0" borderId="0" xfId="4" applyFont="1"/>
    <xf numFmtId="0" fontId="10" fillId="0" borderId="6" xfId="4" applyFont="1" applyBorder="1" applyAlignment="1">
      <alignment vertical="center"/>
    </xf>
    <xf numFmtId="0" fontId="10" fillId="0" borderId="8" xfId="4" applyFont="1" applyBorder="1" applyAlignment="1">
      <alignment vertical="center"/>
    </xf>
    <xf numFmtId="0" fontId="10" fillId="0" borderId="7" xfId="4" applyFont="1" applyBorder="1" applyAlignment="1">
      <alignment vertical="center"/>
    </xf>
    <xf numFmtId="0" fontId="11" fillId="0" borderId="8" xfId="4" applyFont="1" applyBorder="1" applyAlignment="1">
      <alignment vertical="center" wrapText="1"/>
    </xf>
    <xf numFmtId="0" fontId="7" fillId="0" borderId="4" xfId="4" applyBorder="1" applyAlignment="1">
      <alignment wrapText="1"/>
    </xf>
    <xf numFmtId="0" fontId="7" fillId="0" borderId="1" xfId="3" applyBorder="1"/>
    <xf numFmtId="0" fontId="7" fillId="0" borderId="2" xfId="3" applyBorder="1"/>
    <xf numFmtId="0" fontId="7" fillId="0" borderId="3" xfId="3" applyBorder="1"/>
    <xf numFmtId="0" fontId="10" fillId="0" borderId="1" xfId="3" applyFont="1" applyBorder="1" applyAlignment="1">
      <alignment vertical="center"/>
    </xf>
    <xf numFmtId="0" fontId="10" fillId="0" borderId="2" xfId="3" applyFont="1" applyBorder="1" applyAlignment="1">
      <alignment vertical="center"/>
    </xf>
    <xf numFmtId="0" fontId="10" fillId="0" borderId="3" xfId="3" applyFont="1" applyBorder="1" applyAlignment="1">
      <alignment vertical="center"/>
    </xf>
    <xf numFmtId="0" fontId="7" fillId="0" borderId="0" xfId="3"/>
    <xf numFmtId="0" fontId="7" fillId="0" borderId="4" xfId="3" applyBorder="1"/>
    <xf numFmtId="0" fontId="7" fillId="0" borderId="5" xfId="3" applyBorder="1"/>
    <xf numFmtId="0" fontId="10" fillId="0" borderId="4" xfId="3" applyFont="1" applyBorder="1" applyAlignment="1">
      <alignment vertical="center"/>
    </xf>
    <xf numFmtId="0" fontId="10" fillId="0" borderId="5" xfId="3" applyFont="1" applyBorder="1" applyAlignment="1">
      <alignment vertical="center"/>
    </xf>
    <xf numFmtId="2" fontId="10" fillId="0" borderId="0" xfId="3" applyNumberFormat="1" applyFont="1" applyAlignment="1">
      <alignment vertical="center"/>
    </xf>
    <xf numFmtId="0" fontId="12" fillId="0" borderId="0" xfId="3" applyFont="1" applyAlignment="1">
      <alignment vertical="center"/>
    </xf>
    <xf numFmtId="0" fontId="14" fillId="0" borderId="0" xfId="3" applyFont="1" applyAlignment="1">
      <alignment vertical="center"/>
    </xf>
    <xf numFmtId="2" fontId="12" fillId="0" borderId="0" xfId="3" applyNumberFormat="1" applyFont="1" applyAlignment="1">
      <alignment vertical="center"/>
    </xf>
    <xf numFmtId="0" fontId="12" fillId="0" borderId="0" xfId="3" applyFont="1" applyAlignment="1">
      <alignment horizontal="center" vertical="center"/>
    </xf>
    <xf numFmtId="0" fontId="11" fillId="0" borderId="0" xfId="3" applyFont="1" applyAlignment="1">
      <alignment vertical="center"/>
    </xf>
    <xf numFmtId="0" fontId="20" fillId="0" borderId="0" xfId="3" applyFont="1" applyAlignment="1">
      <alignment vertical="center"/>
    </xf>
    <xf numFmtId="0" fontId="21" fillId="0" borderId="0" xfId="3" applyFont="1" applyAlignment="1">
      <alignment vertical="center"/>
    </xf>
    <xf numFmtId="0" fontId="7" fillId="0" borderId="6" xfId="3" applyBorder="1"/>
    <xf numFmtId="0" fontId="7" fillId="0" borderId="7" xfId="3" applyBorder="1"/>
    <xf numFmtId="0" fontId="13" fillId="0" borderId="0" xfId="3" applyFont="1"/>
    <xf numFmtId="0" fontId="10" fillId="0" borderId="6" xfId="3" applyFont="1" applyBorder="1" applyAlignment="1">
      <alignment vertical="center"/>
    </xf>
    <xf numFmtId="0" fontId="10" fillId="0" borderId="8" xfId="3" applyFont="1" applyBorder="1" applyAlignment="1">
      <alignment vertical="center"/>
    </xf>
    <xf numFmtId="0" fontId="10" fillId="0" borderId="7" xfId="3" applyFont="1" applyBorder="1" applyAlignment="1">
      <alignment vertical="center"/>
    </xf>
    <xf numFmtId="0" fontId="11" fillId="0" borderId="8" xfId="3" applyFont="1" applyBorder="1" applyAlignment="1">
      <alignment vertical="center" wrapText="1"/>
    </xf>
    <xf numFmtId="0" fontId="28" fillId="0" borderId="2" xfId="4" applyFont="1" applyBorder="1" applyAlignment="1">
      <alignment vertical="top"/>
    </xf>
    <xf numFmtId="0" fontId="28" fillId="0" borderId="0" xfId="4" applyFont="1" applyAlignment="1">
      <alignment vertical="top"/>
    </xf>
    <xf numFmtId="0" fontId="7" fillId="0" borderId="1" xfId="5" applyBorder="1"/>
    <xf numFmtId="0" fontId="7" fillId="0" borderId="2" xfId="5" applyBorder="1"/>
    <xf numFmtId="0" fontId="7" fillId="0" borderId="3" xfId="5" applyBorder="1"/>
    <xf numFmtId="0" fontId="10" fillId="0" borderId="1" xfId="5" applyFont="1" applyBorder="1" applyAlignment="1">
      <alignment vertical="center"/>
    </xf>
    <xf numFmtId="0" fontId="10" fillId="0" borderId="2" xfId="5" applyFont="1" applyBorder="1" applyAlignment="1">
      <alignment vertical="center"/>
    </xf>
    <xf numFmtId="0" fontId="10" fillId="0" borderId="3" xfId="5" applyFont="1" applyBorder="1" applyAlignment="1">
      <alignment vertical="center"/>
    </xf>
    <xf numFmtId="0" fontId="7" fillId="0" borderId="0" xfId="5"/>
    <xf numFmtId="0" fontId="7" fillId="0" borderId="4" xfId="5" applyBorder="1"/>
    <xf numFmtId="0" fontId="7" fillId="0" borderId="5" xfId="5" applyBorder="1"/>
    <xf numFmtId="0" fontId="10" fillId="0" borderId="4" xfId="5" applyFont="1" applyBorder="1" applyAlignment="1">
      <alignment vertical="center"/>
    </xf>
    <xf numFmtId="0" fontId="10" fillId="0" borderId="5" xfId="5" applyFont="1" applyBorder="1" applyAlignment="1">
      <alignment vertical="center"/>
    </xf>
    <xf numFmtId="2" fontId="10" fillId="0" borderId="0" xfId="5" applyNumberFormat="1" applyFont="1" applyAlignment="1">
      <alignment vertical="center"/>
    </xf>
    <xf numFmtId="0" fontId="12" fillId="0" borderId="0" xfId="5" applyFont="1" applyAlignment="1">
      <alignment vertical="center"/>
    </xf>
    <xf numFmtId="0" fontId="14" fillId="0" borderId="0" xfId="5" applyFont="1" applyAlignment="1">
      <alignment vertical="center"/>
    </xf>
    <xf numFmtId="2" fontId="12" fillId="0" borderId="0" xfId="5" applyNumberFormat="1" applyFont="1" applyAlignment="1">
      <alignment vertical="center"/>
    </xf>
    <xf numFmtId="0" fontId="12" fillId="0" borderId="0" xfId="5" applyFont="1" applyAlignment="1">
      <alignment horizontal="center" vertical="center"/>
    </xf>
    <xf numFmtId="0" fontId="11" fillId="0" borderId="0" xfId="5" applyFont="1" applyAlignment="1">
      <alignment vertical="center"/>
    </xf>
    <xf numFmtId="0" fontId="20" fillId="0" borderId="0" xfId="5" applyFont="1" applyAlignment="1">
      <alignment vertical="center"/>
    </xf>
    <xf numFmtId="0" fontId="21" fillId="0" borderId="0" xfId="5" applyFont="1" applyAlignment="1">
      <alignment vertical="center"/>
    </xf>
    <xf numFmtId="0" fontId="7" fillId="0" borderId="6" xfId="5" applyBorder="1"/>
    <xf numFmtId="0" fontId="7" fillId="0" borderId="7" xfId="5" applyBorder="1"/>
    <xf numFmtId="0" fontId="13" fillId="0" borderId="0" xfId="5" applyFont="1"/>
    <xf numFmtId="0" fontId="10" fillId="0" borderId="6" xfId="5" applyFont="1" applyBorder="1" applyAlignment="1">
      <alignment vertical="center"/>
    </xf>
    <xf numFmtId="0" fontId="10" fillId="0" borderId="8" xfId="5" applyFont="1" applyBorder="1" applyAlignment="1">
      <alignment vertical="center"/>
    </xf>
    <xf numFmtId="0" fontId="10" fillId="0" borderId="7" xfId="5" applyFont="1" applyBorder="1" applyAlignment="1">
      <alignment vertical="center"/>
    </xf>
    <xf numFmtId="0" fontId="11" fillId="0" borderId="8" xfId="5" applyFont="1" applyBorder="1" applyAlignment="1">
      <alignment vertical="center" wrapText="1"/>
    </xf>
    <xf numFmtId="0" fontId="27" fillId="0" borderId="1" xfId="4" applyFont="1" applyBorder="1"/>
    <xf numFmtId="0" fontId="32" fillId="0" borderId="0" xfId="5" applyFont="1"/>
    <xf numFmtId="166" fontId="50" fillId="2" borderId="9" xfId="0" applyNumberFormat="1" applyFont="1" applyFill="1" applyBorder="1" applyAlignment="1">
      <alignment horizontal="left" vertical="top"/>
    </xf>
    <xf numFmtId="0" fontId="7" fillId="0" borderId="9" xfId="0" applyFont="1" applyBorder="1">
      <alignment vertical="top" wrapText="1"/>
    </xf>
    <xf numFmtId="0" fontId="24" fillId="5" borderId="9" xfId="0" applyFont="1" applyFill="1" applyBorder="1" applyAlignment="1">
      <alignment vertical="top"/>
    </xf>
    <xf numFmtId="14" fontId="24" fillId="5" borderId="9" xfId="0" applyNumberFormat="1" applyFont="1" applyFill="1" applyBorder="1" applyAlignment="1">
      <alignment vertical="top"/>
    </xf>
    <xf numFmtId="0" fontId="24" fillId="0" borderId="9" xfId="0" applyFont="1" applyBorder="1" applyAlignment="1">
      <alignment vertical="top"/>
    </xf>
    <xf numFmtId="0" fontId="7" fillId="5" borderId="9" xfId="0" applyFont="1" applyFill="1" applyBorder="1" applyAlignment="1">
      <alignment vertical="top"/>
    </xf>
    <xf numFmtId="166" fontId="7" fillId="0" borderId="9" xfId="0" applyNumberFormat="1" applyFont="1" applyFill="1" applyBorder="1" applyAlignment="1">
      <alignment horizontal="left" vertical="top"/>
    </xf>
    <xf numFmtId="166" fontId="50" fillId="0" borderId="9" xfId="0" applyNumberFormat="1" applyFont="1" applyFill="1" applyBorder="1" applyAlignment="1">
      <alignment horizontal="left" vertical="top"/>
    </xf>
    <xf numFmtId="166" fontId="52" fillId="0" borderId="9" xfId="0" applyNumberFormat="1" applyFont="1" applyFill="1" applyBorder="1" applyAlignment="1">
      <alignment horizontal="left" vertical="top"/>
    </xf>
    <xf numFmtId="49" fontId="50" fillId="0" borderId="9" xfId="0" applyNumberFormat="1" applyFont="1" applyFill="1" applyBorder="1" applyAlignment="1">
      <alignment horizontal="center" vertical="top"/>
    </xf>
    <xf numFmtId="14" fontId="50" fillId="0" borderId="9" xfId="0" applyNumberFormat="1" applyFont="1" applyFill="1" applyBorder="1" applyAlignment="1">
      <alignment horizontal="right" vertical="top"/>
    </xf>
    <xf numFmtId="167" fontId="50" fillId="0" borderId="9" xfId="0" applyNumberFormat="1" applyFont="1" applyFill="1" applyBorder="1" applyAlignment="1">
      <alignment horizontal="right" vertical="top"/>
    </xf>
    <xf numFmtId="167" fontId="50" fillId="0" borderId="9" xfId="0" applyNumberFormat="1" applyFont="1" applyFill="1" applyBorder="1" applyAlignment="1">
      <alignment horizontal="center" vertical="top"/>
    </xf>
    <xf numFmtId="0" fontId="7" fillId="0" borderId="9" xfId="0" applyNumberFormat="1" applyFont="1" applyFill="1" applyBorder="1" applyAlignment="1">
      <alignment vertical="top"/>
    </xf>
    <xf numFmtId="14" fontId="7" fillId="0" borderId="9" xfId="0" applyNumberFormat="1" applyFont="1" applyFill="1" applyBorder="1" applyAlignment="1">
      <alignment vertical="top"/>
    </xf>
    <xf numFmtId="0" fontId="7" fillId="0" borderId="9" xfId="0" applyFont="1" applyFill="1" applyBorder="1" applyAlignment="1">
      <alignment vertical="top"/>
    </xf>
    <xf numFmtId="0" fontId="7" fillId="0" borderId="9" xfId="0" applyFont="1" applyFill="1" applyBorder="1" applyAlignment="1">
      <alignment horizontal="center" vertical="top"/>
    </xf>
    <xf numFmtId="49" fontId="7" fillId="0" borderId="9" xfId="0" applyNumberFormat="1" applyFont="1" applyFill="1" applyBorder="1" applyAlignment="1">
      <alignment vertical="top"/>
    </xf>
    <xf numFmtId="167" fontId="7" fillId="0" borderId="9" xfId="0" applyNumberFormat="1" applyFont="1" applyFill="1" applyBorder="1" applyAlignment="1">
      <alignment vertical="top"/>
    </xf>
    <xf numFmtId="49" fontId="7" fillId="0" borderId="9" xfId="0" applyNumberFormat="1" applyFont="1" applyFill="1" applyBorder="1" applyAlignment="1">
      <alignment horizontal="right" vertical="top"/>
    </xf>
    <xf numFmtId="166" fontId="50" fillId="2" borderId="9" xfId="0" applyNumberFormat="1" applyFont="1" applyFill="1" applyBorder="1" applyAlignment="1">
      <alignment horizontal="left" vertical="top" wrapText="1"/>
    </xf>
    <xf numFmtId="49" fontId="50" fillId="2" borderId="9" xfId="0" applyNumberFormat="1" applyFont="1" applyFill="1" applyBorder="1" applyAlignment="1">
      <alignment horizontal="center" vertical="top"/>
    </xf>
    <xf numFmtId="14" fontId="50" fillId="2" borderId="9" xfId="0" applyNumberFormat="1" applyFont="1" applyFill="1" applyBorder="1" applyAlignment="1">
      <alignment horizontal="right" vertical="top"/>
    </xf>
    <xf numFmtId="167" fontId="50" fillId="2" borderId="9" xfId="0" applyNumberFormat="1" applyFont="1" applyFill="1" applyBorder="1" applyAlignment="1">
      <alignment horizontal="right" vertical="top"/>
    </xf>
    <xf numFmtId="0" fontId="7" fillId="0" borderId="9" xfId="0" applyNumberFormat="1" applyFont="1" applyBorder="1" applyAlignment="1">
      <alignment vertical="top"/>
    </xf>
    <xf numFmtId="14" fontId="7" fillId="0" borderId="9" xfId="0" applyNumberFormat="1" applyFont="1" applyBorder="1" applyAlignment="1">
      <alignment vertical="top"/>
    </xf>
    <xf numFmtId="0" fontId="7" fillId="0" borderId="9" xfId="0" applyFont="1" applyBorder="1" applyAlignment="1">
      <alignment vertical="top"/>
    </xf>
    <xf numFmtId="0" fontId="7" fillId="0" borderId="9" xfId="0" applyFont="1" applyBorder="1" applyAlignment="1">
      <alignment horizontal="center" vertical="top"/>
    </xf>
    <xf numFmtId="49" fontId="7" fillId="0" borderId="9" xfId="0" applyNumberFormat="1" applyFont="1" applyBorder="1" applyAlignment="1">
      <alignment vertical="top"/>
    </xf>
    <xf numFmtId="167" fontId="7" fillId="0" borderId="9" xfId="0" applyNumberFormat="1" applyFont="1" applyBorder="1" applyAlignment="1">
      <alignment vertical="top"/>
    </xf>
    <xf numFmtId="49" fontId="7" fillId="0" borderId="9" xfId="0" applyNumberFormat="1" applyFont="1" applyBorder="1" applyAlignment="1">
      <alignment horizontal="right" vertical="top"/>
    </xf>
    <xf numFmtId="164" fontId="50" fillId="2" borderId="9" xfId="1" applyFont="1" applyFill="1" applyBorder="1" applyAlignment="1">
      <alignment horizontal="left" vertical="top"/>
    </xf>
    <xf numFmtId="14" fontId="50" fillId="2" borderId="9" xfId="0" applyNumberFormat="1" applyFont="1" applyFill="1" applyBorder="1" applyAlignment="1">
      <alignment horizontal="right" vertical="top" wrapText="1"/>
    </xf>
    <xf numFmtId="14" fontId="7" fillId="0" borderId="9" xfId="0" applyNumberFormat="1" applyFont="1" applyBorder="1" applyAlignment="1">
      <alignment horizontal="right" vertical="top"/>
    </xf>
    <xf numFmtId="0" fontId="7" fillId="2" borderId="9" xfId="0" applyFont="1" applyFill="1" applyBorder="1" applyAlignment="1">
      <alignment vertical="top"/>
    </xf>
    <xf numFmtId="49" fontId="7" fillId="2" borderId="9" xfId="0" applyNumberFormat="1" applyFont="1" applyFill="1" applyBorder="1" applyAlignment="1">
      <alignment horizontal="center" vertical="top"/>
    </xf>
    <xf numFmtId="14" fontId="7" fillId="2" borderId="9" xfId="0" applyNumberFormat="1" applyFont="1" applyFill="1" applyBorder="1" applyAlignment="1">
      <alignment horizontal="right" vertical="top"/>
    </xf>
    <xf numFmtId="49" fontId="24" fillId="0" borderId="9" xfId="0" applyNumberFormat="1" applyFont="1" applyFill="1" applyBorder="1" applyAlignment="1">
      <alignment vertical="top"/>
    </xf>
    <xf numFmtId="14" fontId="50" fillId="0" borderId="9" xfId="0" applyNumberFormat="1" applyFont="1" applyFill="1" applyBorder="1" applyAlignment="1">
      <alignment horizontal="right" vertical="top" wrapText="1"/>
    </xf>
    <xf numFmtId="14" fontId="7" fillId="0" borderId="9" xfId="0" applyNumberFormat="1" applyFont="1" applyFill="1" applyBorder="1" applyAlignment="1">
      <alignment horizontal="right" vertical="top"/>
    </xf>
    <xf numFmtId="166" fontId="52" fillId="2" borderId="9" xfId="0" applyNumberFormat="1" applyFont="1" applyFill="1" applyBorder="1" applyAlignment="1">
      <alignment horizontal="left" vertical="top"/>
    </xf>
    <xf numFmtId="166" fontId="7" fillId="2" borderId="9" xfId="0" applyNumberFormat="1" applyFont="1" applyFill="1" applyBorder="1" applyAlignment="1">
      <alignment horizontal="left" vertical="top"/>
    </xf>
    <xf numFmtId="2" fontId="7" fillId="0" borderId="9" xfId="0" applyNumberFormat="1" applyFont="1" applyBorder="1" applyAlignment="1">
      <alignment vertical="top"/>
    </xf>
    <xf numFmtId="0" fontId="7" fillId="0" borderId="9" xfId="0" applyFont="1" applyFill="1" applyBorder="1">
      <alignment vertical="top" wrapText="1"/>
    </xf>
    <xf numFmtId="14" fontId="7" fillId="0" borderId="9" xfId="0" applyNumberFormat="1" applyFont="1" applyFill="1" applyBorder="1" applyAlignment="1">
      <alignment horizontal="right" vertical="top" wrapText="1"/>
    </xf>
    <xf numFmtId="166" fontId="50" fillId="0" borderId="9" xfId="0" applyNumberFormat="1" applyFont="1" applyFill="1" applyBorder="1" applyAlignment="1">
      <alignment horizontal="left" vertical="top" wrapText="1"/>
    </xf>
    <xf numFmtId="166" fontId="7" fillId="0" borderId="9" xfId="0" applyNumberFormat="1" applyFont="1" applyFill="1" applyBorder="1" applyAlignment="1">
      <alignment horizontal="left" vertical="top" wrapText="1"/>
    </xf>
    <xf numFmtId="0" fontId="7" fillId="4" borderId="9" xfId="0" applyFont="1" applyFill="1" applyBorder="1" applyAlignment="1">
      <alignment vertical="top"/>
    </xf>
    <xf numFmtId="0" fontId="50" fillId="0" borderId="9" xfId="0" applyFont="1" applyFill="1" applyBorder="1" applyAlignment="1">
      <alignment horizontal="left" vertical="top"/>
    </xf>
    <xf numFmtId="0" fontId="7" fillId="0" borderId="9" xfId="0" applyFont="1" applyFill="1" applyBorder="1" applyAlignment="1">
      <alignment horizontal="left" vertical="top"/>
    </xf>
    <xf numFmtId="49" fontId="7" fillId="0" borderId="9" xfId="0" applyNumberFormat="1" applyFont="1" applyFill="1" applyBorder="1" applyAlignment="1">
      <alignment horizontal="center" vertical="top"/>
    </xf>
    <xf numFmtId="0" fontId="50" fillId="0" borderId="9" xfId="0" applyFont="1" applyFill="1" applyBorder="1" applyAlignment="1">
      <alignment horizontal="left" vertical="top" wrapText="1"/>
    </xf>
    <xf numFmtId="14" fontId="7" fillId="4" borderId="9" xfId="0" applyNumberFormat="1" applyFont="1" applyFill="1" applyBorder="1" applyAlignment="1">
      <alignment horizontal="right" vertical="top"/>
    </xf>
    <xf numFmtId="49" fontId="7" fillId="4" borderId="9" xfId="0" applyNumberFormat="1" applyFont="1" applyFill="1" applyBorder="1" applyAlignment="1">
      <alignment vertical="top"/>
    </xf>
    <xf numFmtId="0" fontId="7" fillId="0" borderId="9" xfId="0" applyFont="1" applyBorder="1" applyAlignment="1">
      <alignment horizontal="right" vertical="top"/>
    </xf>
    <xf numFmtId="14" fontId="7" fillId="0" borderId="9" xfId="0" applyNumberFormat="1" applyFont="1" applyFill="1" applyBorder="1" applyAlignment="1">
      <alignment horizontal="center" vertical="top"/>
    </xf>
    <xf numFmtId="1" fontId="7" fillId="0" borderId="9" xfId="0" applyNumberFormat="1" applyFont="1" applyBorder="1" applyAlignment="1">
      <alignment vertical="top"/>
    </xf>
    <xf numFmtId="0" fontId="7" fillId="0" borderId="9" xfId="0" applyFont="1" applyFill="1" applyBorder="1" applyAlignment="1">
      <alignment horizontal="right" vertical="top"/>
    </xf>
    <xf numFmtId="168" fontId="7" fillId="0" borderId="9" xfId="0" applyNumberFormat="1" applyFont="1" applyBorder="1" applyAlignment="1">
      <alignment vertical="top"/>
    </xf>
    <xf numFmtId="0" fontId="7" fillId="2" borderId="9" xfId="0" applyFont="1" applyFill="1" applyBorder="1">
      <alignment vertical="top" wrapText="1"/>
    </xf>
    <xf numFmtId="1" fontId="7" fillId="0" borderId="9" xfId="0" applyNumberFormat="1" applyFont="1" applyFill="1" applyBorder="1" applyAlignment="1">
      <alignment horizontal="left" vertical="top" wrapText="1"/>
    </xf>
    <xf numFmtId="1" fontId="7" fillId="0" borderId="9" xfId="0" applyNumberFormat="1" applyFont="1" applyFill="1" applyBorder="1" applyAlignment="1">
      <alignment vertical="top"/>
    </xf>
    <xf numFmtId="168" fontId="7" fillId="0" borderId="9" xfId="0" applyNumberFormat="1" applyFont="1" applyFill="1" applyBorder="1" applyAlignment="1">
      <alignment vertical="top"/>
    </xf>
    <xf numFmtId="0" fontId="51" fillId="0" borderId="9" xfId="0" applyFont="1" applyFill="1" applyBorder="1" applyAlignment="1">
      <alignment vertical="top"/>
    </xf>
    <xf numFmtId="49" fontId="51" fillId="0" borderId="9" xfId="8" applyNumberFormat="1" applyFont="1" applyBorder="1" applyAlignment="1">
      <alignment vertical="top"/>
    </xf>
    <xf numFmtId="0" fontId="51" fillId="0" borderId="9" xfId="8" applyFont="1" applyBorder="1" applyAlignment="1">
      <alignment vertical="top"/>
    </xf>
    <xf numFmtId="0" fontId="7" fillId="0" borderId="9" xfId="0" applyNumberFormat="1" applyFont="1" applyFill="1" applyBorder="1" applyAlignment="1">
      <alignment horizontal="right" vertical="top"/>
    </xf>
    <xf numFmtId="166" fontId="7" fillId="6" borderId="9" xfId="0" applyNumberFormat="1" applyFont="1" applyFill="1" applyBorder="1" applyAlignment="1">
      <alignment horizontal="left" vertical="top"/>
    </xf>
    <xf numFmtId="166" fontId="50" fillId="6" borderId="9" xfId="0" applyNumberFormat="1" applyFont="1" applyFill="1" applyBorder="1" applyAlignment="1">
      <alignment horizontal="left" vertical="top"/>
    </xf>
    <xf numFmtId="166" fontId="52" fillId="6" borderId="9" xfId="0" applyNumberFormat="1" applyFont="1" applyFill="1" applyBorder="1" applyAlignment="1">
      <alignment horizontal="left" vertical="top"/>
    </xf>
    <xf numFmtId="49" fontId="50" fillId="6" borderId="9" xfId="0" applyNumberFormat="1" applyFont="1" applyFill="1" applyBorder="1" applyAlignment="1">
      <alignment horizontal="center" vertical="top"/>
    </xf>
    <xf numFmtId="14" fontId="50" fillId="6" borderId="9" xfId="0" applyNumberFormat="1" applyFont="1" applyFill="1" applyBorder="1" applyAlignment="1">
      <alignment horizontal="right" vertical="top"/>
    </xf>
    <xf numFmtId="167" fontId="50" fillId="6" borderId="9" xfId="0" applyNumberFormat="1" applyFont="1" applyFill="1" applyBorder="1" applyAlignment="1">
      <alignment horizontal="right" vertical="top"/>
    </xf>
    <xf numFmtId="167" fontId="50" fillId="6" borderId="9" xfId="0" applyNumberFormat="1" applyFont="1" applyFill="1" applyBorder="1" applyAlignment="1">
      <alignment horizontal="center" vertical="top"/>
    </xf>
    <xf numFmtId="14" fontId="7" fillId="6" borderId="9" xfId="0" applyNumberFormat="1" applyFont="1" applyFill="1" applyBorder="1" applyAlignment="1">
      <alignment horizontal="right" vertical="top"/>
    </xf>
    <xf numFmtId="0" fontId="7" fillId="6" borderId="9" xfId="0" applyNumberFormat="1" applyFont="1" applyFill="1" applyBorder="1" applyAlignment="1">
      <alignment vertical="top"/>
    </xf>
    <xf numFmtId="14" fontId="7" fillId="6" borderId="9" xfId="0" applyNumberFormat="1" applyFont="1" applyFill="1" applyBorder="1" applyAlignment="1">
      <alignment vertical="top"/>
    </xf>
    <xf numFmtId="0" fontId="7" fillId="6" borderId="9" xfId="0" applyFont="1" applyFill="1" applyBorder="1" applyAlignment="1">
      <alignment vertical="top"/>
    </xf>
    <xf numFmtId="0" fontId="7" fillId="6" borderId="9" xfId="0" applyFont="1" applyFill="1" applyBorder="1" applyAlignment="1">
      <alignment horizontal="center" vertical="top"/>
    </xf>
    <xf numFmtId="49" fontId="7" fillId="6" borderId="9" xfId="0" applyNumberFormat="1" applyFont="1" applyFill="1" applyBorder="1" applyAlignment="1">
      <alignment vertical="top"/>
    </xf>
    <xf numFmtId="167" fontId="7" fillId="6" borderId="9" xfId="0" applyNumberFormat="1" applyFont="1" applyFill="1" applyBorder="1" applyAlignment="1">
      <alignment vertical="top"/>
    </xf>
    <xf numFmtId="49" fontId="7" fillId="6" borderId="9" xfId="0" applyNumberFormat="1" applyFont="1" applyFill="1" applyBorder="1" applyAlignment="1">
      <alignment horizontal="right" vertical="top"/>
    </xf>
    <xf numFmtId="49" fontId="52" fillId="5" borderId="9" xfId="0" applyNumberFormat="1" applyFont="1" applyFill="1" applyBorder="1" applyAlignment="1">
      <alignment horizontal="center" vertical="top" wrapText="1"/>
    </xf>
    <xf numFmtId="14" fontId="52" fillId="5" borderId="9" xfId="0" applyNumberFormat="1" applyFont="1" applyFill="1" applyBorder="1" applyAlignment="1">
      <alignment horizontal="center" vertical="top" wrapText="1"/>
    </xf>
    <xf numFmtId="0" fontId="52" fillId="5" borderId="9" xfId="0" applyFont="1" applyFill="1" applyBorder="1" applyAlignment="1">
      <alignment horizontal="center" vertical="top" wrapText="1"/>
    </xf>
    <xf numFmtId="14" fontId="52" fillId="5" borderId="9" xfId="0" applyNumberFormat="1" applyFont="1" applyFill="1" applyBorder="1" applyAlignment="1">
      <alignment horizontal="center" vertical="top"/>
    </xf>
    <xf numFmtId="0" fontId="52" fillId="5" borderId="9" xfId="0" applyNumberFormat="1" applyFont="1" applyFill="1" applyBorder="1" applyAlignment="1">
      <alignment horizontal="center" vertical="top" wrapText="1"/>
    </xf>
    <xf numFmtId="0" fontId="52" fillId="5" borderId="9" xfId="0" applyNumberFormat="1" applyFont="1" applyFill="1" applyBorder="1" applyAlignment="1">
      <alignment horizontal="left" vertical="center"/>
    </xf>
    <xf numFmtId="0" fontId="52" fillId="5" borderId="9" xfId="0" applyFont="1" applyFill="1" applyBorder="1" applyAlignment="1">
      <alignment horizontal="left" vertical="center"/>
    </xf>
    <xf numFmtId="0" fontId="52" fillId="5" borderId="9" xfId="0" applyFont="1" applyFill="1" applyBorder="1" applyAlignment="1">
      <alignment horizontal="center" vertical="center"/>
    </xf>
    <xf numFmtId="0" fontId="52" fillId="5" borderId="9" xfId="0" applyNumberFormat="1" applyFont="1" applyFill="1" applyBorder="1" applyAlignment="1">
      <alignment horizontal="center" vertical="center"/>
    </xf>
    <xf numFmtId="49" fontId="52" fillId="5" borderId="9" xfId="0" applyNumberFormat="1" applyFont="1" applyFill="1" applyBorder="1" applyAlignment="1">
      <alignment horizontal="center" vertical="center"/>
    </xf>
    <xf numFmtId="0" fontId="24" fillId="5" borderId="9" xfId="0" applyFont="1" applyFill="1" applyBorder="1" applyAlignment="1">
      <alignment horizontal="center" vertical="center"/>
    </xf>
    <xf numFmtId="0" fontId="24" fillId="5" borderId="9" xfId="0" applyFont="1" applyFill="1" applyBorder="1" applyAlignment="1">
      <alignment vertical="center"/>
    </xf>
    <xf numFmtId="0" fontId="24" fillId="5" borderId="9" xfId="0" applyFont="1" applyFill="1" applyBorder="1" applyAlignment="1">
      <alignment horizontal="center" vertical="top" wrapText="1"/>
    </xf>
    <xf numFmtId="49" fontId="24" fillId="5" borderId="9" xfId="0" applyNumberFormat="1" applyFont="1" applyFill="1" applyBorder="1" applyAlignment="1">
      <alignment horizontal="center" vertical="top" wrapText="1"/>
    </xf>
    <xf numFmtId="49" fontId="7" fillId="6" borderId="9" xfId="0" applyNumberFormat="1" applyFont="1" applyFill="1" applyBorder="1" applyAlignment="1">
      <alignment horizontal="center" vertical="top"/>
    </xf>
    <xf numFmtId="14" fontId="50" fillId="6" borderId="9" xfId="0" applyNumberFormat="1" applyFont="1" applyFill="1" applyBorder="1" applyAlignment="1">
      <alignment horizontal="right" vertical="top" wrapText="1"/>
    </xf>
    <xf numFmtId="0" fontId="49" fillId="6" borderId="9" xfId="0" applyFont="1" applyFill="1" applyBorder="1" applyAlignment="1">
      <alignment vertical="top"/>
    </xf>
    <xf numFmtId="0" fontId="7" fillId="6" borderId="9" xfId="0" applyFont="1" applyFill="1" applyBorder="1">
      <alignment vertical="top" wrapText="1"/>
    </xf>
    <xf numFmtId="14" fontId="7" fillId="6" borderId="9" xfId="0" applyNumberFormat="1" applyFont="1" applyFill="1" applyBorder="1" applyAlignment="1">
      <alignment horizontal="right" vertical="top" wrapText="1"/>
    </xf>
    <xf numFmtId="0" fontId="49" fillId="6" borderId="9" xfId="0" applyFont="1" applyFill="1" applyBorder="1">
      <alignment vertical="top" wrapText="1"/>
    </xf>
    <xf numFmtId="14" fontId="50" fillId="0" borderId="9" xfId="0" applyNumberFormat="1" applyFont="1" applyFill="1" applyBorder="1" applyAlignment="1">
      <alignment horizontal="center" vertical="top"/>
    </xf>
    <xf numFmtId="0" fontId="7" fillId="0" borderId="9" xfId="0" applyNumberFormat="1" applyFont="1" applyFill="1" applyBorder="1" applyAlignment="1">
      <alignment horizontal="right"/>
    </xf>
    <xf numFmtId="0" fontId="7" fillId="0" borderId="9" xfId="0" applyNumberFormat="1" applyFont="1" applyBorder="1" applyAlignment="1">
      <alignment horizontal="right" vertical="top"/>
    </xf>
    <xf numFmtId="14" fontId="7" fillId="0" borderId="0" xfId="0" applyNumberFormat="1" applyFont="1">
      <alignment vertical="top" wrapText="1"/>
    </xf>
    <xf numFmtId="166" fontId="50" fillId="6" borderId="9" xfId="0" applyNumberFormat="1" applyFont="1" applyFill="1" applyBorder="1" applyAlignment="1">
      <alignment horizontal="left" vertical="top" wrapText="1"/>
    </xf>
    <xf numFmtId="0" fontId="7" fillId="6" borderId="9" xfId="0" applyNumberFormat="1" applyFont="1" applyFill="1" applyBorder="1" applyAlignment="1">
      <alignment horizontal="right" vertical="top"/>
    </xf>
    <xf numFmtId="166" fontId="55" fillId="6" borderId="9" xfId="0" applyNumberFormat="1" applyFont="1" applyFill="1" applyBorder="1" applyAlignment="1">
      <alignment horizontal="left" vertical="top"/>
    </xf>
    <xf numFmtId="49" fontId="13" fillId="6" borderId="9" xfId="0" applyNumberFormat="1" applyFont="1" applyFill="1" applyBorder="1" applyAlignment="1">
      <alignment horizontal="center" vertical="top"/>
    </xf>
    <xf numFmtId="166" fontId="7" fillId="6" borderId="9" xfId="0" applyNumberFormat="1" applyFont="1" applyFill="1" applyBorder="1" applyAlignment="1">
      <alignment horizontal="left" vertical="top" wrapText="1"/>
    </xf>
    <xf numFmtId="167" fontId="7" fillId="6" borderId="9" xfId="0" applyNumberFormat="1" applyFont="1" applyFill="1" applyBorder="1" applyAlignment="1">
      <alignment horizontal="right" vertical="top"/>
    </xf>
    <xf numFmtId="167" fontId="7" fillId="6" borderId="9" xfId="0" applyNumberFormat="1" applyFont="1" applyFill="1" applyBorder="1" applyAlignment="1">
      <alignment horizontal="center" vertical="top"/>
    </xf>
    <xf numFmtId="0" fontId="13" fillId="6" borderId="9" xfId="0" applyFont="1" applyFill="1" applyBorder="1" applyAlignment="1">
      <alignment vertical="top"/>
    </xf>
    <xf numFmtId="0" fontId="7" fillId="6" borderId="10" xfId="0" applyFont="1" applyFill="1" applyBorder="1" applyAlignment="1">
      <alignment vertical="top"/>
    </xf>
    <xf numFmtId="0" fontId="7" fillId="6" borderId="9" xfId="0" applyFont="1" applyFill="1" applyBorder="1" applyAlignment="1">
      <alignment horizontal="right" vertical="top"/>
    </xf>
    <xf numFmtId="0" fontId="7" fillId="7" borderId="9" xfId="0" applyFont="1" applyFill="1" applyBorder="1" applyAlignment="1">
      <alignment vertical="top"/>
    </xf>
    <xf numFmtId="168" fontId="7" fillId="6" borderId="9" xfId="0" applyNumberFormat="1" applyFont="1" applyFill="1" applyBorder="1" applyAlignment="1">
      <alignment vertical="top"/>
    </xf>
    <xf numFmtId="166" fontId="7" fillId="4" borderId="9" xfId="0" applyNumberFormat="1" applyFont="1" applyFill="1" applyBorder="1" applyAlignment="1">
      <alignment horizontal="left" vertical="top"/>
    </xf>
    <xf numFmtId="49" fontId="7" fillId="4" borderId="9" xfId="0" applyNumberFormat="1" applyFont="1" applyFill="1" applyBorder="1" applyAlignment="1">
      <alignment horizontal="right" vertical="top"/>
    </xf>
    <xf numFmtId="167" fontId="50" fillId="4" borderId="9" xfId="0" applyNumberFormat="1" applyFont="1" applyFill="1" applyBorder="1" applyAlignment="1">
      <alignment horizontal="center" vertical="top"/>
    </xf>
    <xf numFmtId="0" fontId="7" fillId="4" borderId="9" xfId="0" applyNumberFormat="1" applyFont="1" applyFill="1" applyBorder="1" applyAlignment="1">
      <alignment vertical="top"/>
    </xf>
    <xf numFmtId="14" fontId="7" fillId="4" borderId="9" xfId="0" applyNumberFormat="1" applyFont="1" applyFill="1" applyBorder="1" applyAlignment="1">
      <alignment vertical="top"/>
    </xf>
    <xf numFmtId="0" fontId="7" fillId="4" borderId="9" xfId="0" applyFont="1" applyFill="1" applyBorder="1" applyAlignment="1">
      <alignment horizontal="center" vertical="top"/>
    </xf>
    <xf numFmtId="167" fontId="7" fillId="4" borderId="9" xfId="0" applyNumberFormat="1" applyFont="1" applyFill="1" applyBorder="1" applyAlignment="1">
      <alignment vertical="top"/>
    </xf>
    <xf numFmtId="1" fontId="7" fillId="6" borderId="9" xfId="0" applyNumberFormat="1" applyFont="1" applyFill="1" applyBorder="1" applyAlignment="1">
      <alignment vertical="top"/>
    </xf>
    <xf numFmtId="166" fontId="50" fillId="4" borderId="9" xfId="0" applyNumberFormat="1" applyFont="1" applyFill="1" applyBorder="1" applyAlignment="1">
      <alignment horizontal="left" vertical="top"/>
    </xf>
    <xf numFmtId="166" fontId="52" fillId="4" borderId="9" xfId="0" applyNumberFormat="1" applyFont="1" applyFill="1" applyBorder="1" applyAlignment="1">
      <alignment horizontal="left" vertical="top"/>
    </xf>
    <xf numFmtId="49" fontId="50" fillId="4" borderId="9" xfId="0" applyNumberFormat="1" applyFont="1" applyFill="1" applyBorder="1" applyAlignment="1">
      <alignment horizontal="center" vertical="top"/>
    </xf>
    <xf numFmtId="14" fontId="50" fillId="4" borderId="9" xfId="0" applyNumberFormat="1" applyFont="1" applyFill="1" applyBorder="1" applyAlignment="1">
      <alignment horizontal="right" vertical="top"/>
    </xf>
    <xf numFmtId="167" fontId="50" fillId="4" borderId="9" xfId="0" applyNumberFormat="1" applyFont="1" applyFill="1" applyBorder="1" applyAlignment="1">
      <alignment horizontal="right" vertical="top"/>
    </xf>
    <xf numFmtId="0" fontId="52" fillId="5" borderId="9" xfId="0" applyFont="1" applyFill="1" applyBorder="1" applyAlignment="1">
      <alignment horizontal="center" vertical="center"/>
    </xf>
    <xf numFmtId="0" fontId="52" fillId="5" borderId="9" xfId="0" applyFont="1" applyFill="1" applyBorder="1" applyAlignment="1">
      <alignment horizontal="center" vertical="top" wrapText="1"/>
    </xf>
    <xf numFmtId="49" fontId="52" fillId="5" borderId="9" xfId="0" applyNumberFormat="1" applyFont="1" applyFill="1" applyBorder="1" applyAlignment="1">
      <alignment horizontal="center" vertical="top" wrapText="1"/>
    </xf>
    <xf numFmtId="0" fontId="12" fillId="0" borderId="0" xfId="4" applyFont="1" applyAlignment="1">
      <alignment horizontal="center" vertical="center"/>
    </xf>
    <xf numFmtId="0" fontId="11" fillId="0" borderId="1" xfId="4" applyFont="1" applyBorder="1" applyAlignment="1">
      <alignment horizontal="center" vertical="center" wrapText="1"/>
    </xf>
    <xf numFmtId="0" fontId="11" fillId="0" borderId="2" xfId="4" applyFont="1" applyBorder="1" applyAlignment="1">
      <alignment horizontal="center" vertical="center" wrapText="1"/>
    </xf>
    <xf numFmtId="0" fontId="11" fillId="0" borderId="3" xfId="4" applyFont="1" applyBorder="1" applyAlignment="1">
      <alignment horizontal="center" vertical="center" wrapText="1"/>
    </xf>
    <xf numFmtId="0" fontId="11" fillId="0" borderId="4" xfId="4" applyFont="1" applyBorder="1" applyAlignment="1">
      <alignment horizontal="center" vertical="center" wrapText="1"/>
    </xf>
    <xf numFmtId="0" fontId="11" fillId="0" borderId="0" xfId="4" applyFont="1" applyAlignment="1">
      <alignment horizontal="center" vertical="center" wrapText="1"/>
    </xf>
    <xf numFmtId="0" fontId="11" fillId="0" borderId="5" xfId="4" applyFont="1" applyBorder="1" applyAlignment="1">
      <alignment horizontal="center" vertical="center" wrapText="1"/>
    </xf>
    <xf numFmtId="0" fontId="11" fillId="0" borderId="6" xfId="4" applyFont="1" applyBorder="1" applyAlignment="1">
      <alignment horizontal="center" vertical="center" wrapText="1"/>
    </xf>
    <xf numFmtId="0" fontId="11" fillId="0" borderId="8" xfId="4" applyFont="1" applyBorder="1" applyAlignment="1">
      <alignment horizontal="center" vertical="center" wrapText="1"/>
    </xf>
    <xf numFmtId="0" fontId="11" fillId="0" borderId="7" xfId="4" applyFont="1" applyBorder="1" applyAlignment="1">
      <alignment horizontal="center" vertical="center" wrapText="1"/>
    </xf>
    <xf numFmtId="2" fontId="12" fillId="0" borderId="0" xfId="4" applyNumberFormat="1" applyFont="1" applyAlignment="1">
      <alignment horizontal="left" vertical="center"/>
    </xf>
    <xf numFmtId="2" fontId="12" fillId="0" borderId="0" xfId="4" applyNumberFormat="1" applyFont="1" applyAlignment="1">
      <alignment horizontal="center" vertical="center"/>
    </xf>
    <xf numFmtId="2" fontId="11" fillId="0" borderId="1" xfId="4" applyNumberFormat="1" applyFont="1" applyBorder="1" applyAlignment="1">
      <alignment horizontal="center" vertical="center"/>
    </xf>
    <xf numFmtId="2" fontId="11" fillId="0" borderId="2" xfId="4" applyNumberFormat="1" applyFont="1" applyBorder="1" applyAlignment="1">
      <alignment horizontal="center" vertical="center"/>
    </xf>
    <xf numFmtId="2" fontId="11" fillId="0" borderId="3" xfId="4" applyNumberFormat="1" applyFont="1" applyBorder="1" applyAlignment="1">
      <alignment horizontal="center" vertical="center"/>
    </xf>
    <xf numFmtId="2" fontId="11" fillId="0" borderId="4" xfId="4" applyNumberFormat="1" applyFont="1" applyBorder="1" applyAlignment="1">
      <alignment horizontal="center" vertical="center"/>
    </xf>
    <xf numFmtId="2" fontId="11" fillId="0" borderId="0" xfId="4" applyNumberFormat="1" applyFont="1" applyAlignment="1">
      <alignment horizontal="center" vertical="center"/>
    </xf>
    <xf numFmtId="2" fontId="11" fillId="0" borderId="5" xfId="4" applyNumberFormat="1" applyFont="1" applyBorder="1" applyAlignment="1">
      <alignment horizontal="center" vertical="center"/>
    </xf>
    <xf numFmtId="0" fontId="12" fillId="0" borderId="0" xfId="4" applyFont="1" applyAlignment="1">
      <alignment horizontal="left" vertical="center"/>
    </xf>
    <xf numFmtId="0" fontId="12" fillId="0" borderId="1" xfId="4" applyFont="1" applyBorder="1" applyAlignment="1">
      <alignment horizontal="center" vertical="center" wrapText="1"/>
    </xf>
    <xf numFmtId="0" fontId="12" fillId="0" borderId="2" xfId="4" applyFont="1" applyBorder="1" applyAlignment="1">
      <alignment horizontal="center" vertical="center" wrapText="1"/>
    </xf>
    <xf numFmtId="0" fontId="12" fillId="0" borderId="3" xfId="4" applyFont="1" applyBorder="1" applyAlignment="1">
      <alignment horizontal="center" vertical="center" wrapText="1"/>
    </xf>
    <xf numFmtId="0" fontId="12" fillId="0" borderId="4" xfId="4" applyFont="1" applyBorder="1" applyAlignment="1">
      <alignment horizontal="center" vertical="center" wrapText="1"/>
    </xf>
    <xf numFmtId="0" fontId="12" fillId="0" borderId="0" xfId="4" applyFont="1" applyAlignment="1">
      <alignment horizontal="center" vertical="center" wrapText="1"/>
    </xf>
    <xf numFmtId="0" fontId="12" fillId="0" borderId="5" xfId="4" applyFont="1" applyBorder="1" applyAlignment="1">
      <alignment horizontal="center" vertical="center" wrapText="1"/>
    </xf>
    <xf numFmtId="0" fontId="12" fillId="0" borderId="6" xfId="4" applyFont="1" applyBorder="1" applyAlignment="1">
      <alignment horizontal="center" vertical="center" wrapText="1"/>
    </xf>
    <xf numFmtId="0" fontId="12" fillId="0" borderId="8" xfId="4" applyFont="1" applyBorder="1" applyAlignment="1">
      <alignment horizontal="center" vertical="center" wrapText="1"/>
    </xf>
    <xf numFmtId="0" fontId="12" fillId="0" borderId="7" xfId="4" applyFont="1" applyBorder="1" applyAlignment="1">
      <alignment horizontal="center" vertical="center" wrapText="1"/>
    </xf>
    <xf numFmtId="0" fontId="12" fillId="0" borderId="1" xfId="4" applyFont="1" applyBorder="1" applyAlignment="1">
      <alignment horizontal="center" vertical="center"/>
    </xf>
    <xf numFmtId="0" fontId="7" fillId="0" borderId="2" xfId="4" applyBorder="1" applyAlignment="1">
      <alignment horizontal="center" vertical="center"/>
    </xf>
    <xf numFmtId="0" fontId="7" fillId="0" borderId="3" xfId="4" applyBorder="1" applyAlignment="1">
      <alignment horizontal="center" vertical="center"/>
    </xf>
    <xf numFmtId="0" fontId="7" fillId="0" borderId="4" xfId="4" applyBorder="1" applyAlignment="1">
      <alignment horizontal="center" vertical="center"/>
    </xf>
    <xf numFmtId="0" fontId="7" fillId="0" borderId="0" xfId="4" applyAlignment="1">
      <alignment horizontal="center" vertical="center"/>
    </xf>
    <xf numFmtId="0" fontId="7" fillId="0" borderId="5" xfId="4" applyBorder="1" applyAlignment="1">
      <alignment horizontal="center" vertical="center"/>
    </xf>
    <xf numFmtId="0" fontId="7" fillId="0" borderId="6" xfId="4" applyBorder="1" applyAlignment="1">
      <alignment horizontal="center" vertical="center"/>
    </xf>
    <xf numFmtId="0" fontId="7" fillId="0" borderId="8" xfId="4" applyBorder="1" applyAlignment="1">
      <alignment horizontal="center" vertical="center"/>
    </xf>
    <xf numFmtId="0" fontId="7" fillId="0" borderId="7" xfId="4" applyBorder="1" applyAlignment="1">
      <alignment horizontal="center" vertical="center"/>
    </xf>
    <xf numFmtId="0" fontId="21" fillId="0" borderId="1" xfId="4" applyFont="1" applyBorder="1" applyAlignment="1">
      <alignment horizontal="center" vertical="center" wrapText="1"/>
    </xf>
    <xf numFmtId="0" fontId="12" fillId="0" borderId="5" xfId="4" applyFont="1" applyBorder="1" applyAlignment="1">
      <alignment horizontal="left" vertical="center"/>
    </xf>
    <xf numFmtId="0" fontId="15" fillId="0" borderId="1" xfId="4" applyFont="1" applyBorder="1" applyAlignment="1">
      <alignment horizontal="center" vertical="center"/>
    </xf>
    <xf numFmtId="0" fontId="12" fillId="0" borderId="5" xfId="4" applyFont="1" applyBorder="1" applyAlignment="1">
      <alignment horizontal="center" vertical="center"/>
    </xf>
    <xf numFmtId="1" fontId="12" fillId="0" borderId="1" xfId="4" applyNumberFormat="1" applyFont="1" applyBorder="1" applyAlignment="1">
      <alignment horizontal="center" vertical="center" wrapText="1"/>
    </xf>
    <xf numFmtId="1" fontId="12" fillId="0" borderId="2" xfId="4" applyNumberFormat="1" applyFont="1" applyBorder="1" applyAlignment="1">
      <alignment horizontal="center" vertical="center" wrapText="1"/>
    </xf>
    <xf numFmtId="1" fontId="12" fillId="0" borderId="3" xfId="4" applyNumberFormat="1" applyFont="1" applyBorder="1" applyAlignment="1">
      <alignment horizontal="center" vertical="center" wrapText="1"/>
    </xf>
    <xf numFmtId="1" fontId="12" fillId="0" borderId="4" xfId="4" applyNumberFormat="1" applyFont="1" applyBorder="1" applyAlignment="1">
      <alignment horizontal="center" vertical="center" wrapText="1"/>
    </xf>
    <xf numFmtId="1" fontId="12" fillId="0" borderId="0" xfId="4" applyNumberFormat="1" applyFont="1" applyAlignment="1">
      <alignment horizontal="center" vertical="center" wrapText="1"/>
    </xf>
    <xf numFmtId="1" fontId="12" fillId="0" borderId="5" xfId="4" applyNumberFormat="1" applyFont="1" applyBorder="1" applyAlignment="1">
      <alignment horizontal="center" vertical="center" wrapText="1"/>
    </xf>
    <xf numFmtId="1" fontId="12" fillId="0" borderId="6" xfId="4" applyNumberFormat="1" applyFont="1" applyBorder="1" applyAlignment="1">
      <alignment horizontal="center" vertical="center" wrapText="1"/>
    </xf>
    <xf numFmtId="1" fontId="12" fillId="0" borderId="8" xfId="4" applyNumberFormat="1" applyFont="1" applyBorder="1" applyAlignment="1">
      <alignment horizontal="center" vertical="center" wrapText="1"/>
    </xf>
    <xf numFmtId="1" fontId="12" fillId="0" borderId="7" xfId="4" applyNumberFormat="1" applyFont="1" applyBorder="1" applyAlignment="1">
      <alignment horizontal="center" vertical="center" wrapText="1"/>
    </xf>
    <xf numFmtId="0" fontId="12" fillId="0" borderId="0" xfId="5" applyFont="1" applyAlignment="1">
      <alignment horizontal="left" vertical="center"/>
    </xf>
    <xf numFmtId="0" fontId="7" fillId="0" borderId="0" xfId="5" applyAlignment="1">
      <alignment horizontal="left"/>
    </xf>
    <xf numFmtId="0" fontId="11" fillId="0" borderId="1" xfId="4" applyFont="1" applyBorder="1" applyAlignment="1">
      <alignment horizontal="left" vertical="center" wrapText="1"/>
    </xf>
    <xf numFmtId="0" fontId="11" fillId="0" borderId="2" xfId="4" applyFont="1" applyBorder="1" applyAlignment="1">
      <alignment horizontal="left" vertical="center" wrapText="1"/>
    </xf>
    <xf numFmtId="0" fontId="11" fillId="0" borderId="3" xfId="4" applyFont="1" applyBorder="1" applyAlignment="1">
      <alignment horizontal="left" vertical="center" wrapText="1"/>
    </xf>
    <xf numFmtId="0" fontId="11" fillId="0" borderId="4" xfId="4" applyFont="1" applyBorder="1" applyAlignment="1">
      <alignment horizontal="left" vertical="center" wrapText="1"/>
    </xf>
    <xf numFmtId="0" fontId="11" fillId="0" borderId="0" xfId="4" applyFont="1" applyAlignment="1">
      <alignment horizontal="left" vertical="center" wrapText="1"/>
    </xf>
    <xf numFmtId="0" fontId="11" fillId="0" borderId="5" xfId="4" applyFont="1" applyBorder="1" applyAlignment="1">
      <alignment horizontal="left" vertical="center" wrapText="1"/>
    </xf>
    <xf numFmtId="0" fontId="11" fillId="0" borderId="6" xfId="4" applyFont="1" applyBorder="1" applyAlignment="1">
      <alignment horizontal="left" vertical="center" wrapText="1"/>
    </xf>
    <xf numFmtId="0" fontId="11" fillId="0" borderId="8" xfId="4" applyFont="1" applyBorder="1" applyAlignment="1">
      <alignment horizontal="left" vertical="center" wrapText="1"/>
    </xf>
    <xf numFmtId="0" fontId="11" fillId="0" borderId="7" xfId="4" applyFont="1" applyBorder="1" applyAlignment="1">
      <alignment horizontal="left" vertical="center" wrapText="1"/>
    </xf>
    <xf numFmtId="0" fontId="21" fillId="0" borderId="1" xfId="4" applyFont="1" applyBorder="1" applyAlignment="1">
      <alignment horizontal="right" vertical="center" wrapText="1"/>
    </xf>
    <xf numFmtId="0" fontId="26" fillId="0" borderId="2" xfId="4" applyFont="1" applyBorder="1" applyAlignment="1">
      <alignment horizontal="right" vertical="center" wrapText="1"/>
    </xf>
    <xf numFmtId="0" fontId="26" fillId="0" borderId="3" xfId="4" applyFont="1" applyBorder="1" applyAlignment="1">
      <alignment horizontal="right" vertical="center" wrapText="1"/>
    </xf>
    <xf numFmtId="0" fontId="26" fillId="0" borderId="4" xfId="4" applyFont="1" applyBorder="1" applyAlignment="1">
      <alignment horizontal="right" vertical="center" wrapText="1"/>
    </xf>
    <xf numFmtId="0" fontId="26" fillId="0" borderId="0" xfId="4" applyFont="1" applyAlignment="1">
      <alignment horizontal="right" vertical="center" wrapText="1"/>
    </xf>
    <xf numFmtId="0" fontId="26" fillId="0" borderId="5" xfId="4" applyFont="1" applyBorder="1" applyAlignment="1">
      <alignment horizontal="right" vertical="center" wrapText="1"/>
    </xf>
    <xf numFmtId="0" fontId="26" fillId="0" borderId="6" xfId="4" applyFont="1" applyBorder="1" applyAlignment="1">
      <alignment horizontal="right" vertical="center" wrapText="1"/>
    </xf>
    <xf numFmtId="0" fontId="26" fillId="0" borderId="8" xfId="4" applyFont="1" applyBorder="1" applyAlignment="1">
      <alignment horizontal="right" vertical="center" wrapText="1"/>
    </xf>
    <xf numFmtId="0" fontId="26" fillId="0" borderId="7" xfId="4" applyFont="1" applyBorder="1" applyAlignment="1">
      <alignment horizontal="right" vertical="center" wrapText="1"/>
    </xf>
    <xf numFmtId="2" fontId="11" fillId="0" borderId="1" xfId="5" applyNumberFormat="1" applyFont="1" applyBorder="1" applyAlignment="1">
      <alignment horizontal="center" vertical="center"/>
    </xf>
    <xf numFmtId="2" fontId="11" fillId="0" borderId="2" xfId="5" applyNumberFormat="1" applyFont="1" applyBorder="1" applyAlignment="1">
      <alignment horizontal="center" vertical="center"/>
    </xf>
    <xf numFmtId="2" fontId="11" fillId="0" borderId="3" xfId="5" applyNumberFormat="1" applyFont="1" applyBorder="1" applyAlignment="1">
      <alignment horizontal="center" vertical="center"/>
    </xf>
    <xf numFmtId="2" fontId="11" fillId="0" borderId="4" xfId="5" applyNumberFormat="1" applyFont="1" applyBorder="1" applyAlignment="1">
      <alignment horizontal="center" vertical="center"/>
    </xf>
    <xf numFmtId="2" fontId="11" fillId="0" borderId="0" xfId="5" applyNumberFormat="1" applyFont="1" applyAlignment="1">
      <alignment horizontal="center" vertical="center"/>
    </xf>
    <xf numFmtId="2" fontId="11" fillId="0" borderId="5" xfId="5" applyNumberFormat="1" applyFont="1" applyBorder="1" applyAlignment="1">
      <alignment horizontal="center" vertical="center"/>
    </xf>
    <xf numFmtId="2" fontId="12" fillId="0" borderId="0" xfId="5" applyNumberFormat="1" applyFont="1" applyAlignment="1">
      <alignment horizontal="left" vertical="center"/>
    </xf>
    <xf numFmtId="0" fontId="12" fillId="0" borderId="5" xfId="5" applyFont="1" applyBorder="1" applyAlignment="1">
      <alignment horizontal="left" vertical="center"/>
    </xf>
    <xf numFmtId="14" fontId="12" fillId="0" borderId="1" xfId="5" applyNumberFormat="1" applyFont="1" applyBorder="1" applyAlignment="1">
      <alignment horizontal="left" vertical="center"/>
    </xf>
    <xf numFmtId="0" fontId="12" fillId="0" borderId="2" xfId="5" applyFont="1" applyBorder="1" applyAlignment="1">
      <alignment horizontal="left" vertical="center"/>
    </xf>
    <xf numFmtId="0" fontId="12" fillId="0" borderId="3" xfId="5" applyFont="1" applyBorder="1" applyAlignment="1">
      <alignment horizontal="left" vertical="center"/>
    </xf>
    <xf numFmtId="0" fontId="12" fillId="0" borderId="4" xfId="5" applyFont="1" applyBorder="1" applyAlignment="1">
      <alignment horizontal="left" vertical="center"/>
    </xf>
    <xf numFmtId="0" fontId="12" fillId="0" borderId="6" xfId="5" applyFont="1" applyBorder="1" applyAlignment="1">
      <alignment horizontal="left" vertical="center"/>
    </xf>
    <xf numFmtId="0" fontId="12" fillId="0" borderId="8" xfId="5" applyFont="1" applyBorder="1" applyAlignment="1">
      <alignment horizontal="left" vertical="center"/>
    </xf>
    <xf numFmtId="0" fontId="12" fillId="0" borderId="7" xfId="5" applyFont="1" applyBorder="1" applyAlignment="1">
      <alignment horizontal="left" vertical="center"/>
    </xf>
    <xf numFmtId="0" fontId="13" fillId="0" borderId="0" xfId="5" applyFont="1" applyAlignment="1">
      <alignment horizontal="center" vertical="center"/>
    </xf>
    <xf numFmtId="0" fontId="23" fillId="0" borderId="2" xfId="4" applyFont="1" applyBorder="1" applyAlignment="1">
      <alignment horizontal="right" vertical="center" wrapText="1"/>
    </xf>
    <xf numFmtId="0" fontId="23" fillId="0" borderId="3" xfId="4" applyFont="1" applyBorder="1" applyAlignment="1">
      <alignment horizontal="right" vertical="center" wrapText="1"/>
    </xf>
    <xf numFmtId="0" fontId="23" fillId="0" borderId="4" xfId="4" applyFont="1" applyBorder="1" applyAlignment="1">
      <alignment horizontal="right" vertical="center" wrapText="1"/>
    </xf>
    <xf numFmtId="0" fontId="23" fillId="0" borderId="0" xfId="4" applyFont="1" applyAlignment="1">
      <alignment horizontal="right" vertical="center" wrapText="1"/>
    </xf>
    <xf numFmtId="0" fontId="23" fillId="0" borderId="5" xfId="4" applyFont="1" applyBorder="1" applyAlignment="1">
      <alignment horizontal="right" vertical="center" wrapText="1"/>
    </xf>
    <xf numFmtId="0" fontId="23" fillId="0" borderId="6" xfId="4" applyFont="1" applyBorder="1" applyAlignment="1">
      <alignment horizontal="right" vertical="center" wrapText="1"/>
    </xf>
    <xf numFmtId="0" fontId="23" fillId="0" borderId="8" xfId="4" applyFont="1" applyBorder="1" applyAlignment="1">
      <alignment horizontal="right" vertical="center" wrapText="1"/>
    </xf>
    <xf numFmtId="0" fontId="23" fillId="0" borderId="7" xfId="4" applyFont="1" applyBorder="1" applyAlignment="1">
      <alignment horizontal="right" vertical="center" wrapText="1"/>
    </xf>
    <xf numFmtId="0" fontId="13" fillId="0" borderId="0" xfId="4" applyFont="1" applyAlignment="1">
      <alignment horizontal="center" vertical="center"/>
    </xf>
    <xf numFmtId="0" fontId="21" fillId="0" borderId="1" xfId="3" applyFont="1" applyBorder="1" applyAlignment="1">
      <alignment horizontal="right" vertical="center" wrapText="1"/>
    </xf>
    <xf numFmtId="0" fontId="26" fillId="0" borderId="2" xfId="3" applyFont="1" applyBorder="1" applyAlignment="1">
      <alignment horizontal="right" vertical="center" wrapText="1"/>
    </xf>
    <xf numFmtId="0" fontId="26" fillId="0" borderId="3" xfId="3" applyFont="1" applyBorder="1" applyAlignment="1">
      <alignment horizontal="right" vertical="center" wrapText="1"/>
    </xf>
    <xf numFmtId="0" fontId="26" fillId="0" borderId="4" xfId="3" applyFont="1" applyBorder="1" applyAlignment="1">
      <alignment horizontal="right" vertical="center" wrapText="1"/>
    </xf>
    <xf numFmtId="0" fontId="26" fillId="0" borderId="0" xfId="3" applyFont="1" applyAlignment="1">
      <alignment horizontal="right" vertical="center" wrapText="1"/>
    </xf>
    <xf numFmtId="0" fontId="26" fillId="0" borderId="5" xfId="3" applyFont="1" applyBorder="1" applyAlignment="1">
      <alignment horizontal="right" vertical="center" wrapText="1"/>
    </xf>
    <xf numFmtId="0" fontId="26" fillId="0" borderId="6" xfId="3" applyFont="1" applyBorder="1" applyAlignment="1">
      <alignment horizontal="right" vertical="center" wrapText="1"/>
    </xf>
    <xf numFmtId="0" fontId="26" fillId="0" borderId="8" xfId="3" applyFont="1" applyBorder="1" applyAlignment="1">
      <alignment horizontal="right" vertical="center" wrapText="1"/>
    </xf>
    <xf numFmtId="0" fontId="26" fillId="0" borderId="7" xfId="3" applyFont="1" applyBorder="1" applyAlignment="1">
      <alignment horizontal="right" vertical="center" wrapText="1"/>
    </xf>
    <xf numFmtId="0" fontId="12" fillId="0" borderId="2" xfId="4" applyFont="1" applyBorder="1" applyAlignment="1">
      <alignment horizontal="center" vertical="center"/>
    </xf>
    <xf numFmtId="0" fontId="12" fillId="0" borderId="3" xfId="4" applyFont="1" applyBorder="1" applyAlignment="1">
      <alignment horizontal="center" vertical="center"/>
    </xf>
    <xf numFmtId="0" fontId="12" fillId="0" borderId="4" xfId="4" applyFont="1" applyBorder="1" applyAlignment="1">
      <alignment horizontal="center" vertical="center"/>
    </xf>
    <xf numFmtId="0" fontId="12" fillId="0" borderId="6" xfId="4" applyFont="1" applyBorder="1" applyAlignment="1">
      <alignment horizontal="center" vertical="center"/>
    </xf>
    <xf numFmtId="0" fontId="12" fillId="0" borderId="8" xfId="4" applyFont="1" applyBorder="1" applyAlignment="1">
      <alignment horizontal="center" vertical="center"/>
    </xf>
    <xf numFmtId="0" fontId="12" fillId="0" borderId="7" xfId="4" applyFont="1" applyBorder="1" applyAlignment="1">
      <alignment horizontal="center" vertical="center"/>
    </xf>
    <xf numFmtId="0" fontId="11" fillId="0" borderId="1" xfId="3" applyFont="1" applyBorder="1" applyAlignment="1">
      <alignment horizontal="center" vertical="center" wrapText="1"/>
    </xf>
    <xf numFmtId="0" fontId="11" fillId="0" borderId="2" xfId="3" applyFont="1" applyBorder="1" applyAlignment="1">
      <alignment horizontal="center" vertical="center" wrapText="1"/>
    </xf>
    <xf numFmtId="0" fontId="11" fillId="0" borderId="3" xfId="3" applyFont="1" applyBorder="1" applyAlignment="1">
      <alignment horizontal="center" vertical="center" wrapText="1"/>
    </xf>
    <xf numFmtId="0" fontId="11" fillId="0" borderId="4" xfId="3" applyFont="1" applyBorder="1" applyAlignment="1">
      <alignment horizontal="center" vertical="center" wrapText="1"/>
    </xf>
    <xf numFmtId="0" fontId="11" fillId="0" borderId="0" xfId="3" applyFont="1" applyAlignment="1">
      <alignment horizontal="center" vertical="center" wrapText="1"/>
    </xf>
    <xf numFmtId="0" fontId="11" fillId="0" borderId="5" xfId="3" applyFont="1" applyBorder="1" applyAlignment="1">
      <alignment horizontal="center" vertical="center" wrapText="1"/>
    </xf>
    <xf numFmtId="0" fontId="11" fillId="0" borderId="6" xfId="3" applyFont="1" applyBorder="1" applyAlignment="1">
      <alignment horizontal="center" vertical="center" wrapText="1"/>
    </xf>
    <xf numFmtId="0" fontId="11" fillId="0" borderId="8" xfId="3" applyFont="1" applyBorder="1" applyAlignment="1">
      <alignment horizontal="center" vertical="center" wrapText="1"/>
    </xf>
    <xf numFmtId="0" fontId="11" fillId="0" borderId="7" xfId="3" applyFont="1" applyBorder="1" applyAlignment="1">
      <alignment horizontal="center" vertical="center" wrapText="1"/>
    </xf>
    <xf numFmtId="0" fontId="12" fillId="0" borderId="1" xfId="3" applyFont="1" applyBorder="1" applyAlignment="1">
      <alignment horizontal="center" vertical="center"/>
    </xf>
    <xf numFmtId="0" fontId="12" fillId="0" borderId="1" xfId="3" applyFont="1" applyBorder="1" applyAlignment="1">
      <alignment horizontal="center" vertical="center" wrapText="1"/>
    </xf>
    <xf numFmtId="0" fontId="12" fillId="0" borderId="2" xfId="3" applyFont="1" applyBorder="1" applyAlignment="1">
      <alignment horizontal="center" vertical="center" wrapText="1"/>
    </xf>
    <xf numFmtId="0" fontId="12" fillId="0" borderId="3" xfId="3" applyFont="1" applyBorder="1" applyAlignment="1">
      <alignment horizontal="center" vertical="center" wrapText="1"/>
    </xf>
    <xf numFmtId="0" fontId="12" fillId="0" borderId="4" xfId="3" applyFont="1" applyBorder="1" applyAlignment="1">
      <alignment horizontal="center" vertical="center" wrapText="1"/>
    </xf>
    <xf numFmtId="0" fontId="12" fillId="0" borderId="0" xfId="3" applyFont="1" applyAlignment="1">
      <alignment horizontal="center" vertical="center" wrapText="1"/>
    </xf>
    <xf numFmtId="0" fontId="12" fillId="0" borderId="5" xfId="3" applyFont="1" applyBorder="1" applyAlignment="1">
      <alignment horizontal="center" vertical="center" wrapText="1"/>
    </xf>
    <xf numFmtId="0" fontId="12" fillId="0" borderId="6" xfId="3" applyFont="1" applyBorder="1" applyAlignment="1">
      <alignment horizontal="center" vertical="center" wrapText="1"/>
    </xf>
    <xf numFmtId="0" fontId="12" fillId="0" borderId="8" xfId="3" applyFont="1" applyBorder="1" applyAlignment="1">
      <alignment horizontal="center" vertical="center" wrapText="1"/>
    </xf>
    <xf numFmtId="0" fontId="12" fillId="0" borderId="7" xfId="3" applyFont="1" applyBorder="1" applyAlignment="1">
      <alignment horizontal="center" vertical="center" wrapText="1"/>
    </xf>
    <xf numFmtId="0" fontId="29" fillId="0" borderId="1" xfId="4" applyFont="1" applyBorder="1" applyAlignment="1">
      <alignment horizontal="center" vertical="center"/>
    </xf>
    <xf numFmtId="0" fontId="21" fillId="0" borderId="1" xfId="3" applyFont="1" applyBorder="1" applyAlignment="1">
      <alignment horizontal="center" vertical="center" wrapText="1"/>
    </xf>
    <xf numFmtId="14" fontId="12" fillId="0" borderId="2" xfId="5" applyNumberFormat="1" applyFont="1" applyBorder="1" applyAlignment="1">
      <alignment horizontal="left" vertical="center"/>
    </xf>
    <xf numFmtId="14" fontId="12" fillId="0" borderId="3" xfId="5" applyNumberFormat="1" applyFont="1" applyBorder="1" applyAlignment="1">
      <alignment horizontal="left" vertical="center"/>
    </xf>
    <xf numFmtId="14" fontId="12" fillId="0" borderId="4" xfId="5" applyNumberFormat="1" applyFont="1" applyBorder="1" applyAlignment="1">
      <alignment horizontal="left" vertical="center"/>
    </xf>
    <xf numFmtId="14" fontId="12" fillId="0" borderId="0" xfId="5" applyNumberFormat="1" applyFont="1" applyAlignment="1">
      <alignment horizontal="left" vertical="center"/>
    </xf>
    <xf numFmtId="14" fontId="12" fillId="0" borderId="5" xfId="5" applyNumberFormat="1" applyFont="1" applyBorder="1" applyAlignment="1">
      <alignment horizontal="left" vertical="center"/>
    </xf>
    <xf numFmtId="14" fontId="12" fillId="0" borderId="6" xfId="5" applyNumberFormat="1" applyFont="1" applyBorder="1" applyAlignment="1">
      <alignment horizontal="left" vertical="center"/>
    </xf>
    <xf numFmtId="14" fontId="12" fillId="0" borderId="8" xfId="5" applyNumberFormat="1" applyFont="1" applyBorder="1" applyAlignment="1">
      <alignment horizontal="left" vertical="center"/>
    </xf>
    <xf numFmtId="14" fontId="12" fillId="0" borderId="7" xfId="5" applyNumberFormat="1" applyFont="1" applyBorder="1" applyAlignment="1">
      <alignment horizontal="left" vertical="center"/>
    </xf>
    <xf numFmtId="0" fontId="15" fillId="0" borderId="1" xfId="4" applyFont="1" applyBorder="1" applyAlignment="1">
      <alignment horizontal="center" vertical="center" wrapText="1"/>
    </xf>
    <xf numFmtId="0" fontId="15" fillId="0" borderId="2" xfId="4" applyFont="1" applyBorder="1" applyAlignment="1">
      <alignment horizontal="center" vertical="center" wrapText="1"/>
    </xf>
    <xf numFmtId="0" fontId="15" fillId="0" borderId="3" xfId="4" applyFont="1" applyBorder="1" applyAlignment="1">
      <alignment horizontal="center" vertical="center" wrapText="1"/>
    </xf>
    <xf numFmtId="0" fontId="15" fillId="0" borderId="4" xfId="4" applyFont="1" applyBorder="1" applyAlignment="1">
      <alignment horizontal="center" vertical="center" wrapText="1"/>
    </xf>
    <xf numFmtId="0" fontId="15" fillId="0" borderId="0" xfId="4" applyFont="1" applyAlignment="1">
      <alignment horizontal="center" vertical="center" wrapText="1"/>
    </xf>
    <xf numFmtId="0" fontId="15" fillId="0" borderId="5" xfId="4" applyFont="1" applyBorder="1" applyAlignment="1">
      <alignment horizontal="center" vertical="center" wrapText="1"/>
    </xf>
    <xf numFmtId="0" fontId="15" fillId="0" borderId="6" xfId="4" applyFont="1" applyBorder="1" applyAlignment="1">
      <alignment horizontal="center" vertical="center" wrapText="1"/>
    </xf>
    <xf numFmtId="0" fontId="15" fillId="0" borderId="8" xfId="4" applyFont="1" applyBorder="1" applyAlignment="1">
      <alignment horizontal="center" vertical="center" wrapText="1"/>
    </xf>
    <xf numFmtId="0" fontId="15" fillId="0" borderId="7" xfId="4" applyFont="1" applyBorder="1" applyAlignment="1">
      <alignment horizontal="center" vertical="center" wrapText="1"/>
    </xf>
    <xf numFmtId="0" fontId="24" fillId="0" borderId="1" xfId="4" applyFont="1" applyBorder="1" applyAlignment="1">
      <alignment horizontal="center" vertical="center" wrapText="1"/>
    </xf>
    <xf numFmtId="0" fontId="24" fillId="0" borderId="2" xfId="4" applyFont="1" applyBorder="1" applyAlignment="1">
      <alignment horizontal="center" vertical="center" wrapText="1"/>
    </xf>
    <xf numFmtId="0" fontId="24" fillId="0" borderId="3" xfId="4" applyFont="1" applyBorder="1" applyAlignment="1">
      <alignment horizontal="center" vertical="center" wrapText="1"/>
    </xf>
    <xf numFmtId="0" fontId="24" fillId="0" borderId="4" xfId="4" applyFont="1" applyBorder="1" applyAlignment="1">
      <alignment horizontal="center" vertical="center" wrapText="1"/>
    </xf>
    <xf numFmtId="0" fontId="24" fillId="0" borderId="0" xfId="4" applyFont="1" applyAlignment="1">
      <alignment horizontal="center" vertical="center" wrapText="1"/>
    </xf>
    <xf numFmtId="0" fontId="24" fillId="0" borderId="5" xfId="4" applyFont="1" applyBorder="1" applyAlignment="1">
      <alignment horizontal="center" vertical="center" wrapText="1"/>
    </xf>
    <xf numFmtId="0" fontId="24" fillId="0" borderId="6" xfId="4" applyFont="1" applyBorder="1" applyAlignment="1">
      <alignment horizontal="center" vertical="center" wrapText="1"/>
    </xf>
    <xf numFmtId="0" fontId="24" fillId="0" borderId="8" xfId="4" applyFont="1" applyBorder="1" applyAlignment="1">
      <alignment horizontal="center" vertical="center" wrapText="1"/>
    </xf>
    <xf numFmtId="0" fontId="24" fillId="0" borderId="7" xfId="4" applyFont="1" applyBorder="1" applyAlignment="1">
      <alignment horizontal="center" vertical="center" wrapText="1"/>
    </xf>
    <xf numFmtId="0" fontId="15" fillId="0" borderId="2" xfId="4" applyFont="1" applyBorder="1" applyAlignment="1">
      <alignment horizontal="center" vertical="center"/>
    </xf>
    <xf numFmtId="0" fontId="15" fillId="0" borderId="3" xfId="4" applyFont="1" applyBorder="1" applyAlignment="1">
      <alignment horizontal="center" vertical="center"/>
    </xf>
    <xf numFmtId="0" fontId="15" fillId="0" borderId="4" xfId="4" applyFont="1" applyBorder="1" applyAlignment="1">
      <alignment horizontal="center" vertical="center"/>
    </xf>
    <xf numFmtId="0" fontId="15" fillId="0" borderId="0" xfId="4" applyFont="1" applyAlignment="1">
      <alignment horizontal="center" vertical="center"/>
    </xf>
    <xf numFmtId="0" fontId="15" fillId="0" borderId="5" xfId="4" applyFont="1" applyBorder="1" applyAlignment="1">
      <alignment horizontal="center" vertical="center"/>
    </xf>
    <xf numFmtId="0" fontId="15" fillId="0" borderId="6" xfId="4" applyFont="1" applyBorder="1" applyAlignment="1">
      <alignment horizontal="center" vertical="center"/>
    </xf>
    <xf numFmtId="0" fontId="15" fillId="0" borderId="8" xfId="4" applyFont="1" applyBorder="1" applyAlignment="1">
      <alignment horizontal="center" vertical="center"/>
    </xf>
    <xf numFmtId="0" fontId="15" fillId="0" borderId="7" xfId="4" applyFont="1" applyBorder="1" applyAlignment="1">
      <alignment horizontal="center" vertical="center"/>
    </xf>
    <xf numFmtId="0" fontId="11" fillId="0" borderId="0" xfId="5" applyFont="1" applyAlignment="1">
      <alignment horizontal="center" vertical="center" wrapText="1"/>
    </xf>
    <xf numFmtId="0" fontId="7" fillId="0" borderId="9" xfId="4" applyBorder="1" applyAlignment="1">
      <alignment horizontal="center"/>
    </xf>
    <xf numFmtId="0" fontId="7" fillId="0" borderId="1" xfId="4" applyBorder="1" applyAlignment="1">
      <alignment horizontal="center"/>
    </xf>
    <xf numFmtId="0" fontId="7" fillId="0" borderId="2" xfId="4" applyBorder="1" applyAlignment="1">
      <alignment horizontal="center"/>
    </xf>
    <xf numFmtId="0" fontId="7" fillId="0" borderId="3" xfId="4" applyBorder="1" applyAlignment="1">
      <alignment horizontal="center"/>
    </xf>
    <xf numFmtId="0" fontId="7" fillId="0" borderId="4" xfId="4" applyBorder="1" applyAlignment="1">
      <alignment horizontal="center"/>
    </xf>
    <xf numFmtId="0" fontId="7" fillId="0" borderId="0" xfId="4" applyAlignment="1">
      <alignment horizontal="center"/>
    </xf>
    <xf numFmtId="0" fontId="7" fillId="0" borderId="5" xfId="4" applyBorder="1" applyAlignment="1">
      <alignment horizontal="center"/>
    </xf>
    <xf numFmtId="0" fontId="7" fillId="0" borderId="6" xfId="4" applyBorder="1" applyAlignment="1">
      <alignment horizontal="center"/>
    </xf>
    <xf numFmtId="0" fontId="7" fillId="0" borderId="8" xfId="4" applyBorder="1" applyAlignment="1">
      <alignment horizontal="center"/>
    </xf>
    <xf numFmtId="0" fontId="7" fillId="0" borderId="7" xfId="4" applyBorder="1" applyAlignment="1">
      <alignment horizontal="center"/>
    </xf>
    <xf numFmtId="14" fontId="7" fillId="0" borderId="9" xfId="4" applyNumberFormat="1" applyBorder="1" applyAlignment="1">
      <alignment horizontal="center"/>
    </xf>
    <xf numFmtId="14" fontId="10" fillId="0" borderId="9" xfId="4" applyNumberFormat="1" applyFont="1" applyBorder="1" applyAlignment="1">
      <alignment horizontal="center"/>
    </xf>
    <xf numFmtId="49" fontId="7" fillId="0" borderId="1" xfId="4" applyNumberFormat="1" applyBorder="1" applyAlignment="1">
      <alignment horizontal="center"/>
    </xf>
    <xf numFmtId="1" fontId="7" fillId="0" borderId="1" xfId="4" applyNumberFormat="1" applyBorder="1" applyAlignment="1">
      <alignment horizontal="center"/>
    </xf>
    <xf numFmtId="0" fontId="10" fillId="0" borderId="9" xfId="4" applyFont="1" applyBorder="1" applyAlignment="1">
      <alignment horizontal="center"/>
    </xf>
    <xf numFmtId="0" fontId="29" fillId="0" borderId="2" xfId="4" applyFont="1" applyBorder="1" applyAlignment="1">
      <alignment horizontal="center" vertical="center"/>
    </xf>
    <xf numFmtId="0" fontId="29" fillId="0" borderId="3" xfId="4" applyFont="1" applyBorder="1" applyAlignment="1">
      <alignment horizontal="center" vertical="center"/>
    </xf>
    <xf numFmtId="0" fontId="29" fillId="0" borderId="4" xfId="4" applyFont="1" applyBorder="1" applyAlignment="1">
      <alignment horizontal="center" vertical="center"/>
    </xf>
    <xf numFmtId="0" fontId="29" fillId="0" borderId="0" xfId="4" applyFont="1" applyAlignment="1">
      <alignment horizontal="center" vertical="center"/>
    </xf>
    <xf numFmtId="0" fontId="29" fillId="0" borderId="5" xfId="4" applyFont="1" applyBorder="1" applyAlignment="1">
      <alignment horizontal="center" vertical="center"/>
    </xf>
    <xf numFmtId="0" fontId="29" fillId="0" borderId="6" xfId="4" applyFont="1" applyBorder="1" applyAlignment="1">
      <alignment horizontal="center" vertical="center"/>
    </xf>
    <xf numFmtId="0" fontId="29" fillId="0" borderId="8" xfId="4" applyFont="1" applyBorder="1" applyAlignment="1">
      <alignment horizontal="center" vertical="center"/>
    </xf>
    <xf numFmtId="0" fontId="29" fillId="0" borderId="7" xfId="4" applyFont="1" applyBorder="1" applyAlignment="1">
      <alignment horizontal="center" vertical="center"/>
    </xf>
    <xf numFmtId="14" fontId="14" fillId="0" borderId="1" xfId="4" applyNumberFormat="1" applyFont="1" applyBorder="1" applyAlignment="1">
      <alignment horizontal="center" vertical="center"/>
    </xf>
    <xf numFmtId="14" fontId="14" fillId="0" borderId="2" xfId="4" applyNumberFormat="1" applyFont="1" applyBorder="1" applyAlignment="1">
      <alignment horizontal="center" vertical="center"/>
    </xf>
    <xf numFmtId="14" fontId="14" fillId="0" borderId="3" xfId="4" applyNumberFormat="1" applyFont="1" applyBorder="1" applyAlignment="1">
      <alignment horizontal="center" vertical="center"/>
    </xf>
    <xf numFmtId="14" fontId="14" fillId="0" borderId="4" xfId="4" applyNumberFormat="1" applyFont="1" applyBorder="1" applyAlignment="1">
      <alignment horizontal="center" vertical="center"/>
    </xf>
    <xf numFmtId="14" fontId="14" fillId="0" borderId="0" xfId="4" applyNumberFormat="1" applyFont="1" applyAlignment="1">
      <alignment horizontal="center" vertical="center"/>
    </xf>
    <xf numFmtId="14" fontId="14" fillId="0" borderId="5" xfId="4" applyNumberFormat="1" applyFont="1" applyBorder="1" applyAlignment="1">
      <alignment horizontal="center" vertical="center"/>
    </xf>
    <xf numFmtId="14" fontId="14" fillId="0" borderId="6" xfId="4" applyNumberFormat="1" applyFont="1" applyBorder="1" applyAlignment="1">
      <alignment horizontal="center" vertical="center"/>
    </xf>
    <xf numFmtId="14" fontId="14" fillId="0" borderId="8" xfId="4" applyNumberFormat="1" applyFont="1" applyBorder="1" applyAlignment="1">
      <alignment horizontal="center" vertical="center"/>
    </xf>
    <xf numFmtId="14" fontId="14" fillId="0" borderId="7" xfId="4" applyNumberFormat="1" applyFont="1" applyBorder="1" applyAlignment="1">
      <alignment horizontal="center" vertical="center"/>
    </xf>
    <xf numFmtId="0" fontId="14" fillId="3" borderId="1" xfId="4" applyFont="1" applyFill="1" applyBorder="1" applyAlignment="1">
      <alignment horizontal="center" vertical="center"/>
    </xf>
    <xf numFmtId="0" fontId="14" fillId="3" borderId="2" xfId="4" applyFont="1" applyFill="1" applyBorder="1" applyAlignment="1">
      <alignment horizontal="center" vertical="center"/>
    </xf>
    <xf numFmtId="0" fontId="14" fillId="3" borderId="3" xfId="4" applyFont="1" applyFill="1" applyBorder="1" applyAlignment="1">
      <alignment horizontal="center" vertical="center"/>
    </xf>
    <xf numFmtId="0" fontId="14" fillId="3" borderId="4" xfId="4" applyFont="1" applyFill="1" applyBorder="1" applyAlignment="1">
      <alignment horizontal="center" vertical="center"/>
    </xf>
    <xf numFmtId="0" fontId="14" fillId="3" borderId="0" xfId="4" applyFont="1" applyFill="1" applyAlignment="1">
      <alignment horizontal="center" vertical="center"/>
    </xf>
    <xf numFmtId="0" fontId="14" fillId="3" borderId="5" xfId="4" applyFont="1" applyFill="1" applyBorder="1" applyAlignment="1">
      <alignment horizontal="center" vertical="center"/>
    </xf>
    <xf numFmtId="0" fontId="14" fillId="3" borderId="6" xfId="4" applyFont="1" applyFill="1" applyBorder="1" applyAlignment="1">
      <alignment horizontal="center" vertical="center"/>
    </xf>
    <xf numFmtId="0" fontId="14" fillId="3" borderId="8" xfId="4" applyFont="1" applyFill="1" applyBorder="1" applyAlignment="1">
      <alignment horizontal="center" vertical="center"/>
    </xf>
    <xf numFmtId="0" fontId="14" fillId="3" borderId="7" xfId="4" applyFont="1" applyFill="1" applyBorder="1" applyAlignment="1">
      <alignment horizontal="center" vertical="center"/>
    </xf>
    <xf numFmtId="0" fontId="7" fillId="0" borderId="0" xfId="4" applyAlignment="1">
      <alignment horizontal="left"/>
    </xf>
    <xf numFmtId="0" fontId="7" fillId="0" borderId="2" xfId="4" applyBorder="1"/>
    <xf numFmtId="0" fontId="7" fillId="0" borderId="3" xfId="4" applyBorder="1"/>
    <xf numFmtId="0" fontId="7" fillId="0" borderId="4" xfId="4" applyBorder="1"/>
    <xf numFmtId="0" fontId="7" fillId="0" borderId="0" xfId="4"/>
    <xf numFmtId="0" fontId="7" fillId="0" borderId="5" xfId="4" applyBorder="1"/>
    <xf numFmtId="0" fontId="7" fillId="0" borderId="6" xfId="4" applyBorder="1"/>
    <xf numFmtId="0" fontId="7" fillId="0" borderId="8" xfId="4" applyBorder="1"/>
    <xf numFmtId="0" fontId="7" fillId="0" borderId="7" xfId="4" applyBorder="1"/>
    <xf numFmtId="0" fontId="21" fillId="3" borderId="1" xfId="4" applyFont="1" applyFill="1" applyBorder="1" applyAlignment="1">
      <alignment horizontal="center" vertical="center"/>
    </xf>
    <xf numFmtId="0" fontId="21" fillId="3" borderId="2" xfId="4" applyFont="1" applyFill="1" applyBorder="1" applyAlignment="1">
      <alignment horizontal="center" vertical="center"/>
    </xf>
    <xf numFmtId="0" fontId="21" fillId="3" borderId="3" xfId="4" applyFont="1" applyFill="1" applyBorder="1" applyAlignment="1">
      <alignment horizontal="center" vertical="center"/>
    </xf>
    <xf numFmtId="0" fontId="21" fillId="3" borderId="6" xfId="4" applyFont="1" applyFill="1" applyBorder="1" applyAlignment="1">
      <alignment horizontal="center" vertical="center"/>
    </xf>
    <xf numFmtId="0" fontId="21" fillId="3" borderId="8" xfId="4" applyFont="1" applyFill="1" applyBorder="1" applyAlignment="1">
      <alignment horizontal="center" vertical="center"/>
    </xf>
    <xf numFmtId="0" fontId="21" fillId="3" borderId="7" xfId="4" applyFont="1" applyFill="1" applyBorder="1" applyAlignment="1">
      <alignment horizontal="center" vertical="center"/>
    </xf>
    <xf numFmtId="14" fontId="16" fillId="0" borderId="1" xfId="4" applyNumberFormat="1" applyFont="1" applyBorder="1" applyAlignment="1">
      <alignment horizontal="center" vertical="center"/>
    </xf>
    <xf numFmtId="14" fontId="16" fillId="0" borderId="2" xfId="4" applyNumberFormat="1" applyFont="1" applyBorder="1" applyAlignment="1">
      <alignment horizontal="center" vertical="center"/>
    </xf>
    <xf numFmtId="14" fontId="16" fillId="0" borderId="3" xfId="4" applyNumberFormat="1" applyFont="1" applyBorder="1" applyAlignment="1">
      <alignment horizontal="center" vertical="center"/>
    </xf>
    <xf numFmtId="14" fontId="16" fillId="0" borderId="4" xfId="4" applyNumberFormat="1" applyFont="1" applyBorder="1" applyAlignment="1">
      <alignment horizontal="center" vertical="center"/>
    </xf>
    <xf numFmtId="14" fontId="16" fillId="0" borderId="0" xfId="4" applyNumberFormat="1" applyFont="1" applyAlignment="1">
      <alignment horizontal="center" vertical="center"/>
    </xf>
    <xf numFmtId="14" fontId="16" fillId="0" borderId="5" xfId="4" applyNumberFormat="1" applyFont="1" applyBorder="1" applyAlignment="1">
      <alignment horizontal="center" vertical="center"/>
    </xf>
    <xf numFmtId="14" fontId="16" fillId="0" borderId="6" xfId="4" applyNumberFormat="1" applyFont="1" applyBorder="1" applyAlignment="1">
      <alignment horizontal="center" vertical="center"/>
    </xf>
    <xf numFmtId="14" fontId="16" fillId="0" borderId="8" xfId="4" applyNumberFormat="1" applyFont="1" applyBorder="1" applyAlignment="1">
      <alignment horizontal="center" vertical="center"/>
    </xf>
    <xf numFmtId="14" fontId="16" fillId="0" borderId="7" xfId="4" applyNumberFormat="1" applyFont="1" applyBorder="1" applyAlignment="1">
      <alignment horizontal="center" vertical="center"/>
    </xf>
    <xf numFmtId="14" fontId="12" fillId="0" borderId="1" xfId="4" applyNumberFormat="1" applyFont="1" applyBorder="1" applyAlignment="1">
      <alignment horizontal="left" vertical="center"/>
    </xf>
    <xf numFmtId="14" fontId="12" fillId="0" borderId="2" xfId="4" applyNumberFormat="1" applyFont="1" applyBorder="1" applyAlignment="1">
      <alignment horizontal="left" vertical="center"/>
    </xf>
    <xf numFmtId="14" fontId="12" fillId="0" borderId="3" xfId="4" applyNumberFormat="1" applyFont="1" applyBorder="1" applyAlignment="1">
      <alignment horizontal="left" vertical="center"/>
    </xf>
    <xf numFmtId="14" fontId="12" fillId="0" borderId="4" xfId="4" applyNumberFormat="1" applyFont="1" applyBorder="1" applyAlignment="1">
      <alignment horizontal="left" vertical="center"/>
    </xf>
    <xf numFmtId="14" fontId="12" fillId="0" borderId="0" xfId="4" applyNumberFormat="1" applyFont="1" applyAlignment="1">
      <alignment horizontal="left" vertical="center"/>
    </xf>
    <xf numFmtId="14" fontId="12" fillId="0" borderId="5" xfId="4" applyNumberFormat="1" applyFont="1" applyBorder="1" applyAlignment="1">
      <alignment horizontal="left" vertical="center"/>
    </xf>
    <xf numFmtId="14" fontId="12" fillId="0" borderId="6" xfId="4" applyNumberFormat="1" applyFont="1" applyBorder="1" applyAlignment="1">
      <alignment horizontal="left" vertical="center"/>
    </xf>
    <xf numFmtId="14" fontId="12" fillId="0" borderId="8" xfId="4" applyNumberFormat="1" applyFont="1" applyBorder="1" applyAlignment="1">
      <alignment horizontal="left" vertical="center"/>
    </xf>
    <xf numFmtId="14" fontId="12" fillId="0" borderId="7" xfId="4" applyNumberFormat="1" applyFont="1" applyBorder="1" applyAlignment="1">
      <alignment horizontal="left" vertical="center"/>
    </xf>
    <xf numFmtId="0" fontId="39" fillId="0" borderId="4" xfId="4" applyFont="1" applyBorder="1" applyAlignment="1">
      <alignment horizontal="center" vertical="center"/>
    </xf>
    <xf numFmtId="0" fontId="40" fillId="0" borderId="0" xfId="4" applyFont="1" applyAlignment="1">
      <alignment horizontal="center" vertical="center"/>
    </xf>
    <xf numFmtId="0" fontId="40" fillId="0" borderId="5" xfId="4" applyFont="1" applyBorder="1" applyAlignment="1">
      <alignment horizontal="center" vertical="center"/>
    </xf>
    <xf numFmtId="0" fontId="40" fillId="0" borderId="4" xfId="4" applyFont="1" applyBorder="1" applyAlignment="1">
      <alignment horizontal="center" vertical="center"/>
    </xf>
    <xf numFmtId="0" fontId="40" fillId="0" borderId="6" xfId="4" applyFont="1" applyBorder="1" applyAlignment="1">
      <alignment horizontal="center" vertical="center"/>
    </xf>
    <xf numFmtId="0" fontId="40" fillId="0" borderId="8" xfId="4" applyFont="1" applyBorder="1" applyAlignment="1">
      <alignment horizontal="center" vertical="center"/>
    </xf>
    <xf numFmtId="0" fontId="40" fillId="0" borderId="7" xfId="4" applyFont="1" applyBorder="1" applyAlignment="1">
      <alignment horizontal="center" vertical="center"/>
    </xf>
    <xf numFmtId="0" fontId="35" fillId="0" borderId="1" xfId="4" applyFont="1" applyBorder="1" applyAlignment="1">
      <alignment horizontal="center" vertical="center" wrapText="1"/>
    </xf>
    <xf numFmtId="0" fontId="35" fillId="0" borderId="2" xfId="4" applyFont="1" applyBorder="1" applyAlignment="1">
      <alignment horizontal="center" vertical="center" wrapText="1"/>
    </xf>
    <xf numFmtId="0" fontId="35" fillId="0" borderId="3" xfId="4" applyFont="1" applyBorder="1" applyAlignment="1">
      <alignment horizontal="center" vertical="center" wrapText="1"/>
    </xf>
    <xf numFmtId="0" fontId="35" fillId="0" borderId="4" xfId="4" applyFont="1" applyBorder="1" applyAlignment="1">
      <alignment horizontal="center" vertical="center" wrapText="1"/>
    </xf>
    <xf numFmtId="0" fontId="35" fillId="0" borderId="0" xfId="4" applyFont="1" applyAlignment="1">
      <alignment horizontal="center" vertical="center" wrapText="1"/>
    </xf>
    <xf numFmtId="0" fontId="35" fillId="0" borderId="5" xfId="4" applyFont="1" applyBorder="1" applyAlignment="1">
      <alignment horizontal="center" vertical="center" wrapText="1"/>
    </xf>
    <xf numFmtId="0" fontId="35" fillId="0" borderId="6" xfId="4" applyFont="1" applyBorder="1" applyAlignment="1">
      <alignment horizontal="center" vertical="center" wrapText="1"/>
    </xf>
    <xf numFmtId="0" fontId="35" fillId="0" borderId="8" xfId="4" applyFont="1" applyBorder="1" applyAlignment="1">
      <alignment horizontal="center" vertical="center" wrapText="1"/>
    </xf>
    <xf numFmtId="0" fontId="35" fillId="0" borderId="7" xfId="4" applyFont="1" applyBorder="1" applyAlignment="1">
      <alignment horizontal="center" vertical="center" wrapText="1"/>
    </xf>
    <xf numFmtId="0" fontId="12" fillId="0" borderId="2" xfId="4" applyFont="1" applyBorder="1" applyAlignment="1">
      <alignment horizontal="left" vertical="center"/>
    </xf>
    <xf numFmtId="0" fontId="12" fillId="0" borderId="3" xfId="4" applyFont="1" applyBorder="1" applyAlignment="1">
      <alignment horizontal="left" vertical="center"/>
    </xf>
    <xf numFmtId="0" fontId="12" fillId="0" borderId="4" xfId="4" applyFont="1" applyBorder="1" applyAlignment="1">
      <alignment horizontal="left" vertical="center"/>
    </xf>
    <xf numFmtId="0" fontId="12" fillId="0" borderId="6" xfId="4" applyFont="1" applyBorder="1" applyAlignment="1">
      <alignment horizontal="left" vertical="center"/>
    </xf>
    <xf numFmtId="0" fontId="12" fillId="0" borderId="8" xfId="4" applyFont="1" applyBorder="1" applyAlignment="1">
      <alignment horizontal="left" vertical="center"/>
    </xf>
    <xf numFmtId="0" fontId="12" fillId="0" borderId="7" xfId="4" applyFont="1" applyBorder="1" applyAlignment="1">
      <alignment horizontal="left" vertical="center"/>
    </xf>
    <xf numFmtId="0" fontId="12" fillId="3" borderId="2" xfId="4" applyFont="1" applyFill="1" applyBorder="1" applyAlignment="1">
      <alignment horizontal="center" vertical="center"/>
    </xf>
    <xf numFmtId="0" fontId="12" fillId="3" borderId="3" xfId="4" applyFont="1" applyFill="1" applyBorder="1" applyAlignment="1">
      <alignment horizontal="center" vertical="center"/>
    </xf>
    <xf numFmtId="0" fontId="12" fillId="3" borderId="4" xfId="4" applyFont="1" applyFill="1" applyBorder="1" applyAlignment="1">
      <alignment horizontal="center" vertical="center"/>
    </xf>
    <xf numFmtId="0" fontId="12" fillId="3" borderId="0" xfId="4" applyFont="1" applyFill="1" applyAlignment="1">
      <alignment horizontal="center" vertical="center"/>
    </xf>
    <xf numFmtId="0" fontId="12" fillId="3" borderId="5" xfId="4" applyFont="1" applyFill="1" applyBorder="1" applyAlignment="1">
      <alignment horizontal="center" vertical="center"/>
    </xf>
    <xf numFmtId="0" fontId="12" fillId="3" borderId="6" xfId="4" applyFont="1" applyFill="1" applyBorder="1" applyAlignment="1">
      <alignment horizontal="center" vertical="center"/>
    </xf>
    <xf numFmtId="0" fontId="12" fillId="3" borderId="8" xfId="4" applyFont="1" applyFill="1" applyBorder="1" applyAlignment="1">
      <alignment horizontal="center" vertical="center"/>
    </xf>
    <xf numFmtId="0" fontId="12" fillId="3" borderId="7" xfId="4" applyFont="1" applyFill="1" applyBorder="1" applyAlignment="1">
      <alignment horizontal="center" vertical="center"/>
    </xf>
    <xf numFmtId="0" fontId="10" fillId="0" borderId="2" xfId="4" applyFont="1" applyBorder="1" applyAlignment="1">
      <alignment horizontal="left" vertical="top"/>
    </xf>
    <xf numFmtId="0" fontId="10" fillId="0" borderId="3" xfId="4" applyFont="1" applyBorder="1" applyAlignment="1">
      <alignment horizontal="left" vertical="top"/>
    </xf>
    <xf numFmtId="0" fontId="10" fillId="0" borderId="0" xfId="4" applyFont="1" applyAlignment="1">
      <alignment horizontal="left" vertical="top"/>
    </xf>
    <xf numFmtId="0" fontId="10" fillId="0" borderId="5" xfId="4" applyFont="1" applyBorder="1" applyAlignment="1">
      <alignment horizontal="left" vertical="top"/>
    </xf>
    <xf numFmtId="0" fontId="18" fillId="0" borderId="4" xfId="4" applyFont="1" applyBorder="1" applyAlignment="1">
      <alignment horizontal="center" vertical="center"/>
    </xf>
    <xf numFmtId="0" fontId="17" fillId="0" borderId="0" xfId="4" applyFont="1" applyAlignment="1">
      <alignment horizontal="center" vertical="center"/>
    </xf>
    <xf numFmtId="0" fontId="17" fillId="0" borderId="5" xfId="4" applyFont="1" applyBorder="1" applyAlignment="1">
      <alignment horizontal="center" vertical="center"/>
    </xf>
    <xf numFmtId="0" fontId="17" fillId="0" borderId="4" xfId="4" applyFont="1" applyBorder="1" applyAlignment="1">
      <alignment horizontal="center" vertical="center"/>
    </xf>
    <xf numFmtId="0" fontId="17" fillId="0" borderId="6" xfId="4" applyFont="1" applyBorder="1" applyAlignment="1">
      <alignment horizontal="center" vertical="center"/>
    </xf>
    <xf numFmtId="0" fontId="17" fillId="0" borderId="8" xfId="4" applyFont="1" applyBorder="1" applyAlignment="1">
      <alignment horizontal="center" vertical="center"/>
    </xf>
    <xf numFmtId="0" fontId="17" fillId="0" borderId="7" xfId="4" applyFont="1" applyBorder="1" applyAlignment="1">
      <alignment horizontal="center" vertical="center"/>
    </xf>
    <xf numFmtId="0" fontId="12" fillId="0" borderId="0" xfId="3" applyFont="1" applyAlignment="1">
      <alignment horizontal="left" vertical="center"/>
    </xf>
    <xf numFmtId="0" fontId="12" fillId="0" borderId="5" xfId="3" applyFont="1" applyBorder="1" applyAlignment="1">
      <alignment horizontal="left" vertical="center"/>
    </xf>
    <xf numFmtId="14" fontId="7" fillId="0" borderId="9" xfId="3" applyNumberFormat="1" applyBorder="1" applyAlignment="1">
      <alignment horizontal="center"/>
    </xf>
    <xf numFmtId="0" fontId="7" fillId="0" borderId="9" xfId="3" applyBorder="1" applyAlignment="1">
      <alignment horizontal="center"/>
    </xf>
    <xf numFmtId="0" fontId="7" fillId="0" borderId="0" xfId="3" applyAlignment="1">
      <alignment horizontal="left"/>
    </xf>
    <xf numFmtId="0" fontId="14" fillId="0" borderId="1" xfId="4" applyFont="1" applyBorder="1" applyAlignment="1">
      <alignment horizontal="center" vertical="center"/>
    </xf>
    <xf numFmtId="0" fontId="14" fillId="0" borderId="2" xfId="4" applyFont="1" applyBorder="1" applyAlignment="1">
      <alignment horizontal="center" vertical="center"/>
    </xf>
    <xf numFmtId="0" fontId="14" fillId="0" borderId="3" xfId="4" applyFont="1" applyBorder="1" applyAlignment="1">
      <alignment horizontal="center" vertical="center"/>
    </xf>
    <xf numFmtId="0" fontId="14" fillId="0" borderId="4" xfId="4" applyFont="1" applyBorder="1" applyAlignment="1">
      <alignment horizontal="center" vertical="center"/>
    </xf>
    <xf numFmtId="0" fontId="14" fillId="0" borderId="0" xfId="4" applyFont="1" applyAlignment="1">
      <alignment horizontal="center" vertical="center"/>
    </xf>
    <xf numFmtId="0" fontId="14" fillId="0" borderId="5" xfId="4" applyFont="1" applyBorder="1" applyAlignment="1">
      <alignment horizontal="center" vertical="center"/>
    </xf>
    <xf numFmtId="0" fontId="14" fillId="0" borderId="6" xfId="4" applyFont="1" applyBorder="1" applyAlignment="1">
      <alignment horizontal="center" vertical="center"/>
    </xf>
    <xf numFmtId="0" fontId="14" fillId="0" borderId="8" xfId="4" applyFont="1" applyBorder="1" applyAlignment="1">
      <alignment horizontal="center" vertical="center"/>
    </xf>
    <xf numFmtId="0" fontId="14" fillId="0" borderId="7" xfId="4" applyFont="1" applyBorder="1" applyAlignment="1">
      <alignment horizontal="center" vertical="center"/>
    </xf>
    <xf numFmtId="0" fontId="11" fillId="0" borderId="1" xfId="3" applyFont="1" applyBorder="1" applyAlignment="1">
      <alignment horizontal="left" vertical="center" wrapText="1"/>
    </xf>
    <xf numFmtId="0" fontId="7" fillId="0" borderId="2" xfId="3" applyBorder="1"/>
    <xf numFmtId="0" fontId="7" fillId="0" borderId="3" xfId="3" applyBorder="1"/>
    <xf numFmtId="0" fontId="7" fillId="0" borderId="4" xfId="3" applyBorder="1"/>
    <xf numFmtId="0" fontId="7" fillId="0" borderId="0" xfId="3"/>
    <xf numFmtId="0" fontId="7" fillId="0" borderId="5" xfId="3" applyBorder="1"/>
    <xf numFmtId="0" fontId="7" fillId="0" borderId="6" xfId="3" applyBorder="1"/>
    <xf numFmtId="0" fontId="7" fillId="0" borderId="8" xfId="3" applyBorder="1"/>
    <xf numFmtId="0" fontId="7" fillId="0" borderId="7" xfId="3" applyBorder="1"/>
    <xf numFmtId="0" fontId="7" fillId="0" borderId="2" xfId="3" applyBorder="1" applyAlignment="1">
      <alignment horizontal="center" vertical="center"/>
    </xf>
    <xf numFmtId="0" fontId="7" fillId="0" borderId="3" xfId="3" applyBorder="1" applyAlignment="1">
      <alignment horizontal="center" vertical="center"/>
    </xf>
    <xf numFmtId="0" fontId="7" fillId="0" borderId="4" xfId="3" applyBorder="1" applyAlignment="1">
      <alignment horizontal="center" vertical="center"/>
    </xf>
    <xf numFmtId="0" fontId="7" fillId="0" borderId="0" xfId="3" applyAlignment="1">
      <alignment horizontal="center" vertical="center"/>
    </xf>
    <xf numFmtId="0" fontId="7" fillId="0" borderId="5" xfId="3" applyBorder="1" applyAlignment="1">
      <alignment horizontal="center" vertical="center"/>
    </xf>
    <xf numFmtId="0" fontId="7" fillId="0" borderId="6" xfId="3" applyBorder="1" applyAlignment="1">
      <alignment horizontal="center" vertical="center"/>
    </xf>
    <xf numFmtId="0" fontId="7" fillId="0" borderId="8" xfId="3" applyBorder="1" applyAlignment="1">
      <alignment horizontal="center" vertical="center"/>
    </xf>
    <xf numFmtId="0" fontId="7" fillId="0" borderId="7" xfId="3" applyBorder="1" applyAlignment="1">
      <alignment horizontal="center" vertical="center"/>
    </xf>
    <xf numFmtId="0" fontId="30" fillId="0" borderId="1" xfId="4" applyFont="1" applyBorder="1" applyAlignment="1">
      <alignment horizontal="center" vertical="center"/>
    </xf>
    <xf numFmtId="0" fontId="30" fillId="0" borderId="2" xfId="4" applyFont="1" applyBorder="1" applyAlignment="1">
      <alignment horizontal="center" vertical="center"/>
    </xf>
    <xf numFmtId="0" fontId="30" fillId="0" borderId="3" xfId="4" applyFont="1" applyBorder="1" applyAlignment="1">
      <alignment horizontal="center" vertical="center"/>
    </xf>
    <xf numFmtId="0" fontId="30" fillId="0" borderId="4" xfId="4" applyFont="1" applyBorder="1" applyAlignment="1">
      <alignment horizontal="center" vertical="center"/>
    </xf>
    <xf numFmtId="0" fontId="30" fillId="0" borderId="0" xfId="4" applyFont="1" applyAlignment="1">
      <alignment horizontal="center" vertical="center"/>
    </xf>
    <xf numFmtId="0" fontId="30" fillId="0" borderId="5" xfId="4" applyFont="1" applyBorder="1" applyAlignment="1">
      <alignment horizontal="center" vertical="center"/>
    </xf>
    <xf numFmtId="0" fontId="30" fillId="0" borderId="6" xfId="4" applyFont="1" applyBorder="1" applyAlignment="1">
      <alignment horizontal="center" vertical="center"/>
    </xf>
    <xf numFmtId="0" fontId="30" fillId="0" borderId="8" xfId="4" applyFont="1" applyBorder="1" applyAlignment="1">
      <alignment horizontal="center" vertical="center"/>
    </xf>
    <xf numFmtId="0" fontId="30" fillId="0" borderId="7" xfId="4" applyFont="1" applyBorder="1" applyAlignment="1">
      <alignment horizontal="center" vertical="center"/>
    </xf>
    <xf numFmtId="0" fontId="12" fillId="0" borderId="0" xfId="3" applyFont="1" applyAlignment="1">
      <alignment horizontal="center" vertical="center"/>
    </xf>
    <xf numFmtId="0" fontId="7" fillId="0" borderId="1" xfId="3" applyBorder="1" applyAlignment="1">
      <alignment horizontal="center"/>
    </xf>
    <xf numFmtId="0" fontId="7" fillId="0" borderId="2" xfId="3" applyBorder="1" applyAlignment="1">
      <alignment horizontal="center"/>
    </xf>
    <xf numFmtId="0" fontId="7" fillId="0" borderId="3" xfId="3" applyBorder="1" applyAlignment="1">
      <alignment horizontal="center"/>
    </xf>
    <xf numFmtId="0" fontId="7" fillId="0" borderId="4" xfId="3" applyBorder="1" applyAlignment="1">
      <alignment horizontal="center"/>
    </xf>
    <xf numFmtId="0" fontId="7" fillId="0" borderId="0" xfId="3" applyAlignment="1">
      <alignment horizontal="center"/>
    </xf>
    <xf numFmtId="0" fontId="7" fillId="0" borderId="5" xfId="3" applyBorder="1" applyAlignment="1">
      <alignment horizontal="center"/>
    </xf>
    <xf numFmtId="0" fontId="7" fillId="0" borderId="6" xfId="3" applyBorder="1" applyAlignment="1">
      <alignment horizontal="center"/>
    </xf>
    <xf numFmtId="0" fontId="7" fillId="0" borderId="8" xfId="3" applyBorder="1" applyAlignment="1">
      <alignment horizontal="center"/>
    </xf>
    <xf numFmtId="0" fontId="7" fillId="0" borderId="7" xfId="3" applyBorder="1" applyAlignment="1">
      <alignment horizontal="center"/>
    </xf>
    <xf numFmtId="49" fontId="7" fillId="0" borderId="1" xfId="3" applyNumberFormat="1" applyBorder="1" applyAlignment="1">
      <alignment horizontal="center"/>
    </xf>
    <xf numFmtId="14" fontId="10" fillId="0" borderId="9" xfId="3" applyNumberFormat="1" applyFont="1" applyBorder="1" applyAlignment="1">
      <alignment horizontal="center"/>
    </xf>
    <xf numFmtId="1" fontId="7" fillId="0" borderId="1" xfId="3" applyNumberFormat="1" applyBorder="1" applyAlignment="1">
      <alignment horizontal="center"/>
    </xf>
    <xf numFmtId="0" fontId="10" fillId="0" borderId="9" xfId="3" applyFont="1" applyBorder="1" applyAlignment="1">
      <alignment horizontal="center"/>
    </xf>
    <xf numFmtId="0" fontId="36" fillId="0" borderId="1" xfId="4" applyFont="1" applyBorder="1" applyAlignment="1">
      <alignment horizontal="center" vertical="center" wrapText="1"/>
    </xf>
    <xf numFmtId="0" fontId="36" fillId="0" borderId="2" xfId="4" applyFont="1" applyBorder="1" applyAlignment="1">
      <alignment horizontal="center" vertical="center" wrapText="1"/>
    </xf>
    <xf numFmtId="0" fontId="36" fillId="0" borderId="3" xfId="4" applyFont="1" applyBorder="1" applyAlignment="1">
      <alignment horizontal="center" vertical="center" wrapText="1"/>
    </xf>
    <xf numFmtId="0" fontId="36" fillId="0" borderId="4" xfId="4" applyFont="1" applyBorder="1" applyAlignment="1">
      <alignment horizontal="center" vertical="center" wrapText="1"/>
    </xf>
    <xf numFmtId="0" fontId="36" fillId="0" borderId="0" xfId="4" applyFont="1" applyAlignment="1">
      <alignment horizontal="center" vertical="center" wrapText="1"/>
    </xf>
    <xf numFmtId="0" fontId="36" fillId="0" borderId="5" xfId="4" applyFont="1" applyBorder="1" applyAlignment="1">
      <alignment horizontal="center" vertical="center" wrapText="1"/>
    </xf>
    <xf numFmtId="0" fontId="36" fillId="0" borderId="6" xfId="4" applyFont="1" applyBorder="1" applyAlignment="1">
      <alignment horizontal="center" vertical="center" wrapText="1"/>
    </xf>
    <xf numFmtId="0" fontId="36" fillId="0" borderId="8" xfId="4" applyFont="1" applyBorder="1" applyAlignment="1">
      <alignment horizontal="center" vertical="center" wrapText="1"/>
    </xf>
    <xf numFmtId="0" fontId="36" fillId="0" borderId="7" xfId="4" applyFont="1" applyBorder="1" applyAlignment="1">
      <alignment horizontal="center" vertical="center" wrapText="1"/>
    </xf>
    <xf numFmtId="0" fontId="35" fillId="0" borderId="1" xfId="4" applyFont="1" applyBorder="1" applyAlignment="1">
      <alignment horizontal="center" vertical="center"/>
    </xf>
    <xf numFmtId="0" fontId="35" fillId="0" borderId="2" xfId="4" applyFont="1" applyBorder="1" applyAlignment="1">
      <alignment horizontal="center" vertical="center"/>
    </xf>
    <xf numFmtId="0" fontId="35" fillId="0" borderId="3" xfId="4" applyFont="1" applyBorder="1" applyAlignment="1">
      <alignment horizontal="center" vertical="center"/>
    </xf>
    <xf numFmtId="0" fontId="35" fillId="0" borderId="4" xfId="4" applyFont="1" applyBorder="1" applyAlignment="1">
      <alignment horizontal="center" vertical="center"/>
    </xf>
    <xf numFmtId="0" fontId="35" fillId="0" borderId="0" xfId="4" applyFont="1" applyAlignment="1">
      <alignment horizontal="center" vertical="center"/>
    </xf>
    <xf numFmtId="0" fontId="35" fillId="0" borderId="5" xfId="4" applyFont="1" applyBorder="1" applyAlignment="1">
      <alignment horizontal="center" vertical="center"/>
    </xf>
    <xf numFmtId="0" fontId="35" fillId="0" borderId="6" xfId="4" applyFont="1" applyBorder="1" applyAlignment="1">
      <alignment horizontal="center" vertical="center"/>
    </xf>
    <xf numFmtId="0" fontId="35" fillId="0" borderId="8" xfId="4" applyFont="1" applyBorder="1" applyAlignment="1">
      <alignment horizontal="center" vertical="center"/>
    </xf>
    <xf numFmtId="0" fontId="35" fillId="0" borderId="7" xfId="4" applyFont="1" applyBorder="1" applyAlignment="1">
      <alignment horizontal="center" vertical="center"/>
    </xf>
    <xf numFmtId="2" fontId="12" fillId="0" borderId="0" xfId="3" applyNumberFormat="1" applyFont="1" applyAlignment="1">
      <alignment horizontal="left" vertical="center"/>
    </xf>
    <xf numFmtId="2" fontId="11" fillId="0" borderId="1" xfId="3" applyNumberFormat="1" applyFont="1" applyBorder="1" applyAlignment="1">
      <alignment horizontal="center" vertical="center"/>
    </xf>
    <xf numFmtId="2" fontId="11" fillId="0" borderId="2" xfId="3" applyNumberFormat="1" applyFont="1" applyBorder="1" applyAlignment="1">
      <alignment horizontal="center" vertical="center"/>
    </xf>
    <xf numFmtId="2" fontId="11" fillId="0" borderId="3" xfId="3" applyNumberFormat="1" applyFont="1" applyBorder="1" applyAlignment="1">
      <alignment horizontal="center" vertical="center"/>
    </xf>
    <xf numFmtId="2" fontId="11" fillId="0" borderId="4" xfId="3" applyNumberFormat="1" applyFont="1" applyBorder="1" applyAlignment="1">
      <alignment horizontal="center" vertical="center"/>
    </xf>
    <xf numFmtId="2" fontId="11" fillId="0" borderId="0" xfId="3" applyNumberFormat="1" applyFont="1" applyAlignment="1">
      <alignment horizontal="center" vertical="center"/>
    </xf>
    <xf numFmtId="2" fontId="11" fillId="0" borderId="5" xfId="3" applyNumberFormat="1" applyFont="1" applyBorder="1" applyAlignment="1">
      <alignment horizontal="center" vertical="center"/>
    </xf>
    <xf numFmtId="0" fontId="13" fillId="0" borderId="0" xfId="3" applyFont="1" applyAlignment="1">
      <alignment horizontal="center" vertical="center"/>
    </xf>
    <xf numFmtId="2" fontId="12" fillId="0" borderId="0" xfId="3" applyNumberFormat="1" applyFont="1" applyAlignment="1">
      <alignment horizontal="center" vertical="center"/>
    </xf>
    <xf numFmtId="0" fontId="33" fillId="0" borderId="4" xfId="4" applyFont="1" applyBorder="1" applyAlignment="1">
      <alignment horizontal="center" vertical="center"/>
    </xf>
    <xf numFmtId="0" fontId="34" fillId="0" borderId="0" xfId="4" applyFont="1" applyAlignment="1">
      <alignment horizontal="center" vertical="center"/>
    </xf>
    <xf numFmtId="0" fontId="34" fillId="0" borderId="5" xfId="4" applyFont="1" applyBorder="1" applyAlignment="1">
      <alignment horizontal="center" vertical="center"/>
    </xf>
    <xf numFmtId="0" fontId="34" fillId="0" borderId="4" xfId="4" applyFont="1" applyBorder="1" applyAlignment="1">
      <alignment horizontal="center" vertical="center"/>
    </xf>
    <xf numFmtId="0" fontId="34" fillId="0" borderId="6" xfId="4" applyFont="1" applyBorder="1" applyAlignment="1">
      <alignment horizontal="center" vertical="center"/>
    </xf>
    <xf numFmtId="0" fontId="34" fillId="0" borderId="8" xfId="4" applyFont="1" applyBorder="1" applyAlignment="1">
      <alignment horizontal="center" vertical="center"/>
    </xf>
    <xf numFmtId="0" fontId="34" fillId="0" borderId="7" xfId="4" applyFont="1" applyBorder="1" applyAlignment="1">
      <alignment horizontal="center" vertical="center"/>
    </xf>
    <xf numFmtId="0" fontId="15" fillId="0" borderId="1" xfId="3" applyFont="1" applyBorder="1" applyAlignment="1">
      <alignment horizontal="center" vertical="center" wrapText="1"/>
    </xf>
    <xf numFmtId="0" fontId="15" fillId="0" borderId="2" xfId="3" applyFont="1" applyBorder="1" applyAlignment="1">
      <alignment horizontal="center" vertical="center" wrapText="1"/>
    </xf>
    <xf numFmtId="0" fontId="15" fillId="0" borderId="3" xfId="3" applyFont="1" applyBorder="1" applyAlignment="1">
      <alignment horizontal="center" vertical="center" wrapText="1"/>
    </xf>
    <xf numFmtId="0" fontId="15" fillId="0" borderId="4" xfId="3" applyFont="1" applyBorder="1" applyAlignment="1">
      <alignment horizontal="center" vertical="center" wrapText="1"/>
    </xf>
    <xf numFmtId="0" fontId="15" fillId="0" borderId="0" xfId="3" applyFont="1" applyAlignment="1">
      <alignment horizontal="center" vertical="center" wrapText="1"/>
    </xf>
    <xf numFmtId="0" fontId="15" fillId="0" borderId="5" xfId="3" applyFont="1" applyBorder="1" applyAlignment="1">
      <alignment horizontal="center" vertical="center" wrapText="1"/>
    </xf>
    <xf numFmtId="0" fontId="15" fillId="0" borderId="6" xfId="3" applyFont="1" applyBorder="1" applyAlignment="1">
      <alignment horizontal="center" vertical="center" wrapText="1"/>
    </xf>
    <xf numFmtId="0" fontId="15" fillId="0" borderId="8" xfId="3" applyFont="1" applyBorder="1" applyAlignment="1">
      <alignment horizontal="center" vertical="center" wrapText="1"/>
    </xf>
    <xf numFmtId="0" fontId="15" fillId="0" borderId="7" xfId="3" applyFont="1" applyBorder="1" applyAlignment="1">
      <alignment horizontal="center" vertical="center" wrapText="1"/>
    </xf>
    <xf numFmtId="0" fontId="11" fillId="0" borderId="2" xfId="3" applyFont="1" applyBorder="1" applyAlignment="1">
      <alignment horizontal="left" vertical="center" wrapText="1"/>
    </xf>
    <xf numFmtId="0" fontId="11" fillId="0" borderId="3" xfId="3" applyFont="1" applyBorder="1" applyAlignment="1">
      <alignment horizontal="left" vertical="center" wrapText="1"/>
    </xf>
    <xf numFmtId="0" fontId="11" fillId="0" borderId="4" xfId="3" applyFont="1" applyBorder="1" applyAlignment="1">
      <alignment horizontal="left" vertical="center" wrapText="1"/>
    </xf>
    <xf numFmtId="0" fontId="11" fillId="0" borderId="0" xfId="3" applyFont="1" applyAlignment="1">
      <alignment horizontal="left" vertical="center" wrapText="1"/>
    </xf>
    <xf numFmtId="0" fontId="11" fillId="0" borderId="5" xfId="3" applyFont="1" applyBorder="1" applyAlignment="1">
      <alignment horizontal="left" vertical="center" wrapText="1"/>
    </xf>
    <xf numFmtId="0" fontId="11" fillId="0" borderId="6" xfId="3" applyFont="1" applyBorder="1" applyAlignment="1">
      <alignment horizontal="left" vertical="center" wrapText="1"/>
    </xf>
    <xf numFmtId="0" fontId="11" fillId="0" borderId="8" xfId="3" applyFont="1" applyBorder="1" applyAlignment="1">
      <alignment horizontal="left" vertical="center" wrapText="1"/>
    </xf>
    <xf numFmtId="0" fontId="11" fillId="0" borderId="7" xfId="3" applyFont="1" applyBorder="1" applyAlignment="1">
      <alignment horizontal="left" vertical="center" wrapText="1"/>
    </xf>
    <xf numFmtId="1" fontId="12" fillId="0" borderId="1" xfId="3" applyNumberFormat="1" applyFont="1" applyBorder="1" applyAlignment="1">
      <alignment horizontal="center" vertical="center" wrapText="1"/>
    </xf>
    <xf numFmtId="1" fontId="12" fillId="0" borderId="2" xfId="3" applyNumberFormat="1" applyFont="1" applyBorder="1" applyAlignment="1">
      <alignment horizontal="center" vertical="center" wrapText="1"/>
    </xf>
    <xf numFmtId="1" fontId="12" fillId="0" borderId="3" xfId="3" applyNumberFormat="1" applyFont="1" applyBorder="1" applyAlignment="1">
      <alignment horizontal="center" vertical="center" wrapText="1"/>
    </xf>
    <xf numFmtId="1" fontId="12" fillId="0" borderId="4" xfId="3" applyNumberFormat="1" applyFont="1" applyBorder="1" applyAlignment="1">
      <alignment horizontal="center" vertical="center" wrapText="1"/>
    </xf>
    <xf numFmtId="1" fontId="12" fillId="0" borderId="0" xfId="3" applyNumberFormat="1" applyFont="1" applyAlignment="1">
      <alignment horizontal="center" vertical="center" wrapText="1"/>
    </xf>
    <xf numFmtId="1" fontId="12" fillId="0" borderId="5" xfId="3" applyNumberFormat="1" applyFont="1" applyBorder="1" applyAlignment="1">
      <alignment horizontal="center" vertical="center" wrapText="1"/>
    </xf>
    <xf numFmtId="1" fontId="12" fillId="0" borderId="6" xfId="3" applyNumberFormat="1" applyFont="1" applyBorder="1" applyAlignment="1">
      <alignment horizontal="center" vertical="center" wrapText="1"/>
    </xf>
    <xf numFmtId="1" fontId="12" fillId="0" borderId="8" xfId="3" applyNumberFormat="1" applyFont="1" applyBorder="1" applyAlignment="1">
      <alignment horizontal="center" vertical="center" wrapText="1"/>
    </xf>
    <xf numFmtId="1" fontId="12" fillId="0" borderId="7" xfId="3" applyNumberFormat="1" applyFont="1" applyBorder="1" applyAlignment="1">
      <alignment horizontal="center" vertical="center" wrapText="1"/>
    </xf>
    <xf numFmtId="0" fontId="15" fillId="0" borderId="1" xfId="3" applyFont="1" applyBorder="1" applyAlignment="1">
      <alignment horizontal="center" vertical="center"/>
    </xf>
    <xf numFmtId="0" fontId="15" fillId="0" borderId="2" xfId="3" applyFont="1" applyBorder="1" applyAlignment="1">
      <alignment horizontal="center" vertical="center"/>
    </xf>
    <xf numFmtId="0" fontId="15" fillId="0" borderId="3" xfId="3" applyFont="1" applyBorder="1" applyAlignment="1">
      <alignment horizontal="center" vertical="center"/>
    </xf>
    <xf numFmtId="0" fontId="15" fillId="0" borderId="4" xfId="3" applyFont="1" applyBorder="1" applyAlignment="1">
      <alignment horizontal="center" vertical="center"/>
    </xf>
    <xf numFmtId="0" fontId="15" fillId="0" borderId="0" xfId="3" applyFont="1" applyAlignment="1">
      <alignment horizontal="center" vertical="center"/>
    </xf>
    <xf numFmtId="0" fontId="15" fillId="0" borderId="5" xfId="3" applyFont="1" applyBorder="1" applyAlignment="1">
      <alignment horizontal="center" vertical="center"/>
    </xf>
    <xf numFmtId="0" fontId="15" fillId="0" borderId="6" xfId="3" applyFont="1" applyBorder="1" applyAlignment="1">
      <alignment horizontal="center" vertical="center"/>
    </xf>
    <xf numFmtId="0" fontId="15" fillId="0" borderId="8" xfId="3" applyFont="1" applyBorder="1" applyAlignment="1">
      <alignment horizontal="center" vertical="center"/>
    </xf>
    <xf numFmtId="0" fontId="15" fillId="0" borderId="7" xfId="3" applyFont="1" applyBorder="1" applyAlignment="1">
      <alignment horizontal="center" vertical="center"/>
    </xf>
    <xf numFmtId="0" fontId="23" fillId="0" borderId="2" xfId="3" applyFont="1" applyBorder="1" applyAlignment="1">
      <alignment horizontal="right" vertical="center" wrapText="1"/>
    </xf>
    <xf numFmtId="0" fontId="23" fillId="0" borderId="3" xfId="3" applyFont="1" applyBorder="1" applyAlignment="1">
      <alignment horizontal="right" vertical="center" wrapText="1"/>
    </xf>
    <xf numFmtId="0" fontId="23" fillId="0" borderId="4" xfId="3" applyFont="1" applyBorder="1" applyAlignment="1">
      <alignment horizontal="right" vertical="center" wrapText="1"/>
    </xf>
    <xf numFmtId="0" fontId="23" fillId="0" borderId="0" xfId="3" applyFont="1" applyAlignment="1">
      <alignment horizontal="right" vertical="center" wrapText="1"/>
    </xf>
    <xf numFmtId="0" fontId="23" fillId="0" borderId="5" xfId="3" applyFont="1" applyBorder="1" applyAlignment="1">
      <alignment horizontal="right" vertical="center" wrapText="1"/>
    </xf>
    <xf numFmtId="0" fontId="23" fillId="0" borderId="6" xfId="3" applyFont="1" applyBorder="1" applyAlignment="1">
      <alignment horizontal="right" vertical="center" wrapText="1"/>
    </xf>
    <xf numFmtId="0" fontId="23" fillId="0" borderId="8" xfId="3" applyFont="1" applyBorder="1" applyAlignment="1">
      <alignment horizontal="right" vertical="center" wrapText="1"/>
    </xf>
    <xf numFmtId="0" fontId="23" fillId="0" borderId="7" xfId="3" applyFont="1" applyBorder="1" applyAlignment="1">
      <alignment horizontal="right" vertical="center" wrapText="1"/>
    </xf>
    <xf numFmtId="0" fontId="24" fillId="0" borderId="1" xfId="3" applyFont="1" applyBorder="1" applyAlignment="1">
      <alignment horizontal="center" vertical="center" wrapText="1"/>
    </xf>
    <xf numFmtId="0" fontId="24" fillId="0" borderId="2" xfId="3" applyFont="1" applyBorder="1" applyAlignment="1">
      <alignment horizontal="center" vertical="center" wrapText="1"/>
    </xf>
    <xf numFmtId="0" fontId="24" fillId="0" borderId="3" xfId="3" applyFont="1" applyBorder="1" applyAlignment="1">
      <alignment horizontal="center" vertical="center" wrapText="1"/>
    </xf>
    <xf numFmtId="0" fontId="24" fillId="0" borderId="4" xfId="3" applyFont="1" applyBorder="1" applyAlignment="1">
      <alignment horizontal="center" vertical="center" wrapText="1"/>
    </xf>
    <xf numFmtId="0" fontId="24" fillId="0" borderId="0" xfId="3" applyFont="1" applyAlignment="1">
      <alignment horizontal="center" vertical="center" wrapText="1"/>
    </xf>
    <xf numFmtId="0" fontId="24" fillId="0" borderId="5" xfId="3" applyFont="1" applyBorder="1" applyAlignment="1">
      <alignment horizontal="center" vertical="center" wrapText="1"/>
    </xf>
    <xf numFmtId="0" fontId="24" fillId="0" borderId="6" xfId="3" applyFont="1" applyBorder="1" applyAlignment="1">
      <alignment horizontal="center" vertical="center" wrapText="1"/>
    </xf>
    <xf numFmtId="0" fontId="24" fillId="0" borderId="8" xfId="3" applyFont="1" applyBorder="1" applyAlignment="1">
      <alignment horizontal="center" vertical="center" wrapText="1"/>
    </xf>
    <xf numFmtId="0" fontId="24" fillId="0" borderId="7" xfId="3" applyFont="1" applyBorder="1" applyAlignment="1">
      <alignment horizontal="center" vertical="center" wrapText="1"/>
    </xf>
    <xf numFmtId="0" fontId="37" fillId="0" borderId="4" xfId="4" applyFont="1" applyBorder="1" applyAlignment="1">
      <alignment horizontal="center" vertical="center"/>
    </xf>
    <xf numFmtId="0" fontId="38" fillId="0" borderId="0" xfId="4" applyFont="1" applyAlignment="1">
      <alignment horizontal="center" vertical="center"/>
    </xf>
    <xf numFmtId="0" fontId="38" fillId="0" borderId="5" xfId="4" applyFont="1" applyBorder="1" applyAlignment="1">
      <alignment horizontal="center" vertical="center"/>
    </xf>
    <xf numFmtId="0" fontId="38" fillId="0" borderId="4" xfId="4" applyFont="1" applyBorder="1" applyAlignment="1">
      <alignment horizontal="center" vertical="center"/>
    </xf>
    <xf numFmtId="0" fontId="38" fillId="0" borderId="6" xfId="4" applyFont="1" applyBorder="1" applyAlignment="1">
      <alignment horizontal="center" vertical="center"/>
    </xf>
    <xf numFmtId="0" fontId="38" fillId="0" borderId="8" xfId="4" applyFont="1" applyBorder="1" applyAlignment="1">
      <alignment horizontal="center" vertical="center"/>
    </xf>
    <xf numFmtId="0" fontId="38" fillId="0" borderId="7" xfId="4" applyFont="1" applyBorder="1" applyAlignment="1">
      <alignment horizontal="center" vertical="center"/>
    </xf>
    <xf numFmtId="0" fontId="43" fillId="0" borderId="1" xfId="3" applyFont="1" applyBorder="1" applyAlignment="1">
      <alignment horizontal="center" vertical="center" wrapText="1"/>
    </xf>
    <xf numFmtId="0" fontId="43" fillId="0" borderId="2" xfId="3" applyFont="1" applyBorder="1" applyAlignment="1">
      <alignment horizontal="center" vertical="center" wrapText="1"/>
    </xf>
    <xf numFmtId="0" fontId="43" fillId="0" borderId="3" xfId="3" applyFont="1" applyBorder="1" applyAlignment="1">
      <alignment horizontal="center" vertical="center" wrapText="1"/>
    </xf>
    <xf numFmtId="0" fontId="43" fillId="0" borderId="4" xfId="3" applyFont="1" applyBorder="1" applyAlignment="1">
      <alignment horizontal="center" vertical="center" wrapText="1"/>
    </xf>
    <xf numFmtId="0" fontId="43" fillId="0" borderId="0" xfId="3" applyFont="1" applyAlignment="1">
      <alignment horizontal="center" vertical="center" wrapText="1"/>
    </xf>
    <xf numFmtId="0" fontId="43" fillId="0" borderId="5" xfId="3" applyFont="1" applyBorder="1" applyAlignment="1">
      <alignment horizontal="center" vertical="center" wrapText="1"/>
    </xf>
    <xf numFmtId="0" fontId="43" fillId="0" borderId="6" xfId="3" applyFont="1" applyBorder="1" applyAlignment="1">
      <alignment horizontal="center" vertical="center" wrapText="1"/>
    </xf>
    <xf numFmtId="0" fontId="43" fillId="0" borderId="8" xfId="3" applyFont="1" applyBorder="1" applyAlignment="1">
      <alignment horizontal="center" vertical="center" wrapText="1"/>
    </xf>
    <xf numFmtId="0" fontId="43" fillId="0" borderId="7" xfId="3" applyFont="1" applyBorder="1" applyAlignment="1">
      <alignment horizontal="center" vertical="center" wrapText="1"/>
    </xf>
    <xf numFmtId="0" fontId="7" fillId="0" borderId="9" xfId="5" applyBorder="1" applyAlignment="1">
      <alignment horizontal="center"/>
    </xf>
    <xf numFmtId="0" fontId="7" fillId="0" borderId="1" xfId="5" applyBorder="1" applyAlignment="1">
      <alignment horizontal="center"/>
    </xf>
    <xf numFmtId="0" fontId="7" fillId="0" borderId="2" xfId="5" applyBorder="1" applyAlignment="1">
      <alignment horizontal="center"/>
    </xf>
    <xf numFmtId="0" fontId="7" fillId="0" borderId="3" xfId="5" applyBorder="1" applyAlignment="1">
      <alignment horizontal="center"/>
    </xf>
    <xf numFmtId="0" fontId="7" fillId="0" borderId="4" xfId="5" applyBorder="1" applyAlignment="1">
      <alignment horizontal="center"/>
    </xf>
    <xf numFmtId="0" fontId="7" fillId="0" borderId="0" xfId="5" applyAlignment="1">
      <alignment horizontal="center"/>
    </xf>
    <xf numFmtId="0" fontId="7" fillId="0" borderId="5" xfId="5" applyBorder="1" applyAlignment="1">
      <alignment horizontal="center"/>
    </xf>
    <xf numFmtId="0" fontId="7" fillId="0" borderId="6" xfId="5" applyBorder="1" applyAlignment="1">
      <alignment horizontal="center"/>
    </xf>
    <xf numFmtId="0" fontId="7" fillId="0" borderId="8" xfId="5" applyBorder="1" applyAlignment="1">
      <alignment horizontal="center"/>
    </xf>
    <xf numFmtId="0" fontId="7" fillId="0" borderId="7" xfId="5" applyBorder="1" applyAlignment="1">
      <alignment horizontal="center"/>
    </xf>
    <xf numFmtId="14" fontId="7" fillId="0" borderId="9" xfId="5" applyNumberFormat="1" applyBorder="1" applyAlignment="1">
      <alignment horizontal="center"/>
    </xf>
    <xf numFmtId="14" fontId="10" fillId="0" borderId="9" xfId="5" applyNumberFormat="1" applyFont="1" applyBorder="1" applyAlignment="1">
      <alignment horizontal="center"/>
    </xf>
    <xf numFmtId="49" fontId="7" fillId="0" borderId="1" xfId="5" applyNumberFormat="1" applyBorder="1" applyAlignment="1">
      <alignment horizontal="center"/>
    </xf>
    <xf numFmtId="0" fontId="10" fillId="0" borderId="9" xfId="5" applyFont="1" applyBorder="1" applyAlignment="1">
      <alignment horizontal="center"/>
    </xf>
    <xf numFmtId="0" fontId="19" fillId="0" borderId="1" xfId="5" applyFont="1" applyBorder="1" applyAlignment="1">
      <alignment horizontal="center" vertical="center"/>
    </xf>
    <xf numFmtId="0" fontId="19" fillId="0" borderId="2" xfId="5" applyFont="1" applyBorder="1" applyAlignment="1">
      <alignment horizontal="center" vertical="center"/>
    </xf>
    <xf numFmtId="0" fontId="19" fillId="0" borderId="3" xfId="5" applyFont="1" applyBorder="1" applyAlignment="1">
      <alignment horizontal="center" vertical="center"/>
    </xf>
    <xf numFmtId="0" fontId="19" fillId="0" borderId="4" xfId="5" applyFont="1" applyBorder="1" applyAlignment="1">
      <alignment horizontal="center" vertical="center"/>
    </xf>
    <xf numFmtId="0" fontId="19" fillId="0" borderId="0" xfId="5" applyFont="1" applyAlignment="1">
      <alignment horizontal="center" vertical="center"/>
    </xf>
    <xf numFmtId="0" fontId="19" fillId="0" borderId="5" xfId="5" applyFont="1" applyBorder="1" applyAlignment="1">
      <alignment horizontal="center" vertical="center"/>
    </xf>
    <xf numFmtId="0" fontId="19" fillId="0" borderId="6" xfId="5" applyFont="1" applyBorder="1" applyAlignment="1">
      <alignment horizontal="center" vertical="center"/>
    </xf>
    <xf numFmtId="0" fontId="19" fillId="0" borderId="8" xfId="5" applyFont="1" applyBorder="1" applyAlignment="1">
      <alignment horizontal="center" vertical="center"/>
    </xf>
    <xf numFmtId="0" fontId="19" fillId="0" borderId="7" xfId="5" applyFont="1" applyBorder="1" applyAlignment="1">
      <alignment horizontal="center" vertical="center"/>
    </xf>
    <xf numFmtId="0" fontId="12" fillId="0" borderId="0" xfId="5" applyFont="1" applyAlignment="1">
      <alignment horizontal="center" vertical="center" wrapText="1"/>
    </xf>
    <xf numFmtId="0" fontId="12" fillId="0" borderId="5" xfId="5" applyFont="1" applyBorder="1" applyAlignment="1">
      <alignment horizontal="center" vertical="center" wrapText="1"/>
    </xf>
    <xf numFmtId="14" fontId="14" fillId="0" borderId="1" xfId="5" applyNumberFormat="1" applyFont="1" applyBorder="1" applyAlignment="1">
      <alignment horizontal="center" vertical="center"/>
    </xf>
    <xf numFmtId="14" fontId="14" fillId="0" borderId="2" xfId="5" applyNumberFormat="1" applyFont="1" applyBorder="1" applyAlignment="1">
      <alignment horizontal="center" vertical="center"/>
    </xf>
    <xf numFmtId="14" fontId="14" fillId="0" borderId="3" xfId="5" applyNumberFormat="1" applyFont="1" applyBorder="1" applyAlignment="1">
      <alignment horizontal="center" vertical="center"/>
    </xf>
    <xf numFmtId="14" fontId="14" fillId="0" borderId="4" xfId="5" applyNumberFormat="1" applyFont="1" applyBorder="1" applyAlignment="1">
      <alignment horizontal="center" vertical="center"/>
    </xf>
    <xf numFmtId="14" fontId="14" fillId="0" borderId="0" xfId="5" applyNumberFormat="1" applyFont="1" applyAlignment="1">
      <alignment horizontal="center" vertical="center"/>
    </xf>
    <xf numFmtId="14" fontId="14" fillId="0" borderId="5" xfId="5" applyNumberFormat="1" applyFont="1" applyBorder="1" applyAlignment="1">
      <alignment horizontal="center" vertical="center"/>
    </xf>
    <xf numFmtId="14" fontId="14" fillId="0" borderId="6" xfId="5" applyNumberFormat="1" applyFont="1" applyBorder="1" applyAlignment="1">
      <alignment horizontal="center" vertical="center"/>
    </xf>
    <xf numFmtId="14" fontId="14" fillId="0" borderId="8" xfId="5" applyNumberFormat="1" applyFont="1" applyBorder="1" applyAlignment="1">
      <alignment horizontal="center" vertical="center"/>
    </xf>
    <xf numFmtId="14" fontId="14" fillId="0" borderId="7" xfId="5" applyNumberFormat="1" applyFont="1" applyBorder="1" applyAlignment="1">
      <alignment horizontal="center" vertical="center"/>
    </xf>
    <xf numFmtId="0" fontId="14" fillId="3" borderId="1" xfId="5" applyFont="1" applyFill="1" applyBorder="1" applyAlignment="1">
      <alignment horizontal="center" vertical="center"/>
    </xf>
    <xf numFmtId="0" fontId="14" fillId="3" borderId="2" xfId="5" applyFont="1" applyFill="1" applyBorder="1" applyAlignment="1">
      <alignment horizontal="center" vertical="center"/>
    </xf>
    <xf numFmtId="0" fontId="14" fillId="3" borderId="3" xfId="5" applyFont="1" applyFill="1" applyBorder="1" applyAlignment="1">
      <alignment horizontal="center" vertical="center"/>
    </xf>
    <xf numFmtId="0" fontId="14" fillId="3" borderId="4" xfId="5" applyFont="1" applyFill="1" applyBorder="1" applyAlignment="1">
      <alignment horizontal="center" vertical="center"/>
    </xf>
    <xf numFmtId="0" fontId="14" fillId="3" borderId="0" xfId="5" applyFont="1" applyFill="1" applyAlignment="1">
      <alignment horizontal="center" vertical="center"/>
    </xf>
    <xf numFmtId="0" fontId="14" fillId="3" borderId="5" xfId="5" applyFont="1" applyFill="1" applyBorder="1" applyAlignment="1">
      <alignment horizontal="center" vertical="center"/>
    </xf>
    <xf numFmtId="0" fontId="14" fillId="3" borderId="6" xfId="5" applyFont="1" applyFill="1" applyBorder="1" applyAlignment="1">
      <alignment horizontal="center" vertical="center"/>
    </xf>
    <xf numFmtId="0" fontId="14" fillId="3" borderId="8" xfId="5" applyFont="1" applyFill="1" applyBorder="1" applyAlignment="1">
      <alignment horizontal="center" vertical="center"/>
    </xf>
    <xf numFmtId="0" fontId="14" fillId="3" borderId="7" xfId="5" applyFont="1" applyFill="1" applyBorder="1" applyAlignment="1">
      <alignment horizontal="center" vertical="center"/>
    </xf>
    <xf numFmtId="0" fontId="12" fillId="0" borderId="0" xfId="5" applyFont="1" applyAlignment="1">
      <alignment horizontal="center" vertical="center"/>
    </xf>
    <xf numFmtId="0" fontId="11" fillId="0" borderId="1" xfId="5" applyFont="1" applyBorder="1" applyAlignment="1">
      <alignment horizontal="left" vertical="center" wrapText="1"/>
    </xf>
    <xf numFmtId="0" fontId="7" fillId="0" borderId="2" xfId="5" applyBorder="1"/>
    <xf numFmtId="0" fontId="7" fillId="0" borderId="3" xfId="5" applyBorder="1"/>
    <xf numFmtId="0" fontId="7" fillId="0" borderId="4" xfId="5" applyBorder="1"/>
    <xf numFmtId="0" fontId="7" fillId="0" borderId="0" xfId="5"/>
    <xf numFmtId="0" fontId="7" fillId="0" borderId="5" xfId="5" applyBorder="1"/>
    <xf numFmtId="0" fontId="7" fillId="0" borderId="6" xfId="5" applyBorder="1"/>
    <xf numFmtId="0" fontId="7" fillId="0" borderId="8" xfId="5" applyBorder="1"/>
    <xf numFmtId="0" fontId="7" fillId="0" borderId="7" xfId="5" applyBorder="1"/>
    <xf numFmtId="0" fontId="21" fillId="3" borderId="1" xfId="5" applyFont="1" applyFill="1" applyBorder="1" applyAlignment="1">
      <alignment horizontal="center" vertical="center"/>
    </xf>
    <xf numFmtId="0" fontId="21" fillId="3" borderId="2" xfId="5" applyFont="1" applyFill="1" applyBorder="1" applyAlignment="1">
      <alignment horizontal="center" vertical="center"/>
    </xf>
    <xf numFmtId="0" fontId="21" fillId="3" borderId="3" xfId="5" applyFont="1" applyFill="1" applyBorder="1" applyAlignment="1">
      <alignment horizontal="center" vertical="center"/>
    </xf>
    <xf numFmtId="0" fontId="21" fillId="3" borderId="6" xfId="5" applyFont="1" applyFill="1" applyBorder="1" applyAlignment="1">
      <alignment horizontal="center" vertical="center"/>
    </xf>
    <xf numFmtId="0" fontId="21" fillId="3" borderId="8" xfId="5" applyFont="1" applyFill="1" applyBorder="1" applyAlignment="1">
      <alignment horizontal="center" vertical="center"/>
    </xf>
    <xf numFmtId="0" fontId="21" fillId="3" borderId="7" xfId="5" applyFont="1" applyFill="1" applyBorder="1" applyAlignment="1">
      <alignment horizontal="center" vertical="center"/>
    </xf>
    <xf numFmtId="14" fontId="16" fillId="0" borderId="1" xfId="5" applyNumberFormat="1" applyFont="1" applyBorder="1" applyAlignment="1">
      <alignment horizontal="center" vertical="center"/>
    </xf>
    <xf numFmtId="14" fontId="16" fillId="0" borderId="2" xfId="5" applyNumberFormat="1" applyFont="1" applyBorder="1" applyAlignment="1">
      <alignment horizontal="center" vertical="center"/>
    </xf>
    <xf numFmtId="14" fontId="16" fillId="0" borderId="3" xfId="5" applyNumberFormat="1" applyFont="1" applyBorder="1" applyAlignment="1">
      <alignment horizontal="center" vertical="center"/>
    </xf>
    <xf numFmtId="14" fontId="16" fillId="0" borderId="4" xfId="5" applyNumberFormat="1" applyFont="1" applyBorder="1" applyAlignment="1">
      <alignment horizontal="center" vertical="center"/>
    </xf>
    <xf numFmtId="14" fontId="16" fillId="0" borderId="0" xfId="5" applyNumberFormat="1" applyFont="1" applyAlignment="1">
      <alignment horizontal="center" vertical="center"/>
    </xf>
    <xf numFmtId="14" fontId="16" fillId="0" borderId="5" xfId="5" applyNumberFormat="1" applyFont="1" applyBorder="1" applyAlignment="1">
      <alignment horizontal="center" vertical="center"/>
    </xf>
    <xf numFmtId="14" fontId="16" fillId="0" borderId="6" xfId="5" applyNumberFormat="1" applyFont="1" applyBorder="1" applyAlignment="1">
      <alignment horizontal="center" vertical="center"/>
    </xf>
    <xf numFmtId="14" fontId="16" fillId="0" borderId="8" xfId="5" applyNumberFormat="1" applyFont="1" applyBorder="1" applyAlignment="1">
      <alignment horizontal="center" vertical="center"/>
    </xf>
    <xf numFmtId="14" fontId="16" fillId="0" borderId="7" xfId="5" applyNumberFormat="1" applyFont="1" applyBorder="1" applyAlignment="1">
      <alignment horizontal="center" vertical="center"/>
    </xf>
    <xf numFmtId="14" fontId="15" fillId="0" borderId="1" xfId="5" applyNumberFormat="1" applyFont="1" applyBorder="1" applyAlignment="1">
      <alignment horizontal="center" vertical="center"/>
    </xf>
    <xf numFmtId="14" fontId="15" fillId="0" borderId="2" xfId="5" applyNumberFormat="1" applyFont="1" applyBorder="1" applyAlignment="1">
      <alignment horizontal="center" vertical="center"/>
    </xf>
    <xf numFmtId="14" fontId="15" fillId="0" borderId="3" xfId="5" applyNumberFormat="1" applyFont="1" applyBorder="1" applyAlignment="1">
      <alignment horizontal="center" vertical="center"/>
    </xf>
    <xf numFmtId="14" fontId="15" fillId="0" borderId="4" xfId="5" applyNumberFormat="1" applyFont="1" applyBorder="1" applyAlignment="1">
      <alignment horizontal="center" vertical="center"/>
    </xf>
    <xf numFmtId="14" fontId="15" fillId="0" borderId="0" xfId="5" applyNumberFormat="1" applyFont="1" applyAlignment="1">
      <alignment horizontal="center" vertical="center"/>
    </xf>
    <xf numFmtId="14" fontId="15" fillId="0" borderId="5" xfId="5" applyNumberFormat="1" applyFont="1" applyBorder="1" applyAlignment="1">
      <alignment horizontal="center" vertical="center"/>
    </xf>
    <xf numFmtId="14" fontId="15" fillId="0" borderId="6" xfId="5" applyNumberFormat="1" applyFont="1" applyBorder="1" applyAlignment="1">
      <alignment horizontal="center" vertical="center"/>
    </xf>
    <xf numFmtId="14" fontId="15" fillId="0" borderId="8" xfId="5" applyNumberFormat="1" applyFont="1" applyBorder="1" applyAlignment="1">
      <alignment horizontal="center" vertical="center"/>
    </xf>
    <xf numFmtId="14" fontId="15" fillId="0" borderId="7" xfId="5" applyNumberFormat="1" applyFont="1" applyBorder="1" applyAlignment="1">
      <alignment horizontal="center" vertical="center"/>
    </xf>
    <xf numFmtId="0" fontId="39" fillId="0" borderId="4" xfId="5" applyFont="1" applyBorder="1" applyAlignment="1">
      <alignment horizontal="center" vertical="center"/>
    </xf>
    <xf numFmtId="0" fontId="40" fillId="0" borderId="0" xfId="5" applyFont="1" applyAlignment="1">
      <alignment horizontal="center" vertical="center"/>
    </xf>
    <xf numFmtId="0" fontId="40" fillId="0" borderId="5" xfId="5" applyFont="1" applyBorder="1" applyAlignment="1">
      <alignment horizontal="center" vertical="center"/>
    </xf>
    <xf numFmtId="0" fontId="40" fillId="0" borderId="4" xfId="5" applyFont="1" applyBorder="1" applyAlignment="1">
      <alignment horizontal="center" vertical="center"/>
    </xf>
    <xf numFmtId="0" fontId="40" fillId="0" borderId="6" xfId="5" applyFont="1" applyBorder="1" applyAlignment="1">
      <alignment horizontal="center" vertical="center"/>
    </xf>
    <xf numFmtId="0" fontId="40" fillId="0" borderId="8" xfId="5" applyFont="1" applyBorder="1" applyAlignment="1">
      <alignment horizontal="center" vertical="center"/>
    </xf>
    <xf numFmtId="0" fontId="40" fillId="0" borderId="7" xfId="5" applyFont="1" applyBorder="1" applyAlignment="1">
      <alignment horizontal="center" vertical="center"/>
    </xf>
    <xf numFmtId="2" fontId="12" fillId="0" borderId="0" xfId="5" applyNumberFormat="1" applyFont="1" applyAlignment="1">
      <alignment horizontal="center" vertical="center"/>
    </xf>
    <xf numFmtId="0" fontId="12" fillId="3" borderId="2" xfId="5" applyFont="1" applyFill="1" applyBorder="1" applyAlignment="1">
      <alignment horizontal="center" vertical="center"/>
    </xf>
    <xf numFmtId="0" fontId="12" fillId="3" borderId="3" xfId="5" applyFont="1" applyFill="1" applyBorder="1" applyAlignment="1">
      <alignment horizontal="center" vertical="center"/>
    </xf>
    <xf numFmtId="0" fontId="12" fillId="3" borderId="4" xfId="5" applyFont="1" applyFill="1" applyBorder="1" applyAlignment="1">
      <alignment horizontal="center" vertical="center"/>
    </xf>
    <xf numFmtId="0" fontId="12" fillId="3" borderId="0" xfId="5" applyFont="1" applyFill="1" applyAlignment="1">
      <alignment horizontal="center" vertical="center"/>
    </xf>
    <xf numFmtId="0" fontId="12" fillId="3" borderId="5" xfId="5" applyFont="1" applyFill="1" applyBorder="1" applyAlignment="1">
      <alignment horizontal="center" vertical="center"/>
    </xf>
    <xf numFmtId="0" fontId="12" fillId="3" borderId="6" xfId="5" applyFont="1" applyFill="1" applyBorder="1" applyAlignment="1">
      <alignment horizontal="center" vertical="center"/>
    </xf>
    <xf numFmtId="0" fontId="12" fillId="3" borderId="8" xfId="5" applyFont="1" applyFill="1" applyBorder="1" applyAlignment="1">
      <alignment horizontal="center" vertical="center"/>
    </xf>
    <xf numFmtId="0" fontId="12" fillId="3" borderId="7" xfId="5" applyFont="1" applyFill="1" applyBorder="1" applyAlignment="1">
      <alignment horizontal="center" vertical="center"/>
    </xf>
    <xf numFmtId="0" fontId="12" fillId="0" borderId="1" xfId="5" applyFont="1" applyBorder="1" applyAlignment="1">
      <alignment horizontal="center" vertical="center" wrapText="1"/>
    </xf>
    <xf numFmtId="0" fontId="12" fillId="0" borderId="2" xfId="5" applyFont="1" applyBorder="1" applyAlignment="1">
      <alignment horizontal="center" vertical="center"/>
    </xf>
    <xf numFmtId="0" fontId="12" fillId="0" borderId="3" xfId="5" applyFont="1" applyBorder="1" applyAlignment="1">
      <alignment horizontal="center" vertical="center"/>
    </xf>
    <xf numFmtId="0" fontId="12" fillId="0" borderId="4" xfId="5" applyFont="1" applyBorder="1" applyAlignment="1">
      <alignment horizontal="center" vertical="center"/>
    </xf>
    <xf numFmtId="0" fontId="12" fillId="0" borderId="5" xfId="5" applyFont="1" applyBorder="1" applyAlignment="1">
      <alignment horizontal="center" vertical="center"/>
    </xf>
    <xf numFmtId="0" fontId="12" fillId="0" borderId="6" xfId="5" applyFont="1" applyBorder="1" applyAlignment="1">
      <alignment horizontal="center" vertical="center"/>
    </xf>
    <xf numFmtId="0" fontId="12" fillId="0" borderId="8" xfId="5" applyFont="1" applyBorder="1" applyAlignment="1">
      <alignment horizontal="center" vertical="center"/>
    </xf>
    <xf numFmtId="0" fontId="12" fillId="0" borderId="7" xfId="5" applyFont="1" applyBorder="1" applyAlignment="1">
      <alignment horizontal="center" vertical="center"/>
    </xf>
    <xf numFmtId="1" fontId="46" fillId="0" borderId="1" xfId="4" applyNumberFormat="1" applyFont="1" applyBorder="1" applyAlignment="1">
      <alignment horizontal="center" vertical="center" wrapText="1"/>
    </xf>
    <xf numFmtId="1" fontId="46" fillId="0" borderId="2" xfId="4" applyNumberFormat="1" applyFont="1" applyBorder="1" applyAlignment="1">
      <alignment horizontal="center" vertical="center" wrapText="1"/>
    </xf>
    <xf numFmtId="1" fontId="46" fillId="0" borderId="3" xfId="4" applyNumberFormat="1" applyFont="1" applyBorder="1" applyAlignment="1">
      <alignment horizontal="center" vertical="center" wrapText="1"/>
    </xf>
    <xf numFmtId="1" fontId="46" fillId="0" borderId="4" xfId="4" applyNumberFormat="1" applyFont="1" applyBorder="1" applyAlignment="1">
      <alignment horizontal="center" vertical="center" wrapText="1"/>
    </xf>
    <xf numFmtId="1" fontId="46" fillId="0" borderId="0" xfId="4" applyNumberFormat="1" applyFont="1" applyAlignment="1">
      <alignment horizontal="center" vertical="center" wrapText="1"/>
    </xf>
    <xf numFmtId="1" fontId="46" fillId="0" borderId="5" xfId="4" applyNumberFormat="1" applyFont="1" applyBorder="1" applyAlignment="1">
      <alignment horizontal="center" vertical="center" wrapText="1"/>
    </xf>
    <xf numFmtId="1" fontId="46" fillId="0" borderId="6" xfId="4" applyNumberFormat="1" applyFont="1" applyBorder="1" applyAlignment="1">
      <alignment horizontal="center" vertical="center" wrapText="1"/>
    </xf>
    <xf numFmtId="1" fontId="46" fillId="0" borderId="8" xfId="4" applyNumberFormat="1" applyFont="1" applyBorder="1" applyAlignment="1">
      <alignment horizontal="center" vertical="center" wrapText="1"/>
    </xf>
    <xf numFmtId="1" fontId="46" fillId="0" borderId="7" xfId="4" applyNumberFormat="1" applyFont="1" applyBorder="1" applyAlignment="1">
      <alignment horizontal="center" vertical="center" wrapText="1"/>
    </xf>
    <xf numFmtId="0" fontId="47" fillId="0" borderId="4" xfId="5" applyFont="1" applyBorder="1" applyAlignment="1">
      <alignment horizontal="center" vertical="center"/>
    </xf>
    <xf numFmtId="0" fontId="48" fillId="0" borderId="0" xfId="5" applyFont="1" applyAlignment="1">
      <alignment horizontal="center" vertical="center"/>
    </xf>
    <xf numFmtId="0" fontId="48" fillId="0" borderId="5" xfId="5" applyFont="1" applyBorder="1" applyAlignment="1">
      <alignment horizontal="center" vertical="center"/>
    </xf>
    <xf numFmtId="0" fontId="48" fillId="0" borderId="4" xfId="5" applyFont="1" applyBorder="1" applyAlignment="1">
      <alignment horizontal="center" vertical="center"/>
    </xf>
    <xf numFmtId="0" fontId="48" fillId="0" borderId="6" xfId="5" applyFont="1" applyBorder="1" applyAlignment="1">
      <alignment horizontal="center" vertical="center"/>
    </xf>
    <xf numFmtId="0" fontId="48" fillId="0" borderId="8" xfId="5" applyFont="1" applyBorder="1" applyAlignment="1">
      <alignment horizontal="center" vertical="center"/>
    </xf>
    <xf numFmtId="0" fontId="48" fillId="0" borderId="7" xfId="5" applyFont="1" applyBorder="1" applyAlignment="1">
      <alignment horizontal="center" vertical="center"/>
    </xf>
    <xf numFmtId="14" fontId="35" fillId="0" borderId="1" xfId="5" applyNumberFormat="1" applyFont="1" applyBorder="1" applyAlignment="1">
      <alignment horizontal="center" vertical="center"/>
    </xf>
    <xf numFmtId="14" fontId="35" fillId="0" borderId="2" xfId="5" applyNumberFormat="1" applyFont="1" applyBorder="1" applyAlignment="1">
      <alignment horizontal="center" vertical="center"/>
    </xf>
    <xf numFmtId="14" fontId="35" fillId="0" borderId="3" xfId="5" applyNumberFormat="1" applyFont="1" applyBorder="1" applyAlignment="1">
      <alignment horizontal="center" vertical="center"/>
    </xf>
    <xf numFmtId="14" fontId="35" fillId="0" borderId="4" xfId="5" applyNumberFormat="1" applyFont="1" applyBorder="1" applyAlignment="1">
      <alignment horizontal="center" vertical="center"/>
    </xf>
    <xf numFmtId="14" fontId="35" fillId="0" borderId="0" xfId="5" applyNumberFormat="1" applyFont="1" applyAlignment="1">
      <alignment horizontal="center" vertical="center"/>
    </xf>
    <xf numFmtId="14" fontId="35" fillId="0" borderId="5" xfId="5" applyNumberFormat="1" applyFont="1" applyBorder="1" applyAlignment="1">
      <alignment horizontal="center" vertical="center"/>
    </xf>
    <xf numFmtId="14" fontId="35" fillId="0" borderId="6" xfId="5" applyNumberFormat="1" applyFont="1" applyBorder="1" applyAlignment="1">
      <alignment horizontal="center" vertical="center"/>
    </xf>
    <xf numFmtId="14" fontId="35" fillId="0" borderId="8" xfId="5" applyNumberFormat="1" applyFont="1" applyBorder="1" applyAlignment="1">
      <alignment horizontal="center" vertical="center"/>
    </xf>
    <xf numFmtId="14" fontId="35" fillId="0" borderId="7" xfId="5" applyNumberFormat="1" applyFont="1" applyBorder="1" applyAlignment="1">
      <alignment horizontal="center" vertical="center"/>
    </xf>
    <xf numFmtId="0" fontId="44" fillId="0" borderId="4" xfId="5" applyFont="1" applyBorder="1" applyAlignment="1">
      <alignment horizontal="center" vertical="center"/>
    </xf>
    <xf numFmtId="0" fontId="45" fillId="0" borderId="0" xfId="5" applyFont="1" applyAlignment="1">
      <alignment horizontal="center" vertical="center"/>
    </xf>
    <xf numFmtId="0" fontId="45" fillId="0" borderId="5" xfId="5" applyFont="1" applyBorder="1" applyAlignment="1">
      <alignment horizontal="center" vertical="center"/>
    </xf>
    <xf numFmtId="0" fontId="45" fillId="0" borderId="4" xfId="5" applyFont="1" applyBorder="1" applyAlignment="1">
      <alignment horizontal="center" vertical="center"/>
    </xf>
    <xf numFmtId="0" fontId="45" fillId="0" borderId="6" xfId="5" applyFont="1" applyBorder="1" applyAlignment="1">
      <alignment horizontal="center" vertical="center"/>
    </xf>
    <xf numFmtId="0" fontId="45" fillId="0" borderId="8" xfId="5" applyFont="1" applyBorder="1" applyAlignment="1">
      <alignment horizontal="center" vertical="center"/>
    </xf>
    <xf numFmtId="0" fontId="45" fillId="0" borderId="7" xfId="5" applyFont="1" applyBorder="1" applyAlignment="1">
      <alignment horizontal="center" vertical="center"/>
    </xf>
    <xf numFmtId="0" fontId="41" fillId="0" borderId="4" xfId="5" applyFont="1" applyBorder="1" applyAlignment="1">
      <alignment horizontal="center" vertical="center"/>
    </xf>
    <xf numFmtId="0" fontId="42" fillId="0" borderId="0" xfId="5" applyFont="1" applyAlignment="1">
      <alignment horizontal="center" vertical="center"/>
    </xf>
    <xf numFmtId="0" fontId="42" fillId="0" borderId="5" xfId="5" applyFont="1" applyBorder="1" applyAlignment="1">
      <alignment horizontal="center" vertical="center"/>
    </xf>
    <xf numFmtId="0" fontId="42" fillId="0" borderId="4" xfId="5" applyFont="1" applyBorder="1" applyAlignment="1">
      <alignment horizontal="center" vertical="center"/>
    </xf>
    <xf numFmtId="0" fontId="42" fillId="0" borderId="6" xfId="5" applyFont="1" applyBorder="1" applyAlignment="1">
      <alignment horizontal="center" vertical="center"/>
    </xf>
    <xf numFmtId="0" fontId="42" fillId="0" borderId="8" xfId="5" applyFont="1" applyBorder="1" applyAlignment="1">
      <alignment horizontal="center" vertical="center"/>
    </xf>
    <xf numFmtId="0" fontId="42" fillId="0" borderId="7" xfId="5" applyFont="1" applyBorder="1" applyAlignment="1">
      <alignment horizontal="center" vertical="center"/>
    </xf>
  </cellXfs>
  <cellStyles count="66">
    <cellStyle name="Čiarka 2" xfId="36" xr:uid="{00000000-0005-0000-0000-000001000000}"/>
    <cellStyle name="Mena" xfId="1" builtinId="4"/>
    <cellStyle name="Mena 2" xfId="65" xr:uid="{00000000-0005-0000-0000-000004000000}"/>
    <cellStyle name="Normálna" xfId="0" builtinId="0"/>
    <cellStyle name="normálne 2" xfId="6" xr:uid="{00000000-0005-0000-0000-000006000000}"/>
    <cellStyle name="normálne 2 2" xfId="9" xr:uid="{00000000-0005-0000-0000-000007000000}"/>
    <cellStyle name="normálne 2 2 2" xfId="10" xr:uid="{00000000-0005-0000-0000-000008000000}"/>
    <cellStyle name="normálne 2 2 2 2" xfId="17" xr:uid="{00000000-0005-0000-0000-000009000000}"/>
    <cellStyle name="normálne 2 2 2 2 2" xfId="29" xr:uid="{00000000-0005-0000-0000-00000A000000}"/>
    <cellStyle name="normálne 2 2 2 2 2 2" xfId="40" xr:uid="{00000000-0005-0000-0000-00000B000000}"/>
    <cellStyle name="normálne 2 2 2 2 3" xfId="39" xr:uid="{00000000-0005-0000-0000-00000C000000}"/>
    <cellStyle name="normálne 2 2 2 3" xfId="28" xr:uid="{00000000-0005-0000-0000-00000D000000}"/>
    <cellStyle name="normálne 2 2 2 3 2" xfId="42" xr:uid="{00000000-0005-0000-0000-00000E000000}"/>
    <cellStyle name="normálne 2 2 2 3 3" xfId="41" xr:uid="{00000000-0005-0000-0000-00000F000000}"/>
    <cellStyle name="normálne 2 2 3" xfId="21" xr:uid="{00000000-0005-0000-0000-000010000000}"/>
    <cellStyle name="normálne 2 2 3 2" xfId="44" xr:uid="{00000000-0005-0000-0000-000011000000}"/>
    <cellStyle name="normálne 2 2 3 3" xfId="43" xr:uid="{00000000-0005-0000-0000-000012000000}"/>
    <cellStyle name="normálne 2 2 4" xfId="38" xr:uid="{00000000-0005-0000-0000-000013000000}"/>
    <cellStyle name="normálne 2 3" xfId="13" xr:uid="{00000000-0005-0000-0000-000014000000}"/>
    <cellStyle name="normálne 2 3 2" xfId="19" xr:uid="{00000000-0005-0000-0000-000015000000}"/>
    <cellStyle name="normálne 2 3 2 2" xfId="35" xr:uid="{00000000-0005-0000-0000-000016000000}"/>
    <cellStyle name="normálne 2 3 2 2 2" xfId="47" xr:uid="{00000000-0005-0000-0000-000017000000}"/>
    <cellStyle name="normálne 2 3 2 3" xfId="46" xr:uid="{00000000-0005-0000-0000-000018000000}"/>
    <cellStyle name="normálne 2 3 3" xfId="24" xr:uid="{00000000-0005-0000-0000-000019000000}"/>
    <cellStyle name="normálne 2 3 3 2" xfId="48" xr:uid="{00000000-0005-0000-0000-00001A000000}"/>
    <cellStyle name="normálne 2 3 4" xfId="45" xr:uid="{00000000-0005-0000-0000-00001B000000}"/>
    <cellStyle name="normálne 2 4" xfId="14" xr:uid="{00000000-0005-0000-0000-00001C000000}"/>
    <cellStyle name="normálne 2 4 2" xfId="26" xr:uid="{00000000-0005-0000-0000-00001D000000}"/>
    <cellStyle name="normálne 2 4 2 2" xfId="50" xr:uid="{00000000-0005-0000-0000-00001E000000}"/>
    <cellStyle name="normálne 2 4 3" xfId="49" xr:uid="{00000000-0005-0000-0000-00001F000000}"/>
    <cellStyle name="normálne 2 5" xfId="20" xr:uid="{00000000-0005-0000-0000-000020000000}"/>
    <cellStyle name="normálne 2 5 2" xfId="52" xr:uid="{00000000-0005-0000-0000-000021000000}"/>
    <cellStyle name="normálne 2 5 3" xfId="51" xr:uid="{00000000-0005-0000-0000-000022000000}"/>
    <cellStyle name="normálne 2 6" xfId="37" xr:uid="{00000000-0005-0000-0000-000023000000}"/>
    <cellStyle name="normálne 3" xfId="7" xr:uid="{00000000-0005-0000-0000-000024000000}"/>
    <cellStyle name="normálne 3 2" xfId="11" xr:uid="{00000000-0005-0000-0000-000025000000}"/>
    <cellStyle name="normálne 3 2 2" xfId="18" xr:uid="{00000000-0005-0000-0000-000026000000}"/>
    <cellStyle name="normálne 3 2 2 2" xfId="34" xr:uid="{00000000-0005-0000-0000-000027000000}"/>
    <cellStyle name="normálne 3 2 2 2 2" xfId="56" xr:uid="{00000000-0005-0000-0000-000028000000}"/>
    <cellStyle name="normálne 3 2 2 3" xfId="55" xr:uid="{00000000-0005-0000-0000-000029000000}"/>
    <cellStyle name="normálne 3 2 3" xfId="30" xr:uid="{00000000-0005-0000-0000-00002A000000}"/>
    <cellStyle name="normálne 3 2 3 2" xfId="57" xr:uid="{00000000-0005-0000-0000-00002B000000}"/>
    <cellStyle name="normálne 3 2 4" xfId="54" xr:uid="{00000000-0005-0000-0000-00002C000000}"/>
    <cellStyle name="normálne 3 3" xfId="15" xr:uid="{00000000-0005-0000-0000-00002D000000}"/>
    <cellStyle name="normálne 3 3 2" xfId="32" xr:uid="{00000000-0005-0000-0000-00002E000000}"/>
    <cellStyle name="normálne 3 3 2 2" xfId="59" xr:uid="{00000000-0005-0000-0000-00002F000000}"/>
    <cellStyle name="normálne 3 3 3" xfId="58" xr:uid="{00000000-0005-0000-0000-000030000000}"/>
    <cellStyle name="normálne 3 4" xfId="22" xr:uid="{00000000-0005-0000-0000-000031000000}"/>
    <cellStyle name="normálne 3 4 2" xfId="60" xr:uid="{00000000-0005-0000-0000-000032000000}"/>
    <cellStyle name="normálne 3 5" xfId="53" xr:uid="{00000000-0005-0000-0000-000033000000}"/>
    <cellStyle name="normálne 4" xfId="8" xr:uid="{00000000-0005-0000-0000-000034000000}"/>
    <cellStyle name="normálne 4 2" xfId="12" xr:uid="{00000000-0005-0000-0000-000035000000}"/>
    <cellStyle name="normálne 4 2 2" xfId="27" xr:uid="{00000000-0005-0000-0000-000036000000}"/>
    <cellStyle name="normálne 4 2 2 2" xfId="31" xr:uid="{00000000-0005-0000-0000-000037000000}"/>
    <cellStyle name="normálne 4 2 2 3" xfId="62" xr:uid="{00000000-0005-0000-0000-000038000000}"/>
    <cellStyle name="normálne 4 3" xfId="16" xr:uid="{00000000-0005-0000-0000-000039000000}"/>
    <cellStyle name="normálne 4 3 2" xfId="33" xr:uid="{00000000-0005-0000-0000-00003A000000}"/>
    <cellStyle name="normálne 4 3 2 2" xfId="64" xr:uid="{00000000-0005-0000-0000-00003B000000}"/>
    <cellStyle name="normálne 4 3 3" xfId="63" xr:uid="{00000000-0005-0000-0000-00003C000000}"/>
    <cellStyle name="normálne 4 4" xfId="23" xr:uid="{00000000-0005-0000-0000-00003D000000}"/>
    <cellStyle name="normálne 4 5" xfId="61" xr:uid="{00000000-0005-0000-0000-00003E000000}"/>
    <cellStyle name="normálne 5 2" xfId="25" xr:uid="{00000000-0005-0000-0000-00003F000000}"/>
    <cellStyle name="normálne_PLS 2011" xfId="2" xr:uid="{00000000-0005-0000-0000-000040000000}"/>
    <cellStyle name="normálne_PLS archív krosny1" xfId="3" xr:uid="{00000000-0005-0000-0000-000041000000}"/>
    <cellStyle name="normálne_PLS archívPK Ivaška" xfId="4" xr:uid="{00000000-0005-0000-0000-000042000000}"/>
    <cellStyle name="normálne_PLS archívZK" xfId="5" xr:uid="{00000000-0005-0000-0000-000043000000}"/>
  </cellStyles>
  <dxfs count="56"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9"/>
        </patternFill>
      </fill>
    </dxf>
    <dxf>
      <fill>
        <patternFill>
          <bgColor indexed="10"/>
        </patternFill>
      </fill>
    </dxf>
    <dxf>
      <fill>
        <patternFill>
          <bgColor indexed="9"/>
        </patternFill>
      </fill>
    </dxf>
    <dxf>
      <fill>
        <patternFill>
          <bgColor indexed="10"/>
        </patternFill>
      </fill>
    </dxf>
    <dxf>
      <fill>
        <patternFill>
          <bgColor indexed="9"/>
        </patternFill>
      </fill>
    </dxf>
    <dxf>
      <fill>
        <patternFill>
          <bgColor indexed="10"/>
        </patternFill>
      </fill>
    </dxf>
    <dxf>
      <fill>
        <patternFill>
          <bgColor indexed="9"/>
        </patternFill>
      </fill>
    </dxf>
    <dxf>
      <fill>
        <patternFill>
          <bgColor indexed="10"/>
        </patternFill>
      </fill>
    </dxf>
    <dxf>
      <fill>
        <patternFill>
          <bgColor indexed="9"/>
        </patternFill>
      </fill>
    </dxf>
    <dxf>
      <fill>
        <patternFill>
          <bgColor indexed="10"/>
        </patternFill>
      </fill>
    </dxf>
    <dxf>
      <fill>
        <patternFill>
          <bgColor indexed="9"/>
        </patternFill>
      </fill>
    </dxf>
    <dxf>
      <fill>
        <patternFill>
          <bgColor indexed="10"/>
        </patternFill>
      </fill>
    </dxf>
    <dxf>
      <fill>
        <patternFill>
          <bgColor indexed="9"/>
        </patternFill>
      </fill>
    </dxf>
    <dxf>
      <fill>
        <patternFill>
          <bgColor indexed="10"/>
        </patternFill>
      </fill>
    </dxf>
    <dxf>
      <fill>
        <patternFill>
          <bgColor indexed="9"/>
        </patternFill>
      </fill>
    </dxf>
    <dxf>
      <fill>
        <patternFill>
          <bgColor indexed="10"/>
        </patternFill>
      </fill>
    </dxf>
    <dxf>
      <fill>
        <patternFill>
          <bgColor indexed="9"/>
        </patternFill>
      </fill>
    </dxf>
    <dxf>
      <fill>
        <patternFill>
          <bgColor indexed="9"/>
        </patternFill>
      </fill>
    </dxf>
    <dxf>
      <fill>
        <patternFill>
          <bgColor indexed="10"/>
        </patternFill>
      </fill>
    </dxf>
    <dxf>
      <fill>
        <patternFill>
          <bgColor indexed="9"/>
        </patternFill>
      </fill>
    </dxf>
    <dxf>
      <fill>
        <patternFill>
          <bgColor indexed="10"/>
        </patternFill>
      </fill>
    </dxf>
    <dxf>
      <fill>
        <patternFill>
          <bgColor indexed="9"/>
        </patternFill>
      </fill>
    </dxf>
    <dxf>
      <fill>
        <patternFill>
          <bgColor indexed="10"/>
        </patternFill>
      </fill>
    </dxf>
    <dxf>
      <fill>
        <patternFill>
          <bgColor indexed="9"/>
        </patternFill>
      </fill>
    </dxf>
    <dxf>
      <fill>
        <patternFill>
          <bgColor indexed="10"/>
        </patternFill>
      </fill>
    </dxf>
    <dxf>
      <fill>
        <patternFill>
          <bgColor indexed="9"/>
        </patternFill>
      </fill>
    </dxf>
    <dxf>
      <font>
        <strike val="0"/>
      </font>
      <fill>
        <patternFill>
          <bgColor rgb="FFFF0000"/>
        </patternFill>
      </fill>
    </dxf>
    <dxf>
      <font>
        <b val="0"/>
        <i val="0"/>
        <strike val="0"/>
      </font>
      <fill>
        <patternFill>
          <bgColor rgb="FFFF0000"/>
        </patternFill>
      </fill>
    </dxf>
    <dxf>
      <fill>
        <patternFill>
          <bgColor indexed="10"/>
        </patternFill>
      </fill>
    </dxf>
    <dxf>
      <fill>
        <patternFill>
          <bgColor indexed="9"/>
        </patternFill>
      </fill>
    </dxf>
    <dxf>
      <fill>
        <patternFill>
          <bgColor indexed="10"/>
        </patternFill>
      </fill>
    </dxf>
    <dxf>
      <fill>
        <patternFill>
          <bgColor indexed="9"/>
        </patternFill>
      </fill>
    </dxf>
    <dxf>
      <fill>
        <patternFill>
          <bgColor indexed="10"/>
        </patternFill>
      </fill>
    </dxf>
    <dxf>
      <fill>
        <patternFill>
          <bgColor indexed="9"/>
        </patternFill>
      </fill>
    </dxf>
    <dxf>
      <fill>
        <patternFill>
          <bgColor indexed="10"/>
        </patternFill>
      </fill>
    </dxf>
    <dxf>
      <fill>
        <patternFill>
          <bgColor indexed="9"/>
        </patternFill>
      </fill>
    </dxf>
    <dxf>
      <fill>
        <patternFill>
          <bgColor indexed="10"/>
        </patternFill>
      </fill>
    </dxf>
    <dxf>
      <fill>
        <patternFill>
          <bgColor indexed="9"/>
        </patternFill>
      </fill>
    </dxf>
    <dxf>
      <fill>
        <patternFill>
          <bgColor indexed="10"/>
        </patternFill>
      </fill>
    </dxf>
    <dxf>
      <fill>
        <patternFill>
          <bgColor indexed="9"/>
        </patternFill>
      </fill>
    </dxf>
    <dxf>
      <fill>
        <patternFill>
          <bgColor indexed="10"/>
        </patternFill>
      </fill>
    </dxf>
    <dxf>
      <fill>
        <patternFill>
          <bgColor indexed="9"/>
        </patternFill>
      </fill>
    </dxf>
    <dxf>
      <fill>
        <patternFill>
          <bgColor indexed="10"/>
        </patternFill>
      </fill>
    </dxf>
    <dxf>
      <fill>
        <patternFill>
          <bgColor indexed="9"/>
        </patternFill>
      </fill>
    </dxf>
    <dxf>
      <fill>
        <patternFill>
          <bgColor indexed="10"/>
        </patternFill>
      </fill>
    </dxf>
    <dxf>
      <fill>
        <patternFill>
          <bgColor indexed="9"/>
        </patternFill>
      </fill>
    </dxf>
    <dxf>
      <fill>
        <patternFill>
          <bgColor indexed="10"/>
        </patternFill>
      </fill>
    </dxf>
    <dxf>
      <fill>
        <patternFill>
          <bgColor indexed="9"/>
        </patternFill>
      </fill>
    </dxf>
    <dxf>
      <fill>
        <patternFill>
          <bgColor indexed="10"/>
        </patternFill>
      </fill>
    </dxf>
    <dxf>
      <fill>
        <patternFill>
          <bgColor indexed="9"/>
        </patternFill>
      </fill>
    </dxf>
    <dxf>
      <fill>
        <patternFill>
          <bgColor indexed="9"/>
        </patternFill>
      </fill>
    </dxf>
    <dxf>
      <fill>
        <patternFill>
          <bgColor indexed="10"/>
        </patternFill>
      </fill>
    </dxf>
    <dxf>
      <fill>
        <patternFill>
          <bgColor indexed="9"/>
        </patternFill>
      </fill>
    </dxf>
    <dxf>
      <fill>
        <patternFill>
          <bgColor indexed="1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133350</xdr:colOff>
      <xdr:row>1</xdr:row>
      <xdr:rowOff>0</xdr:rowOff>
    </xdr:from>
    <xdr:to>
      <xdr:col>14</xdr:col>
      <xdr:colOff>28575</xdr:colOff>
      <xdr:row>6</xdr:row>
      <xdr:rowOff>9525</xdr:rowOff>
    </xdr:to>
    <xdr:pic>
      <xdr:nvPicPr>
        <xdr:cNvPr id="329919" name="Picture 1" descr="LogoLAA">
          <a:extLst>
            <a:ext uri="{FF2B5EF4-FFF2-40B4-BE49-F238E27FC236}">
              <a16:creationId xmlns:a16="http://schemas.microsoft.com/office/drawing/2014/main" id="{00000000-0008-0000-0900-0000BF0805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3475" y="57150"/>
          <a:ext cx="8953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7</xdr:col>
      <xdr:colOff>133350</xdr:colOff>
      <xdr:row>48</xdr:row>
      <xdr:rowOff>0</xdr:rowOff>
    </xdr:from>
    <xdr:to>
      <xdr:col>14</xdr:col>
      <xdr:colOff>28575</xdr:colOff>
      <xdr:row>53</xdr:row>
      <xdr:rowOff>9525</xdr:rowOff>
    </xdr:to>
    <xdr:pic>
      <xdr:nvPicPr>
        <xdr:cNvPr id="329920" name="Picture 2" descr="LogoLAA">
          <a:extLst>
            <a:ext uri="{FF2B5EF4-FFF2-40B4-BE49-F238E27FC236}">
              <a16:creationId xmlns:a16="http://schemas.microsoft.com/office/drawing/2014/main" id="{00000000-0008-0000-0900-0000C00805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3475" y="2743200"/>
          <a:ext cx="8953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7</xdr:col>
      <xdr:colOff>133350</xdr:colOff>
      <xdr:row>95</xdr:row>
      <xdr:rowOff>0</xdr:rowOff>
    </xdr:from>
    <xdr:to>
      <xdr:col>14</xdr:col>
      <xdr:colOff>28575</xdr:colOff>
      <xdr:row>100</xdr:row>
      <xdr:rowOff>9525</xdr:rowOff>
    </xdr:to>
    <xdr:pic>
      <xdr:nvPicPr>
        <xdr:cNvPr id="329921" name="Picture 3" descr="LogoLAA">
          <a:extLst>
            <a:ext uri="{FF2B5EF4-FFF2-40B4-BE49-F238E27FC236}">
              <a16:creationId xmlns:a16="http://schemas.microsoft.com/office/drawing/2014/main" id="{00000000-0008-0000-0900-0000C10805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3475" y="5429250"/>
          <a:ext cx="8953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133350</xdr:colOff>
      <xdr:row>1</xdr:row>
      <xdr:rowOff>0</xdr:rowOff>
    </xdr:from>
    <xdr:to>
      <xdr:col>14</xdr:col>
      <xdr:colOff>28575</xdr:colOff>
      <xdr:row>6</xdr:row>
      <xdr:rowOff>9525</xdr:rowOff>
    </xdr:to>
    <xdr:pic>
      <xdr:nvPicPr>
        <xdr:cNvPr id="331969" name="Picture 1" descr="LogoLAA">
          <a:extLst>
            <a:ext uri="{FF2B5EF4-FFF2-40B4-BE49-F238E27FC236}">
              <a16:creationId xmlns:a16="http://schemas.microsoft.com/office/drawing/2014/main" id="{00000000-0008-0000-0A00-0000C11005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3475" y="57150"/>
          <a:ext cx="8953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7</xdr:col>
      <xdr:colOff>133350</xdr:colOff>
      <xdr:row>48</xdr:row>
      <xdr:rowOff>0</xdr:rowOff>
    </xdr:from>
    <xdr:to>
      <xdr:col>14</xdr:col>
      <xdr:colOff>28575</xdr:colOff>
      <xdr:row>53</xdr:row>
      <xdr:rowOff>9525</xdr:rowOff>
    </xdr:to>
    <xdr:pic>
      <xdr:nvPicPr>
        <xdr:cNvPr id="331970" name="Picture 2" descr="LogoLAA">
          <a:extLst>
            <a:ext uri="{FF2B5EF4-FFF2-40B4-BE49-F238E27FC236}">
              <a16:creationId xmlns:a16="http://schemas.microsoft.com/office/drawing/2014/main" id="{00000000-0008-0000-0A00-0000C21005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3475" y="2743200"/>
          <a:ext cx="8953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7</xdr:col>
      <xdr:colOff>133350</xdr:colOff>
      <xdr:row>95</xdr:row>
      <xdr:rowOff>0</xdr:rowOff>
    </xdr:from>
    <xdr:to>
      <xdr:col>14</xdr:col>
      <xdr:colOff>28575</xdr:colOff>
      <xdr:row>100</xdr:row>
      <xdr:rowOff>9525</xdr:rowOff>
    </xdr:to>
    <xdr:pic>
      <xdr:nvPicPr>
        <xdr:cNvPr id="331971" name="Picture 3" descr="LogoLAA">
          <a:extLst>
            <a:ext uri="{FF2B5EF4-FFF2-40B4-BE49-F238E27FC236}">
              <a16:creationId xmlns:a16="http://schemas.microsoft.com/office/drawing/2014/main" id="{00000000-0008-0000-0A00-0000C31005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3475" y="5429250"/>
          <a:ext cx="8953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7</xdr:col>
      <xdr:colOff>133350</xdr:colOff>
      <xdr:row>48</xdr:row>
      <xdr:rowOff>0</xdr:rowOff>
    </xdr:from>
    <xdr:to>
      <xdr:col>14</xdr:col>
      <xdr:colOff>28575</xdr:colOff>
      <xdr:row>53</xdr:row>
      <xdr:rowOff>9525</xdr:rowOff>
    </xdr:to>
    <xdr:pic>
      <xdr:nvPicPr>
        <xdr:cNvPr id="331972" name="Picture 6" descr="LogoLAA">
          <a:extLst>
            <a:ext uri="{FF2B5EF4-FFF2-40B4-BE49-F238E27FC236}">
              <a16:creationId xmlns:a16="http://schemas.microsoft.com/office/drawing/2014/main" id="{00000000-0008-0000-0A00-0000C41005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3475" y="2743200"/>
          <a:ext cx="8953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51</xdr:col>
      <xdr:colOff>133350</xdr:colOff>
      <xdr:row>48</xdr:row>
      <xdr:rowOff>0</xdr:rowOff>
    </xdr:from>
    <xdr:to>
      <xdr:col>58</xdr:col>
      <xdr:colOff>28575</xdr:colOff>
      <xdr:row>53</xdr:row>
      <xdr:rowOff>9525</xdr:rowOff>
    </xdr:to>
    <xdr:pic>
      <xdr:nvPicPr>
        <xdr:cNvPr id="331973" name="Picture 7" descr="LogoLAA">
          <a:extLst>
            <a:ext uri="{FF2B5EF4-FFF2-40B4-BE49-F238E27FC236}">
              <a16:creationId xmlns:a16="http://schemas.microsoft.com/office/drawing/2014/main" id="{00000000-0008-0000-0A00-0000C51005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419975" y="2743200"/>
          <a:ext cx="8953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7</xdr:col>
      <xdr:colOff>133350</xdr:colOff>
      <xdr:row>95</xdr:row>
      <xdr:rowOff>0</xdr:rowOff>
    </xdr:from>
    <xdr:to>
      <xdr:col>14</xdr:col>
      <xdr:colOff>28575</xdr:colOff>
      <xdr:row>100</xdr:row>
      <xdr:rowOff>9525</xdr:rowOff>
    </xdr:to>
    <xdr:pic>
      <xdr:nvPicPr>
        <xdr:cNvPr id="331974" name="Picture 8" descr="LogoLAA">
          <a:extLst>
            <a:ext uri="{FF2B5EF4-FFF2-40B4-BE49-F238E27FC236}">
              <a16:creationId xmlns:a16="http://schemas.microsoft.com/office/drawing/2014/main" id="{00000000-0008-0000-0A00-0000C61005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3475" y="5429250"/>
          <a:ext cx="8953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51</xdr:col>
      <xdr:colOff>133350</xdr:colOff>
      <xdr:row>95</xdr:row>
      <xdr:rowOff>0</xdr:rowOff>
    </xdr:from>
    <xdr:to>
      <xdr:col>58</xdr:col>
      <xdr:colOff>28575</xdr:colOff>
      <xdr:row>100</xdr:row>
      <xdr:rowOff>9525</xdr:rowOff>
    </xdr:to>
    <xdr:pic>
      <xdr:nvPicPr>
        <xdr:cNvPr id="331975" name="Picture 9" descr="LogoLAA">
          <a:extLst>
            <a:ext uri="{FF2B5EF4-FFF2-40B4-BE49-F238E27FC236}">
              <a16:creationId xmlns:a16="http://schemas.microsoft.com/office/drawing/2014/main" id="{00000000-0008-0000-0A00-0000C71005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419975" y="5429250"/>
          <a:ext cx="8953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7</xdr:col>
      <xdr:colOff>133350</xdr:colOff>
      <xdr:row>48</xdr:row>
      <xdr:rowOff>0</xdr:rowOff>
    </xdr:from>
    <xdr:to>
      <xdr:col>14</xdr:col>
      <xdr:colOff>28575</xdr:colOff>
      <xdr:row>53</xdr:row>
      <xdr:rowOff>9525</xdr:rowOff>
    </xdr:to>
    <xdr:pic>
      <xdr:nvPicPr>
        <xdr:cNvPr id="331976" name="Picture 11" descr="LogoLAA">
          <a:extLst>
            <a:ext uri="{FF2B5EF4-FFF2-40B4-BE49-F238E27FC236}">
              <a16:creationId xmlns:a16="http://schemas.microsoft.com/office/drawing/2014/main" id="{00000000-0008-0000-0A00-0000C81005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3475" y="2743200"/>
          <a:ext cx="8953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7</xdr:col>
      <xdr:colOff>133350</xdr:colOff>
      <xdr:row>48</xdr:row>
      <xdr:rowOff>0</xdr:rowOff>
    </xdr:from>
    <xdr:to>
      <xdr:col>14</xdr:col>
      <xdr:colOff>28575</xdr:colOff>
      <xdr:row>53</xdr:row>
      <xdr:rowOff>9525</xdr:rowOff>
    </xdr:to>
    <xdr:pic>
      <xdr:nvPicPr>
        <xdr:cNvPr id="331977" name="Picture 13" descr="LogoLAA">
          <a:extLst>
            <a:ext uri="{FF2B5EF4-FFF2-40B4-BE49-F238E27FC236}">
              <a16:creationId xmlns:a16="http://schemas.microsoft.com/office/drawing/2014/main" id="{00000000-0008-0000-0A00-0000C91005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3475" y="2743200"/>
          <a:ext cx="8953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51</xdr:col>
      <xdr:colOff>133350</xdr:colOff>
      <xdr:row>48</xdr:row>
      <xdr:rowOff>0</xdr:rowOff>
    </xdr:from>
    <xdr:to>
      <xdr:col>58</xdr:col>
      <xdr:colOff>28575</xdr:colOff>
      <xdr:row>53</xdr:row>
      <xdr:rowOff>9525</xdr:rowOff>
    </xdr:to>
    <xdr:pic>
      <xdr:nvPicPr>
        <xdr:cNvPr id="331978" name="Picture 14" descr="LogoLAA">
          <a:extLst>
            <a:ext uri="{FF2B5EF4-FFF2-40B4-BE49-F238E27FC236}">
              <a16:creationId xmlns:a16="http://schemas.microsoft.com/office/drawing/2014/main" id="{00000000-0008-0000-0A00-0000CA1005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419975" y="2743200"/>
          <a:ext cx="8953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7</xdr:col>
      <xdr:colOff>133350</xdr:colOff>
      <xdr:row>95</xdr:row>
      <xdr:rowOff>0</xdr:rowOff>
    </xdr:from>
    <xdr:to>
      <xdr:col>14</xdr:col>
      <xdr:colOff>28575</xdr:colOff>
      <xdr:row>100</xdr:row>
      <xdr:rowOff>9525</xdr:rowOff>
    </xdr:to>
    <xdr:pic>
      <xdr:nvPicPr>
        <xdr:cNvPr id="331979" name="Picture 15" descr="LogoLAA">
          <a:extLst>
            <a:ext uri="{FF2B5EF4-FFF2-40B4-BE49-F238E27FC236}">
              <a16:creationId xmlns:a16="http://schemas.microsoft.com/office/drawing/2014/main" id="{00000000-0008-0000-0A00-0000CB1005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3475" y="5429250"/>
          <a:ext cx="8953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51</xdr:col>
      <xdr:colOff>133350</xdr:colOff>
      <xdr:row>95</xdr:row>
      <xdr:rowOff>0</xdr:rowOff>
    </xdr:from>
    <xdr:to>
      <xdr:col>58</xdr:col>
      <xdr:colOff>28575</xdr:colOff>
      <xdr:row>100</xdr:row>
      <xdr:rowOff>9525</xdr:rowOff>
    </xdr:to>
    <xdr:pic>
      <xdr:nvPicPr>
        <xdr:cNvPr id="331980" name="Picture 16" descr="LogoLAA">
          <a:extLst>
            <a:ext uri="{FF2B5EF4-FFF2-40B4-BE49-F238E27FC236}">
              <a16:creationId xmlns:a16="http://schemas.microsoft.com/office/drawing/2014/main" id="{00000000-0008-0000-0A00-0000CC1005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419975" y="5429250"/>
          <a:ext cx="8953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51</xdr:col>
      <xdr:colOff>133350</xdr:colOff>
      <xdr:row>1</xdr:row>
      <xdr:rowOff>0</xdr:rowOff>
    </xdr:from>
    <xdr:to>
      <xdr:col>58</xdr:col>
      <xdr:colOff>28575</xdr:colOff>
      <xdr:row>6</xdr:row>
      <xdr:rowOff>9525</xdr:rowOff>
    </xdr:to>
    <xdr:pic>
      <xdr:nvPicPr>
        <xdr:cNvPr id="331981" name="Picture 5" descr="LogoLAA">
          <a:extLst>
            <a:ext uri="{FF2B5EF4-FFF2-40B4-BE49-F238E27FC236}">
              <a16:creationId xmlns:a16="http://schemas.microsoft.com/office/drawing/2014/main" id="{00000000-0008-0000-0A00-0000CD1005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419975" y="57150"/>
          <a:ext cx="8953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51</xdr:col>
      <xdr:colOff>133350</xdr:colOff>
      <xdr:row>48</xdr:row>
      <xdr:rowOff>0</xdr:rowOff>
    </xdr:from>
    <xdr:to>
      <xdr:col>58</xdr:col>
      <xdr:colOff>28575</xdr:colOff>
      <xdr:row>53</xdr:row>
      <xdr:rowOff>9525</xdr:rowOff>
    </xdr:to>
    <xdr:pic>
      <xdr:nvPicPr>
        <xdr:cNvPr id="331982" name="Picture 12" descr="LogoLAA">
          <a:extLst>
            <a:ext uri="{FF2B5EF4-FFF2-40B4-BE49-F238E27FC236}">
              <a16:creationId xmlns:a16="http://schemas.microsoft.com/office/drawing/2014/main" id="{00000000-0008-0000-0A00-0000CE1005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419975" y="2743200"/>
          <a:ext cx="8953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133350</xdr:colOff>
      <xdr:row>1</xdr:row>
      <xdr:rowOff>0</xdr:rowOff>
    </xdr:from>
    <xdr:to>
      <xdr:col>14</xdr:col>
      <xdr:colOff>28575</xdr:colOff>
      <xdr:row>6</xdr:row>
      <xdr:rowOff>9525</xdr:rowOff>
    </xdr:to>
    <xdr:pic>
      <xdr:nvPicPr>
        <xdr:cNvPr id="327310" name="Picture 1" descr="LogoLAA">
          <a:extLst>
            <a:ext uri="{FF2B5EF4-FFF2-40B4-BE49-F238E27FC236}">
              <a16:creationId xmlns:a16="http://schemas.microsoft.com/office/drawing/2014/main" id="{00000000-0008-0000-0B00-00008EFE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3475" y="57150"/>
          <a:ext cx="8953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7</xdr:col>
      <xdr:colOff>133350</xdr:colOff>
      <xdr:row>48</xdr:row>
      <xdr:rowOff>0</xdr:rowOff>
    </xdr:from>
    <xdr:to>
      <xdr:col>14</xdr:col>
      <xdr:colOff>28575</xdr:colOff>
      <xdr:row>53</xdr:row>
      <xdr:rowOff>9525</xdr:rowOff>
    </xdr:to>
    <xdr:pic>
      <xdr:nvPicPr>
        <xdr:cNvPr id="327311" name="Picture 2" descr="LogoLAA">
          <a:extLst>
            <a:ext uri="{FF2B5EF4-FFF2-40B4-BE49-F238E27FC236}">
              <a16:creationId xmlns:a16="http://schemas.microsoft.com/office/drawing/2014/main" id="{00000000-0008-0000-0B00-00008FFE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3475" y="2743200"/>
          <a:ext cx="8953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7</xdr:col>
      <xdr:colOff>133350</xdr:colOff>
      <xdr:row>95</xdr:row>
      <xdr:rowOff>0</xdr:rowOff>
    </xdr:from>
    <xdr:to>
      <xdr:col>14</xdr:col>
      <xdr:colOff>28575</xdr:colOff>
      <xdr:row>100</xdr:row>
      <xdr:rowOff>9525</xdr:rowOff>
    </xdr:to>
    <xdr:pic>
      <xdr:nvPicPr>
        <xdr:cNvPr id="327312" name="Picture 3" descr="LogoLAA">
          <a:extLst>
            <a:ext uri="{FF2B5EF4-FFF2-40B4-BE49-F238E27FC236}">
              <a16:creationId xmlns:a16="http://schemas.microsoft.com/office/drawing/2014/main" id="{00000000-0008-0000-0B00-000090FE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3475" y="5429250"/>
          <a:ext cx="8953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7</xdr:col>
      <xdr:colOff>133350</xdr:colOff>
      <xdr:row>48</xdr:row>
      <xdr:rowOff>0</xdr:rowOff>
    </xdr:from>
    <xdr:to>
      <xdr:col>14</xdr:col>
      <xdr:colOff>28575</xdr:colOff>
      <xdr:row>53</xdr:row>
      <xdr:rowOff>9525</xdr:rowOff>
    </xdr:to>
    <xdr:pic>
      <xdr:nvPicPr>
        <xdr:cNvPr id="327313" name="Picture 4" descr="LogoLAA">
          <a:extLst>
            <a:ext uri="{FF2B5EF4-FFF2-40B4-BE49-F238E27FC236}">
              <a16:creationId xmlns:a16="http://schemas.microsoft.com/office/drawing/2014/main" id="{00000000-0008-0000-0B00-000091FE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3475" y="2743200"/>
          <a:ext cx="8953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7</xdr:col>
      <xdr:colOff>133350</xdr:colOff>
      <xdr:row>95</xdr:row>
      <xdr:rowOff>0</xdr:rowOff>
    </xdr:from>
    <xdr:to>
      <xdr:col>14</xdr:col>
      <xdr:colOff>28575</xdr:colOff>
      <xdr:row>100</xdr:row>
      <xdr:rowOff>9525</xdr:rowOff>
    </xdr:to>
    <xdr:pic>
      <xdr:nvPicPr>
        <xdr:cNvPr id="327314" name="Picture 5" descr="LogoLAA">
          <a:extLst>
            <a:ext uri="{FF2B5EF4-FFF2-40B4-BE49-F238E27FC236}">
              <a16:creationId xmlns:a16="http://schemas.microsoft.com/office/drawing/2014/main" id="{00000000-0008-0000-0B00-000092FE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3475" y="5429250"/>
          <a:ext cx="8953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133350</xdr:colOff>
      <xdr:row>1</xdr:row>
      <xdr:rowOff>0</xdr:rowOff>
    </xdr:from>
    <xdr:to>
      <xdr:col>14</xdr:col>
      <xdr:colOff>28575</xdr:colOff>
      <xdr:row>6</xdr:row>
      <xdr:rowOff>9525</xdr:rowOff>
    </xdr:to>
    <xdr:pic>
      <xdr:nvPicPr>
        <xdr:cNvPr id="328334" name="Picture 1" descr="LogoLAA">
          <a:extLst>
            <a:ext uri="{FF2B5EF4-FFF2-40B4-BE49-F238E27FC236}">
              <a16:creationId xmlns:a16="http://schemas.microsoft.com/office/drawing/2014/main" id="{00000000-0008-0000-0C00-00008E0205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3475" y="57150"/>
          <a:ext cx="8953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7</xdr:col>
      <xdr:colOff>133350</xdr:colOff>
      <xdr:row>48</xdr:row>
      <xdr:rowOff>0</xdr:rowOff>
    </xdr:from>
    <xdr:to>
      <xdr:col>14</xdr:col>
      <xdr:colOff>28575</xdr:colOff>
      <xdr:row>53</xdr:row>
      <xdr:rowOff>9525</xdr:rowOff>
    </xdr:to>
    <xdr:pic>
      <xdr:nvPicPr>
        <xdr:cNvPr id="328335" name="Picture 2" descr="LogoLAA">
          <a:extLst>
            <a:ext uri="{FF2B5EF4-FFF2-40B4-BE49-F238E27FC236}">
              <a16:creationId xmlns:a16="http://schemas.microsoft.com/office/drawing/2014/main" id="{00000000-0008-0000-0C00-00008F0205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3475" y="2743200"/>
          <a:ext cx="8953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7</xdr:col>
      <xdr:colOff>133350</xdr:colOff>
      <xdr:row>95</xdr:row>
      <xdr:rowOff>0</xdr:rowOff>
    </xdr:from>
    <xdr:to>
      <xdr:col>14</xdr:col>
      <xdr:colOff>28575</xdr:colOff>
      <xdr:row>100</xdr:row>
      <xdr:rowOff>9525</xdr:rowOff>
    </xdr:to>
    <xdr:pic>
      <xdr:nvPicPr>
        <xdr:cNvPr id="328336" name="Picture 3" descr="LogoLAA">
          <a:extLst>
            <a:ext uri="{FF2B5EF4-FFF2-40B4-BE49-F238E27FC236}">
              <a16:creationId xmlns:a16="http://schemas.microsoft.com/office/drawing/2014/main" id="{00000000-0008-0000-0C00-0000900205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3475" y="5429250"/>
          <a:ext cx="8953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7</xdr:col>
      <xdr:colOff>133350</xdr:colOff>
      <xdr:row>48</xdr:row>
      <xdr:rowOff>0</xdr:rowOff>
    </xdr:from>
    <xdr:to>
      <xdr:col>14</xdr:col>
      <xdr:colOff>28575</xdr:colOff>
      <xdr:row>53</xdr:row>
      <xdr:rowOff>9525</xdr:rowOff>
    </xdr:to>
    <xdr:pic>
      <xdr:nvPicPr>
        <xdr:cNvPr id="328337" name="Picture 4" descr="LogoLAA">
          <a:extLst>
            <a:ext uri="{FF2B5EF4-FFF2-40B4-BE49-F238E27FC236}">
              <a16:creationId xmlns:a16="http://schemas.microsoft.com/office/drawing/2014/main" id="{00000000-0008-0000-0C00-0000910205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3475" y="2743200"/>
          <a:ext cx="8953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7</xdr:col>
      <xdr:colOff>133350</xdr:colOff>
      <xdr:row>95</xdr:row>
      <xdr:rowOff>0</xdr:rowOff>
    </xdr:from>
    <xdr:to>
      <xdr:col>14</xdr:col>
      <xdr:colOff>28575</xdr:colOff>
      <xdr:row>100</xdr:row>
      <xdr:rowOff>9525</xdr:rowOff>
    </xdr:to>
    <xdr:pic>
      <xdr:nvPicPr>
        <xdr:cNvPr id="328338" name="Picture 5" descr="LogoLAA">
          <a:extLst>
            <a:ext uri="{FF2B5EF4-FFF2-40B4-BE49-F238E27FC236}">
              <a16:creationId xmlns:a16="http://schemas.microsoft.com/office/drawing/2014/main" id="{00000000-0008-0000-0C00-0000920205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33475" y="5429250"/>
          <a:ext cx="8953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árok3"/>
  <dimension ref="A1:CQ130"/>
  <sheetViews>
    <sheetView tabSelected="1" zoomScale="110" zoomScaleNormal="110" workbookViewId="0">
      <pane xSplit="1" ySplit="1" topLeftCell="B2" activePane="bottomRight" state="frozen"/>
      <selection activeCell="AH15" sqref="AH15:AQ17"/>
      <selection pane="topRight" activeCell="AH15" sqref="AH15:AQ17"/>
      <selection pane="bottomLeft" activeCell="AH15" sqref="AH15:AQ17"/>
      <selection pane="bottomRight" activeCell="W1" sqref="W1:W1048576"/>
    </sheetView>
  </sheetViews>
  <sheetFormatPr defaultColWidth="8.77734375" defaultRowHeight="12.75" customHeight="1" x14ac:dyDescent="0.25"/>
  <cols>
    <col min="1" max="1" width="5.44140625" style="119" customWidth="1"/>
    <col min="2" max="2" width="7" style="119" customWidth="1"/>
    <col min="3" max="3" width="28.77734375" style="119" customWidth="1"/>
    <col min="4" max="4" width="0.33203125" style="119" customWidth="1"/>
    <col min="5" max="5" width="13.6640625" style="119" customWidth="1"/>
    <col min="6" max="6" width="0.33203125" style="119" customWidth="1"/>
    <col min="7" max="7" width="15.109375" style="120" customWidth="1"/>
    <col min="8" max="8" width="0.6640625" style="120" customWidth="1"/>
    <col min="9" max="9" width="14.109375" style="119" customWidth="1"/>
    <col min="10" max="10" width="12" style="119" customWidth="1"/>
    <col min="11" max="11" width="20.109375" style="119" customWidth="1"/>
    <col min="12" max="12" width="12.109375" style="121" bestFit="1" customWidth="1"/>
    <col min="13" max="13" width="12" style="139" bestFit="1" customWidth="1"/>
    <col min="14" max="14" width="4.77734375" style="101" customWidth="1"/>
    <col min="15" max="15" width="12" style="118" bestFit="1" customWidth="1"/>
    <col min="16" max="16" width="6.77734375" style="109" customWidth="1"/>
    <col min="17" max="17" width="8.109375" style="109" customWidth="1"/>
    <col min="18" max="18" width="12" style="111" bestFit="1" customWidth="1"/>
    <col min="19" max="19" width="9.44140625" style="111" customWidth="1"/>
    <col min="20" max="20" width="5.33203125" style="112" bestFit="1" customWidth="1"/>
    <col min="21" max="21" width="8.6640625" style="113" customWidth="1"/>
    <col min="22" max="22" width="8" style="113" bestFit="1" customWidth="1"/>
    <col min="23" max="23" width="11.77734375" style="111" customWidth="1"/>
    <col min="24" max="24" width="6" style="115" customWidth="1"/>
    <col min="25" max="25" width="7.33203125" style="111" customWidth="1"/>
    <col min="26" max="26" width="0.77734375" style="111" hidden="1" customWidth="1"/>
    <col min="27" max="27" width="7.21875" style="111" customWidth="1"/>
    <col min="28" max="28" width="0.33203125" style="111" customWidth="1"/>
    <col min="29" max="29" width="7" style="111" customWidth="1"/>
    <col min="30" max="30" width="0.44140625" style="111" customWidth="1"/>
    <col min="31" max="31" width="4.44140625" style="111" customWidth="1"/>
    <col min="32" max="32" width="3.77734375" style="111" customWidth="1"/>
    <col min="33" max="33" width="5" style="111" customWidth="1"/>
    <col min="34" max="34" width="7.33203125" style="111" customWidth="1"/>
    <col min="35" max="35" width="24.6640625" style="111" bestFit="1" customWidth="1"/>
    <col min="36" max="36" width="7" style="111" customWidth="1"/>
    <col min="37" max="16384" width="8.77734375" style="111"/>
  </cols>
  <sheetData>
    <row r="1" spans="1:37" s="89" customFormat="1" ht="28.5" customHeight="1" x14ac:dyDescent="0.25">
      <c r="A1" s="173" t="s">
        <v>104</v>
      </c>
      <c r="B1" s="173" t="s">
        <v>608</v>
      </c>
      <c r="C1" s="216" t="s">
        <v>247</v>
      </c>
      <c r="D1" s="216"/>
      <c r="E1" s="217" t="s">
        <v>76</v>
      </c>
      <c r="F1" s="217"/>
      <c r="G1" s="218" t="s">
        <v>642</v>
      </c>
      <c r="H1" s="218"/>
      <c r="I1" s="216" t="s">
        <v>609</v>
      </c>
      <c r="J1" s="216"/>
      <c r="K1" s="174" t="s">
        <v>593</v>
      </c>
      <c r="L1" s="168" t="s">
        <v>643</v>
      </c>
      <c r="M1" s="169" t="s">
        <v>644</v>
      </c>
      <c r="N1" s="169" t="s">
        <v>645</v>
      </c>
      <c r="O1" s="170" t="s">
        <v>191</v>
      </c>
      <c r="P1" s="171" t="s">
        <v>646</v>
      </c>
      <c r="Q1" s="171" t="s">
        <v>647</v>
      </c>
      <c r="R1" s="171" t="s">
        <v>648</v>
      </c>
      <c r="S1" s="172" t="s">
        <v>610</v>
      </c>
      <c r="T1" s="175" t="s">
        <v>163</v>
      </c>
      <c r="U1" s="176" t="s">
        <v>165</v>
      </c>
      <c r="V1" s="167" t="s">
        <v>649</v>
      </c>
      <c r="W1" s="179" t="s">
        <v>650</v>
      </c>
      <c r="X1" s="180" t="s">
        <v>651</v>
      </c>
      <c r="Y1" s="178" t="s">
        <v>82</v>
      </c>
      <c r="Z1" s="87"/>
      <c r="AA1" s="178" t="s">
        <v>652</v>
      </c>
      <c r="AB1" s="87"/>
      <c r="AC1" s="178" t="s">
        <v>653</v>
      </c>
      <c r="AD1" s="87"/>
      <c r="AE1" s="178" t="s">
        <v>129</v>
      </c>
      <c r="AF1" s="178" t="s">
        <v>53</v>
      </c>
      <c r="AG1" s="178" t="s">
        <v>25</v>
      </c>
      <c r="AH1" s="178" t="s">
        <v>205</v>
      </c>
      <c r="AI1" s="177" t="s">
        <v>641</v>
      </c>
      <c r="AJ1" s="88"/>
      <c r="AK1" s="87"/>
    </row>
    <row r="2" spans="1:37" s="162" customFormat="1" ht="12.75" customHeight="1" x14ac:dyDescent="0.25">
      <c r="A2" s="152">
        <v>2</v>
      </c>
      <c r="B2" s="152" t="s">
        <v>83</v>
      </c>
      <c r="C2" s="162" t="s">
        <v>699</v>
      </c>
      <c r="D2" s="153"/>
      <c r="E2" s="153" t="s">
        <v>340</v>
      </c>
      <c r="F2" s="154"/>
      <c r="G2" s="155" t="s">
        <v>700</v>
      </c>
      <c r="H2" s="155"/>
      <c r="I2" s="153" t="s">
        <v>9</v>
      </c>
      <c r="J2" s="153"/>
      <c r="K2" s="184" t="s">
        <v>578</v>
      </c>
      <c r="L2" s="185">
        <v>45120</v>
      </c>
      <c r="M2" s="159">
        <v>45847</v>
      </c>
      <c r="N2" s="158" t="s">
        <v>80</v>
      </c>
      <c r="O2" s="159">
        <f>M2</f>
        <v>45847</v>
      </c>
      <c r="P2" s="160">
        <v>23403</v>
      </c>
      <c r="Q2" s="160"/>
      <c r="R2" s="161">
        <v>45116</v>
      </c>
      <c r="S2" s="162" t="s">
        <v>17</v>
      </c>
      <c r="T2" s="163" t="s">
        <v>164</v>
      </c>
      <c r="U2" s="164" t="s">
        <v>166</v>
      </c>
      <c r="V2" s="164" t="s">
        <v>38</v>
      </c>
      <c r="W2" s="165">
        <v>45847</v>
      </c>
      <c r="X2" s="166" t="s">
        <v>70</v>
      </c>
      <c r="Y2" s="162">
        <v>26.3</v>
      </c>
      <c r="AA2" s="162">
        <v>68</v>
      </c>
      <c r="AC2" s="162">
        <v>113</v>
      </c>
      <c r="AE2" s="162">
        <v>30</v>
      </c>
      <c r="AF2" s="162" t="s">
        <v>81</v>
      </c>
      <c r="AG2" s="162">
        <v>85</v>
      </c>
      <c r="AH2" s="162">
        <v>1</v>
      </c>
    </row>
    <row r="3" spans="1:37" s="100" customFormat="1" ht="12.75" customHeight="1" x14ac:dyDescent="0.25">
      <c r="A3" s="91">
        <v>3</v>
      </c>
      <c r="B3" s="91" t="s">
        <v>84</v>
      </c>
      <c r="C3" s="92" t="s">
        <v>611</v>
      </c>
      <c r="D3" s="92"/>
      <c r="E3" s="92" t="s">
        <v>536</v>
      </c>
      <c r="F3" s="93"/>
      <c r="G3" s="94" t="s">
        <v>614</v>
      </c>
      <c r="H3" s="94"/>
      <c r="I3" s="92" t="s">
        <v>612</v>
      </c>
      <c r="J3" s="92"/>
      <c r="K3" s="92" t="s">
        <v>613</v>
      </c>
      <c r="L3" s="95">
        <v>44823</v>
      </c>
      <c r="M3" s="96">
        <v>46247</v>
      </c>
      <c r="N3" s="97" t="s">
        <v>80</v>
      </c>
      <c r="O3" s="96">
        <f>M3</f>
        <v>46247</v>
      </c>
      <c r="P3" s="98">
        <v>22629</v>
      </c>
      <c r="Q3" s="151" t="s">
        <v>81</v>
      </c>
      <c r="R3" s="99">
        <v>45517</v>
      </c>
      <c r="S3" s="100" t="s">
        <v>788</v>
      </c>
      <c r="T3" s="101" t="s">
        <v>80</v>
      </c>
      <c r="U3" s="102" t="s">
        <v>789</v>
      </c>
      <c r="V3" s="102" t="s">
        <v>790</v>
      </c>
      <c r="W3" s="103">
        <f>M3</f>
        <v>46247</v>
      </c>
      <c r="X3" s="104" t="s">
        <v>70</v>
      </c>
      <c r="Y3" s="100">
        <v>192</v>
      </c>
      <c r="AA3" s="100">
        <v>300</v>
      </c>
      <c r="AC3" s="100">
        <v>390</v>
      </c>
      <c r="AE3" s="100">
        <v>45</v>
      </c>
      <c r="AF3" s="100">
        <v>55</v>
      </c>
      <c r="AG3" s="100">
        <v>80</v>
      </c>
      <c r="AH3" s="100">
        <v>2</v>
      </c>
    </row>
    <row r="4" spans="1:37" ht="12.75" customHeight="1" x14ac:dyDescent="0.25">
      <c r="A4" s="91">
        <v>4</v>
      </c>
      <c r="B4" s="91" t="s">
        <v>84</v>
      </c>
      <c r="C4" s="100" t="s">
        <v>383</v>
      </c>
      <c r="D4" s="92"/>
      <c r="E4" s="105" t="s">
        <v>379</v>
      </c>
      <c r="F4" s="85"/>
      <c r="G4" s="106" t="s">
        <v>380</v>
      </c>
      <c r="H4" s="106"/>
      <c r="I4" s="85" t="s">
        <v>381</v>
      </c>
      <c r="J4" s="85"/>
      <c r="K4" s="85" t="s">
        <v>382</v>
      </c>
      <c r="L4" s="107">
        <v>43258</v>
      </c>
      <c r="M4" s="108">
        <v>46166</v>
      </c>
      <c r="N4" s="97" t="s">
        <v>80</v>
      </c>
      <c r="O4" s="96">
        <f>M4</f>
        <v>46166</v>
      </c>
      <c r="P4" s="109">
        <v>22421</v>
      </c>
      <c r="Q4" s="109">
        <v>2018</v>
      </c>
      <c r="R4" s="110">
        <v>45436</v>
      </c>
      <c r="S4" s="111" t="s">
        <v>30</v>
      </c>
      <c r="T4" s="112" t="s">
        <v>80</v>
      </c>
      <c r="U4" s="113" t="s">
        <v>762</v>
      </c>
      <c r="V4" s="113" t="s">
        <v>761</v>
      </c>
      <c r="W4" s="114">
        <f t="shared" ref="W4:W8" si="0">M4</f>
        <v>46166</v>
      </c>
      <c r="X4" s="115" t="s">
        <v>0</v>
      </c>
      <c r="Y4" s="111">
        <v>250</v>
      </c>
      <c r="AA4" s="111">
        <v>310</v>
      </c>
      <c r="AC4" s="111">
        <v>450</v>
      </c>
      <c r="AE4" s="111">
        <v>60</v>
      </c>
      <c r="AF4" s="111">
        <v>65</v>
      </c>
      <c r="AG4" s="111">
        <v>150</v>
      </c>
      <c r="AH4" s="111">
        <v>2</v>
      </c>
      <c r="AJ4" s="111" t="str">
        <f ca="1">IF(M4="","",IF(DAYS360(M4,NOW())&gt;720,"neplatné viac ako 2roky",""))</f>
        <v/>
      </c>
    </row>
    <row r="5" spans="1:37" ht="12.75" customHeight="1" x14ac:dyDescent="0.25">
      <c r="A5" s="91">
        <v>6</v>
      </c>
      <c r="B5" s="91" t="s">
        <v>84</v>
      </c>
      <c r="C5" s="92" t="s">
        <v>124</v>
      </c>
      <c r="D5" s="92"/>
      <c r="E5" s="85" t="s">
        <v>537</v>
      </c>
      <c r="F5" s="85"/>
      <c r="G5" s="106" t="s">
        <v>162</v>
      </c>
      <c r="H5" s="106"/>
      <c r="I5" s="116" t="s">
        <v>258</v>
      </c>
      <c r="J5" s="85"/>
      <c r="K5" s="105" t="s">
        <v>259</v>
      </c>
      <c r="L5" s="107">
        <v>33418</v>
      </c>
      <c r="M5" s="108">
        <v>46520</v>
      </c>
      <c r="N5" s="97" t="s">
        <v>80</v>
      </c>
      <c r="O5" s="96">
        <f t="shared" ref="O5:O6" si="1">M5</f>
        <v>46520</v>
      </c>
      <c r="P5" s="109">
        <v>20534</v>
      </c>
      <c r="Q5" s="109">
        <v>1991</v>
      </c>
      <c r="R5" s="110">
        <v>45790</v>
      </c>
      <c r="S5" s="111" t="s">
        <v>207</v>
      </c>
      <c r="T5" s="112" t="s">
        <v>80</v>
      </c>
      <c r="U5" s="113" t="s">
        <v>898</v>
      </c>
      <c r="V5" s="113" t="s">
        <v>899</v>
      </c>
      <c r="W5" s="114">
        <f t="shared" si="0"/>
        <v>46520</v>
      </c>
      <c r="X5" s="115" t="s">
        <v>0</v>
      </c>
      <c r="Y5" s="111">
        <v>165</v>
      </c>
      <c r="AA5" s="111">
        <v>225</v>
      </c>
      <c r="AC5" s="111">
        <v>430</v>
      </c>
      <c r="AE5" s="111">
        <v>60</v>
      </c>
      <c r="AF5" s="111">
        <v>65</v>
      </c>
      <c r="AG5" s="111">
        <v>120</v>
      </c>
      <c r="AH5" s="111">
        <v>2</v>
      </c>
      <c r="AJ5" s="111" t="str">
        <f ca="1">IF(M5="","",IF(DAYS360(M5,NOW())&gt;720,"neplatné viac ako 2roky",""))</f>
        <v/>
      </c>
    </row>
    <row r="6" spans="1:37" s="100" customFormat="1" ht="12.75" customHeight="1" x14ac:dyDescent="0.25">
      <c r="A6" s="91">
        <v>7</v>
      </c>
      <c r="B6" s="91" t="s">
        <v>84</v>
      </c>
      <c r="C6" s="92" t="s">
        <v>280</v>
      </c>
      <c r="D6" s="92"/>
      <c r="E6" s="92" t="s">
        <v>538</v>
      </c>
      <c r="F6" s="92"/>
      <c r="G6" s="94" t="s">
        <v>281</v>
      </c>
      <c r="H6" s="94"/>
      <c r="I6" s="92" t="s">
        <v>356</v>
      </c>
      <c r="J6" s="92"/>
      <c r="K6" s="92" t="s">
        <v>282</v>
      </c>
      <c r="L6" s="95">
        <v>42299</v>
      </c>
      <c r="M6" s="96">
        <v>45189</v>
      </c>
      <c r="N6" s="97" t="s">
        <v>12</v>
      </c>
      <c r="O6" s="96">
        <f t="shared" si="1"/>
        <v>45189</v>
      </c>
      <c r="P6" s="98">
        <v>19498</v>
      </c>
      <c r="Q6" s="98">
        <v>2015</v>
      </c>
      <c r="R6" s="110">
        <v>44459</v>
      </c>
      <c r="S6" s="100" t="s">
        <v>207</v>
      </c>
      <c r="T6" s="101" t="s">
        <v>80</v>
      </c>
      <c r="U6" s="102" t="s">
        <v>568</v>
      </c>
      <c r="V6" s="102" t="s">
        <v>569</v>
      </c>
      <c r="W6" s="114">
        <f t="shared" si="0"/>
        <v>45189</v>
      </c>
      <c r="X6" s="115" t="s">
        <v>0</v>
      </c>
      <c r="Y6" s="111">
        <v>240</v>
      </c>
      <c r="Z6" s="111"/>
      <c r="AA6" s="111">
        <v>300</v>
      </c>
      <c r="AB6" s="111"/>
      <c r="AC6" s="111">
        <v>472.5</v>
      </c>
      <c r="AD6" s="111"/>
      <c r="AE6" s="111">
        <v>60</v>
      </c>
      <c r="AF6" s="111">
        <v>65</v>
      </c>
      <c r="AG6" s="111">
        <v>168</v>
      </c>
      <c r="AH6" s="111">
        <v>2</v>
      </c>
      <c r="AJ6" s="100" t="str">
        <f ca="1">IF(M6="","",IF(DAYS360(M6,NOW())&gt;720,"neplatné viac ako 2roky",""))</f>
        <v>neplatné viac ako 2roky</v>
      </c>
    </row>
    <row r="7" spans="1:37" ht="12.75" customHeight="1" x14ac:dyDescent="0.25">
      <c r="A7" s="91">
        <v>8</v>
      </c>
      <c r="B7" s="91" t="s">
        <v>83</v>
      </c>
      <c r="C7" s="91" t="s">
        <v>622</v>
      </c>
      <c r="D7" s="92"/>
      <c r="E7" s="85" t="s">
        <v>617</v>
      </c>
      <c r="F7" s="85"/>
      <c r="G7" s="106" t="s">
        <v>623</v>
      </c>
      <c r="H7" s="106"/>
      <c r="I7" s="85" t="s">
        <v>114</v>
      </c>
      <c r="J7" s="85"/>
      <c r="K7" s="85" t="s">
        <v>336</v>
      </c>
      <c r="L7" s="117">
        <v>44858</v>
      </c>
      <c r="M7" s="108">
        <v>46300</v>
      </c>
      <c r="N7" s="97" t="s">
        <v>80</v>
      </c>
      <c r="O7" s="118">
        <f>M7</f>
        <v>46300</v>
      </c>
      <c r="P7" s="109">
        <v>22677</v>
      </c>
      <c r="Q7" s="109">
        <v>2013</v>
      </c>
      <c r="R7" s="110">
        <v>44849</v>
      </c>
      <c r="S7" s="111" t="s">
        <v>17</v>
      </c>
      <c r="T7" s="112" t="s">
        <v>80</v>
      </c>
      <c r="U7" s="113" t="s">
        <v>173</v>
      </c>
      <c r="V7" s="113" t="s">
        <v>245</v>
      </c>
      <c r="W7" s="114">
        <f t="shared" si="0"/>
        <v>46300</v>
      </c>
      <c r="X7" s="115" t="s">
        <v>70</v>
      </c>
      <c r="Y7" s="141">
        <v>31.7</v>
      </c>
      <c r="AA7" s="111">
        <v>100</v>
      </c>
      <c r="AC7" s="111">
        <v>133</v>
      </c>
      <c r="AE7" s="111">
        <v>36</v>
      </c>
      <c r="AF7" s="111">
        <v>40</v>
      </c>
      <c r="AG7" s="111">
        <v>80</v>
      </c>
      <c r="AH7" s="111">
        <v>1</v>
      </c>
      <c r="AJ7" s="111" t="str">
        <f ca="1">IF(M7="","",IF(DAYS360(M7,NOW())&gt;720,"neplatné viac ako 2roky",""))</f>
        <v/>
      </c>
    </row>
    <row r="8" spans="1:37" ht="12.75" customHeight="1" x14ac:dyDescent="0.25">
      <c r="A8" s="91">
        <v>9</v>
      </c>
      <c r="B8" s="100" t="s">
        <v>84</v>
      </c>
      <c r="C8" s="119" t="s">
        <v>462</v>
      </c>
      <c r="E8" s="119" t="s">
        <v>87</v>
      </c>
      <c r="G8" s="120" t="s">
        <v>88</v>
      </c>
      <c r="I8" s="119" t="s">
        <v>89</v>
      </c>
      <c r="K8" s="119" t="s">
        <v>90</v>
      </c>
      <c r="L8" s="121">
        <v>41509</v>
      </c>
      <c r="M8" s="159">
        <v>45910</v>
      </c>
      <c r="N8" s="97" t="s">
        <v>80</v>
      </c>
      <c r="O8" s="118">
        <f>M8</f>
        <v>45910</v>
      </c>
      <c r="P8" s="109">
        <v>19533</v>
      </c>
      <c r="Q8" s="109">
        <v>2004</v>
      </c>
      <c r="R8" s="110">
        <v>45179</v>
      </c>
      <c r="S8" s="111" t="s">
        <v>458</v>
      </c>
      <c r="T8" s="112" t="s">
        <v>80</v>
      </c>
      <c r="U8" s="113" t="s">
        <v>166</v>
      </c>
      <c r="V8" s="102" t="s">
        <v>560</v>
      </c>
      <c r="W8" s="114">
        <f t="shared" si="0"/>
        <v>45910</v>
      </c>
      <c r="X8" s="115" t="s">
        <v>176</v>
      </c>
      <c r="Y8" s="111">
        <v>220</v>
      </c>
      <c r="AA8" s="111">
        <v>280</v>
      </c>
      <c r="AC8" s="111">
        <v>409</v>
      </c>
      <c r="AE8" s="111">
        <v>60</v>
      </c>
      <c r="AF8" s="111">
        <v>65</v>
      </c>
      <c r="AG8" s="111">
        <v>145</v>
      </c>
      <c r="AH8" s="111">
        <v>2</v>
      </c>
    </row>
    <row r="9" spans="1:37" s="100" customFormat="1" ht="12.75" customHeight="1" x14ac:dyDescent="0.25">
      <c r="A9" s="91">
        <v>13</v>
      </c>
      <c r="B9" s="91" t="s">
        <v>84</v>
      </c>
      <c r="C9" s="92" t="s">
        <v>109</v>
      </c>
      <c r="D9" s="92"/>
      <c r="E9" s="92" t="s">
        <v>28</v>
      </c>
      <c r="F9" s="92"/>
      <c r="G9" s="94" t="s">
        <v>21</v>
      </c>
      <c r="H9" s="94"/>
      <c r="I9" s="92" t="s">
        <v>22</v>
      </c>
      <c r="J9" s="92"/>
      <c r="K9" s="92" t="s">
        <v>23</v>
      </c>
      <c r="L9" s="95">
        <v>36687</v>
      </c>
      <c r="M9" s="96">
        <v>45159</v>
      </c>
      <c r="N9" s="97" t="s">
        <v>80</v>
      </c>
      <c r="O9" s="118">
        <f>M9</f>
        <v>45159</v>
      </c>
      <c r="P9" s="98">
        <v>23115</v>
      </c>
      <c r="Q9" s="98">
        <v>1998</v>
      </c>
      <c r="R9" s="110">
        <v>44429</v>
      </c>
      <c r="S9" s="100" t="s">
        <v>458</v>
      </c>
      <c r="T9" s="101" t="s">
        <v>79</v>
      </c>
      <c r="U9" s="102" t="s">
        <v>561</v>
      </c>
      <c r="V9" s="122" t="s">
        <v>562</v>
      </c>
      <c r="W9" s="114">
        <f>M9</f>
        <v>45159</v>
      </c>
      <c r="X9" s="104" t="s">
        <v>70</v>
      </c>
      <c r="Y9" s="100">
        <v>235</v>
      </c>
      <c r="AA9" s="100">
        <v>300</v>
      </c>
      <c r="AC9" s="100">
        <v>430</v>
      </c>
      <c r="AE9" s="100">
        <v>50</v>
      </c>
      <c r="AF9" s="100">
        <v>55</v>
      </c>
      <c r="AG9" s="100">
        <v>100</v>
      </c>
      <c r="AH9" s="100">
        <v>2</v>
      </c>
      <c r="AJ9" s="100" t="str">
        <f ca="1">IF(M9="","",IF(DAYS360(M9,NOW())&gt;720,"neplatné viac ako 2roky",""))</f>
        <v>neplatné viac ako 2roky</v>
      </c>
    </row>
    <row r="10" spans="1:37" s="162" customFormat="1" ht="12.75" customHeight="1" x14ac:dyDescent="0.25">
      <c r="A10" s="152">
        <v>14</v>
      </c>
      <c r="B10" s="152" t="s">
        <v>84</v>
      </c>
      <c r="C10" s="152" t="s">
        <v>800</v>
      </c>
      <c r="D10" s="193"/>
      <c r="E10" s="152" t="s">
        <v>283</v>
      </c>
      <c r="F10" s="193"/>
      <c r="G10" s="181" t="s">
        <v>801</v>
      </c>
      <c r="H10" s="194"/>
      <c r="I10" s="195" t="s">
        <v>804</v>
      </c>
      <c r="J10" s="193"/>
      <c r="K10" s="195" t="s">
        <v>802</v>
      </c>
      <c r="L10" s="159" t="s">
        <v>803</v>
      </c>
      <c r="M10" s="196">
        <v>46282</v>
      </c>
      <c r="N10" s="197" t="s">
        <v>80</v>
      </c>
      <c r="O10" s="159">
        <f>M10</f>
        <v>46282</v>
      </c>
      <c r="P10" s="160">
        <v>18512</v>
      </c>
      <c r="Q10" s="160" t="s">
        <v>805</v>
      </c>
      <c r="R10" s="161">
        <v>45552</v>
      </c>
      <c r="S10" s="162" t="s">
        <v>367</v>
      </c>
      <c r="T10" s="163" t="s">
        <v>80</v>
      </c>
      <c r="U10" s="164" t="s">
        <v>806</v>
      </c>
      <c r="V10" s="164" t="s">
        <v>807</v>
      </c>
      <c r="W10" s="165">
        <f>M10</f>
        <v>46282</v>
      </c>
      <c r="X10" s="166" t="s">
        <v>0</v>
      </c>
      <c r="Y10" s="162">
        <v>213</v>
      </c>
      <c r="Z10" s="198"/>
      <c r="AA10" s="162">
        <v>275</v>
      </c>
      <c r="AB10" s="198"/>
      <c r="AC10" s="162">
        <v>450</v>
      </c>
      <c r="AD10" s="198"/>
      <c r="AE10" s="162">
        <v>50</v>
      </c>
      <c r="AF10" s="162">
        <v>55</v>
      </c>
      <c r="AG10" s="162">
        <v>110</v>
      </c>
      <c r="AH10" s="199">
        <v>2</v>
      </c>
    </row>
    <row r="11" spans="1:37" ht="12.75" customHeight="1" x14ac:dyDescent="0.25">
      <c r="A11" s="91">
        <v>15</v>
      </c>
      <c r="B11" s="91" t="s">
        <v>84</v>
      </c>
      <c r="C11" s="100" t="s">
        <v>260</v>
      </c>
      <c r="D11" s="92"/>
      <c r="E11" s="85" t="s">
        <v>284</v>
      </c>
      <c r="F11" s="85"/>
      <c r="G11" s="106" t="s">
        <v>285</v>
      </c>
      <c r="H11" s="106"/>
      <c r="I11" s="85" t="s">
        <v>93</v>
      </c>
      <c r="J11" s="85"/>
      <c r="K11" s="85" t="s">
        <v>286</v>
      </c>
      <c r="L11" s="107">
        <v>42276</v>
      </c>
      <c r="M11" s="108">
        <v>46559</v>
      </c>
      <c r="N11" s="97" t="s">
        <v>80</v>
      </c>
      <c r="O11" s="118">
        <f>M11</f>
        <v>46559</v>
      </c>
      <c r="P11" s="109">
        <v>16126</v>
      </c>
      <c r="Q11" s="109">
        <v>2013</v>
      </c>
      <c r="R11" s="110">
        <v>45829</v>
      </c>
      <c r="S11" s="111" t="s">
        <v>30</v>
      </c>
      <c r="T11" s="112" t="s">
        <v>80</v>
      </c>
      <c r="U11" s="113" t="s">
        <v>902</v>
      </c>
      <c r="V11" s="113" t="s">
        <v>903</v>
      </c>
      <c r="W11" s="114">
        <f>M11</f>
        <v>46559</v>
      </c>
      <c r="X11" s="115" t="s">
        <v>0</v>
      </c>
      <c r="Y11" s="111">
        <v>260</v>
      </c>
      <c r="AA11" s="111">
        <v>320</v>
      </c>
      <c r="AC11" s="111">
        <v>450</v>
      </c>
      <c r="AE11" s="111">
        <v>60</v>
      </c>
      <c r="AF11" s="111">
        <v>65</v>
      </c>
      <c r="AG11" s="111">
        <v>168</v>
      </c>
      <c r="AH11" s="111">
        <v>2</v>
      </c>
    </row>
    <row r="12" spans="1:37" s="100" customFormat="1" ht="12.75" customHeight="1" x14ac:dyDescent="0.25">
      <c r="A12" s="91">
        <v>16</v>
      </c>
      <c r="B12" s="91" t="s">
        <v>84</v>
      </c>
      <c r="C12" s="92" t="s">
        <v>626</v>
      </c>
      <c r="D12" s="92"/>
      <c r="E12" s="92" t="s">
        <v>357</v>
      </c>
      <c r="F12" s="92"/>
      <c r="G12" s="94" t="s">
        <v>627</v>
      </c>
      <c r="H12" s="94"/>
      <c r="I12" s="92" t="s">
        <v>628</v>
      </c>
      <c r="J12" s="92"/>
      <c r="K12" s="92" t="s">
        <v>629</v>
      </c>
      <c r="L12" s="123">
        <v>44914</v>
      </c>
      <c r="M12" s="96">
        <v>46587</v>
      </c>
      <c r="N12" s="97" t="s">
        <v>341</v>
      </c>
      <c r="O12" s="124">
        <f>M12</f>
        <v>46587</v>
      </c>
      <c r="P12" s="98">
        <v>22726</v>
      </c>
      <c r="Q12" s="98" t="s">
        <v>630</v>
      </c>
      <c r="R12" s="99">
        <v>45857</v>
      </c>
      <c r="S12" s="100" t="s">
        <v>922</v>
      </c>
      <c r="T12" s="101" t="s">
        <v>80</v>
      </c>
      <c r="U12" s="102" t="s">
        <v>923</v>
      </c>
      <c r="V12" s="102" t="s">
        <v>924</v>
      </c>
      <c r="W12" s="103">
        <f>M12</f>
        <v>46587</v>
      </c>
      <c r="X12" s="104" t="s">
        <v>0</v>
      </c>
      <c r="Y12" s="100">
        <v>217</v>
      </c>
      <c r="AA12" s="100">
        <v>277</v>
      </c>
      <c r="AC12" s="100">
        <v>450</v>
      </c>
      <c r="AE12" s="100">
        <v>60</v>
      </c>
      <c r="AF12" s="100">
        <v>65</v>
      </c>
      <c r="AG12" s="100">
        <v>160</v>
      </c>
      <c r="AH12" s="100">
        <v>2</v>
      </c>
    </row>
    <row r="13" spans="1:37" ht="12.75" customHeight="1" x14ac:dyDescent="0.25">
      <c r="A13" s="92">
        <v>18</v>
      </c>
      <c r="B13" s="91" t="s">
        <v>84</v>
      </c>
      <c r="C13" s="91" t="s">
        <v>474</v>
      </c>
      <c r="D13" s="91"/>
      <c r="E13" s="85" t="s">
        <v>102</v>
      </c>
      <c r="F13" s="125"/>
      <c r="G13" s="106" t="s">
        <v>475</v>
      </c>
      <c r="H13" s="106"/>
      <c r="I13" s="126" t="s">
        <v>581</v>
      </c>
      <c r="J13" s="126"/>
      <c r="K13" s="85" t="s">
        <v>103</v>
      </c>
      <c r="L13" s="121">
        <v>43871</v>
      </c>
      <c r="M13" s="108">
        <v>46038</v>
      </c>
      <c r="N13" s="97" t="s">
        <v>12</v>
      </c>
      <c r="O13" s="118">
        <f t="shared" ref="O13:O18" si="2">M13</f>
        <v>46038</v>
      </c>
      <c r="P13" s="109">
        <v>22026</v>
      </c>
      <c r="Q13" s="109" t="s">
        <v>476</v>
      </c>
      <c r="R13" s="110" t="s">
        <v>742</v>
      </c>
      <c r="S13" s="111" t="s">
        <v>193</v>
      </c>
      <c r="T13" s="112" t="s">
        <v>157</v>
      </c>
      <c r="U13" s="102" t="s">
        <v>582</v>
      </c>
      <c r="V13" s="102" t="s">
        <v>743</v>
      </c>
      <c r="W13" s="114">
        <f>M13</f>
        <v>46038</v>
      </c>
      <c r="X13" s="115" t="s">
        <v>176</v>
      </c>
      <c r="Y13" s="111">
        <v>200</v>
      </c>
      <c r="AA13" s="111">
        <v>260</v>
      </c>
      <c r="AC13" s="143">
        <v>472.5</v>
      </c>
      <c r="AE13" s="111">
        <v>62</v>
      </c>
      <c r="AF13" s="111">
        <v>65</v>
      </c>
      <c r="AG13" s="111">
        <v>157</v>
      </c>
      <c r="AH13" s="111">
        <v>2</v>
      </c>
      <c r="AJ13" s="111" t="str">
        <f ca="1">IF(M13="","",IF(DAYS360(M13,NOW())&gt;720,"neplatné viac ako 2roky",""))</f>
        <v/>
      </c>
    </row>
    <row r="14" spans="1:37" ht="12.75" customHeight="1" x14ac:dyDescent="0.25">
      <c r="A14" s="102" t="s">
        <v>41</v>
      </c>
      <c r="B14" s="100" t="s">
        <v>84</v>
      </c>
      <c r="C14" s="91" t="s">
        <v>451</v>
      </c>
      <c r="D14" s="111"/>
      <c r="E14" s="111" t="s">
        <v>347</v>
      </c>
      <c r="F14" s="111"/>
      <c r="G14" s="112" t="s">
        <v>452</v>
      </c>
      <c r="H14" s="111"/>
      <c r="I14" s="126" t="s">
        <v>679</v>
      </c>
      <c r="J14" s="111"/>
      <c r="K14" s="86" t="s">
        <v>348</v>
      </c>
      <c r="L14" s="121">
        <v>37016</v>
      </c>
      <c r="M14" s="108">
        <v>46524</v>
      </c>
      <c r="N14" s="97" t="s">
        <v>80</v>
      </c>
      <c r="O14" s="118">
        <f t="shared" si="2"/>
        <v>46524</v>
      </c>
      <c r="P14" s="109">
        <v>19264</v>
      </c>
      <c r="Q14" s="109" t="s">
        <v>431</v>
      </c>
      <c r="R14" s="110">
        <v>45794</v>
      </c>
      <c r="S14" s="111" t="s">
        <v>7</v>
      </c>
      <c r="T14" s="112" t="s">
        <v>80</v>
      </c>
      <c r="U14" s="113" t="s">
        <v>870</v>
      </c>
      <c r="V14" s="113" t="s">
        <v>871</v>
      </c>
      <c r="W14" s="114">
        <f>M14</f>
        <v>46524</v>
      </c>
      <c r="X14" s="115" t="s">
        <v>0</v>
      </c>
      <c r="Y14" s="111">
        <v>208</v>
      </c>
      <c r="AA14" s="111">
        <v>300</v>
      </c>
      <c r="AC14" s="111">
        <v>450</v>
      </c>
      <c r="AE14" s="111">
        <v>60</v>
      </c>
      <c r="AF14" s="111">
        <v>65</v>
      </c>
      <c r="AG14" s="111">
        <v>160</v>
      </c>
      <c r="AH14" s="111">
        <v>2</v>
      </c>
    </row>
    <row r="15" spans="1:37" s="100" customFormat="1" ht="12.75" customHeight="1" x14ac:dyDescent="0.25">
      <c r="A15" s="91">
        <v>20</v>
      </c>
      <c r="B15" s="100" t="s">
        <v>84</v>
      </c>
      <c r="C15" s="128" t="s">
        <v>137</v>
      </c>
      <c r="E15" s="128" t="s">
        <v>539</v>
      </c>
      <c r="G15" s="101" t="s">
        <v>251</v>
      </c>
      <c r="I15" s="128" t="s">
        <v>13</v>
      </c>
      <c r="K15" s="128" t="s">
        <v>543</v>
      </c>
      <c r="L15" s="129">
        <v>37052</v>
      </c>
      <c r="M15" s="124">
        <v>46006</v>
      </c>
      <c r="N15" s="97" t="s">
        <v>80</v>
      </c>
      <c r="O15" s="118">
        <f t="shared" si="2"/>
        <v>46006</v>
      </c>
      <c r="P15" s="109">
        <v>20743</v>
      </c>
      <c r="Q15" s="98">
        <v>2000</v>
      </c>
      <c r="R15" s="110">
        <v>45275</v>
      </c>
      <c r="S15" s="100" t="s">
        <v>207</v>
      </c>
      <c r="T15" s="101" t="s">
        <v>80</v>
      </c>
      <c r="U15" s="102" t="s">
        <v>736</v>
      </c>
      <c r="V15" s="102" t="s">
        <v>737</v>
      </c>
      <c r="W15" s="114">
        <f>M15</f>
        <v>46006</v>
      </c>
      <c r="X15" s="104" t="s">
        <v>70</v>
      </c>
      <c r="Y15" s="100">
        <v>200</v>
      </c>
      <c r="AA15" s="100">
        <v>260</v>
      </c>
      <c r="AC15" s="100">
        <v>400</v>
      </c>
      <c r="AE15" s="100">
        <v>48</v>
      </c>
      <c r="AF15" s="100">
        <v>53</v>
      </c>
      <c r="AG15" s="100">
        <v>100</v>
      </c>
      <c r="AH15" s="100">
        <v>2</v>
      </c>
      <c r="AI15" s="100" t="s">
        <v>680</v>
      </c>
    </row>
    <row r="16" spans="1:37" s="162" customFormat="1" ht="12.75" customHeight="1" x14ac:dyDescent="0.25">
      <c r="A16" s="152">
        <v>21</v>
      </c>
      <c r="B16" s="152" t="s">
        <v>83</v>
      </c>
      <c r="C16" s="195" t="s">
        <v>699</v>
      </c>
      <c r="D16" s="152"/>
      <c r="E16" s="195" t="s">
        <v>332</v>
      </c>
      <c r="F16" s="152"/>
      <c r="G16" s="181" t="s">
        <v>925</v>
      </c>
      <c r="H16" s="181"/>
      <c r="I16" s="152" t="s">
        <v>9</v>
      </c>
      <c r="J16" s="152"/>
      <c r="K16" s="152" t="s">
        <v>336</v>
      </c>
      <c r="L16" s="159">
        <v>45873</v>
      </c>
      <c r="M16" s="196">
        <v>46589</v>
      </c>
      <c r="N16" s="197" t="s">
        <v>80</v>
      </c>
      <c r="O16" s="159">
        <f t="shared" si="2"/>
        <v>46589</v>
      </c>
      <c r="P16" s="160">
        <v>25462</v>
      </c>
      <c r="Q16" s="160">
        <v>2019</v>
      </c>
      <c r="R16" s="161">
        <v>45859</v>
      </c>
      <c r="S16" s="162" t="s">
        <v>367</v>
      </c>
      <c r="T16" s="163" t="s">
        <v>164</v>
      </c>
      <c r="U16" s="164" t="s">
        <v>38</v>
      </c>
      <c r="V16" s="164" t="s">
        <v>926</v>
      </c>
      <c r="W16" s="165">
        <v>46589</v>
      </c>
      <c r="X16" s="166" t="s">
        <v>0</v>
      </c>
      <c r="Y16" s="162">
        <v>26.3</v>
      </c>
      <c r="AA16" s="162">
        <v>94</v>
      </c>
      <c r="AC16" s="162">
        <v>139</v>
      </c>
      <c r="AE16" s="162">
        <v>30</v>
      </c>
      <c r="AF16" s="162">
        <v>74</v>
      </c>
      <c r="AG16" s="162">
        <v>85</v>
      </c>
      <c r="AH16" s="162">
        <v>1</v>
      </c>
      <c r="AJ16" s="162" t="str">
        <f ca="1">IF(M16="","",IF(DAYS360(M16,NOW())&gt;720,"neplatné viac ako 2roky",""))</f>
        <v/>
      </c>
    </row>
    <row r="17" spans="1:36" ht="12.75" customHeight="1" x14ac:dyDescent="0.25">
      <c r="A17" s="91">
        <v>22</v>
      </c>
      <c r="B17" s="91" t="s">
        <v>84</v>
      </c>
      <c r="C17" s="92" t="s">
        <v>107</v>
      </c>
      <c r="D17" s="92"/>
      <c r="E17" s="85" t="s">
        <v>540</v>
      </c>
      <c r="F17" s="85"/>
      <c r="G17" s="106" t="s">
        <v>108</v>
      </c>
      <c r="H17" s="106"/>
      <c r="I17" s="85" t="s">
        <v>34</v>
      </c>
      <c r="J17" s="85"/>
      <c r="K17" s="85" t="s">
        <v>583</v>
      </c>
      <c r="L17" s="107">
        <v>37192</v>
      </c>
      <c r="M17" s="108">
        <v>46040</v>
      </c>
      <c r="N17" s="97" t="s">
        <v>98</v>
      </c>
      <c r="O17" s="118">
        <f t="shared" si="2"/>
        <v>46040</v>
      </c>
      <c r="P17" s="109">
        <v>20063</v>
      </c>
      <c r="Q17" s="109">
        <v>2001</v>
      </c>
      <c r="R17" s="110">
        <v>45309</v>
      </c>
      <c r="S17" s="111" t="s">
        <v>367</v>
      </c>
      <c r="T17" s="112" t="s">
        <v>80</v>
      </c>
      <c r="U17" s="113" t="s">
        <v>738</v>
      </c>
      <c r="V17" s="113" t="s">
        <v>739</v>
      </c>
      <c r="W17" s="114">
        <f>M17</f>
        <v>46040</v>
      </c>
      <c r="X17" s="115">
        <v>3</v>
      </c>
      <c r="Y17" s="111">
        <v>243</v>
      </c>
      <c r="AA17" s="111">
        <v>310</v>
      </c>
      <c r="AC17" s="111">
        <v>450</v>
      </c>
      <c r="AE17" s="111">
        <v>50</v>
      </c>
      <c r="AF17" s="111">
        <v>55</v>
      </c>
      <c r="AG17" s="111">
        <v>125</v>
      </c>
      <c r="AH17" s="111">
        <v>2</v>
      </c>
      <c r="AJ17" s="111" t="str">
        <f ca="1">IF(M17="","",IF(DAYS360(M17,NOW())&gt;720,"neplatné viac ako 2roky",""))</f>
        <v/>
      </c>
    </row>
    <row r="18" spans="1:36" s="100" customFormat="1" ht="12.75" customHeight="1" x14ac:dyDescent="0.25">
      <c r="A18" s="91">
        <v>23</v>
      </c>
      <c r="B18" s="91" t="s">
        <v>84</v>
      </c>
      <c r="C18" s="131" t="s">
        <v>246</v>
      </c>
      <c r="D18" s="91"/>
      <c r="E18" s="92" t="s">
        <v>219</v>
      </c>
      <c r="F18" s="93"/>
      <c r="G18" s="94" t="s">
        <v>220</v>
      </c>
      <c r="H18" s="94"/>
      <c r="I18" s="91" t="s">
        <v>182</v>
      </c>
      <c r="J18" s="91"/>
      <c r="K18" s="92" t="s">
        <v>370</v>
      </c>
      <c r="L18" s="124">
        <v>41305</v>
      </c>
      <c r="M18" s="96">
        <v>46064</v>
      </c>
      <c r="N18" s="97" t="s">
        <v>157</v>
      </c>
      <c r="O18" s="118">
        <f t="shared" si="2"/>
        <v>46064</v>
      </c>
      <c r="P18" s="98">
        <v>20182</v>
      </c>
      <c r="Q18" s="98">
        <v>1993</v>
      </c>
      <c r="R18" s="110">
        <v>45333</v>
      </c>
      <c r="S18" s="100" t="s">
        <v>30</v>
      </c>
      <c r="T18" s="101" t="s">
        <v>80</v>
      </c>
      <c r="U18" s="102" t="s">
        <v>740</v>
      </c>
      <c r="V18" s="102" t="s">
        <v>741</v>
      </c>
      <c r="W18" s="114">
        <f>M18</f>
        <v>46064</v>
      </c>
      <c r="X18" s="104" t="s">
        <v>70</v>
      </c>
      <c r="Y18" s="100">
        <v>250</v>
      </c>
      <c r="AA18" s="100">
        <v>320</v>
      </c>
      <c r="AC18" s="100">
        <v>450</v>
      </c>
      <c r="AE18" s="100">
        <v>60</v>
      </c>
      <c r="AF18" s="100">
        <v>65</v>
      </c>
      <c r="AG18" s="100">
        <v>110</v>
      </c>
      <c r="AH18" s="100">
        <v>2</v>
      </c>
      <c r="AJ18" s="100" t="str">
        <f ca="1">IF(M18="","",IF(DAYS360(M18,NOW())&gt;720,"neplatné viac ako 2roky",""))</f>
        <v/>
      </c>
    </row>
    <row r="19" spans="1:36" s="100" customFormat="1" ht="12.75" customHeight="1" x14ac:dyDescent="0.25">
      <c r="A19" s="91">
        <v>27</v>
      </c>
      <c r="B19" s="91" t="s">
        <v>84</v>
      </c>
      <c r="C19" s="91" t="s">
        <v>604</v>
      </c>
      <c r="D19" s="91"/>
      <c r="E19" s="92" t="s">
        <v>94</v>
      </c>
      <c r="F19" s="93"/>
      <c r="G19" s="94" t="s">
        <v>704</v>
      </c>
      <c r="H19" s="94"/>
      <c r="I19" s="91" t="s">
        <v>605</v>
      </c>
      <c r="J19" s="91"/>
      <c r="K19" s="92" t="s">
        <v>832</v>
      </c>
      <c r="L19" s="124">
        <v>44761</v>
      </c>
      <c r="M19" s="96">
        <v>46642</v>
      </c>
      <c r="N19" s="97" t="s">
        <v>12</v>
      </c>
      <c r="O19" s="124">
        <f t="shared" ref="O19:O23" si="3">M19</f>
        <v>46642</v>
      </c>
      <c r="P19" s="98">
        <v>22505</v>
      </c>
      <c r="Q19" s="98" t="s">
        <v>606</v>
      </c>
      <c r="R19" s="99">
        <v>45912</v>
      </c>
      <c r="S19" s="100" t="s">
        <v>367</v>
      </c>
      <c r="T19" s="101" t="s">
        <v>703</v>
      </c>
      <c r="U19" s="102" t="s">
        <v>942</v>
      </c>
      <c r="V19" s="102" t="s">
        <v>943</v>
      </c>
      <c r="W19" s="103">
        <f>M19</f>
        <v>46642</v>
      </c>
      <c r="X19" s="104" t="s">
        <v>70</v>
      </c>
      <c r="Y19" s="100">
        <v>259</v>
      </c>
      <c r="AA19" s="100">
        <v>325</v>
      </c>
      <c r="AC19" s="100">
        <v>450</v>
      </c>
      <c r="AE19" s="100">
        <v>60</v>
      </c>
      <c r="AF19" s="100">
        <v>65</v>
      </c>
      <c r="AG19" s="100">
        <v>160</v>
      </c>
      <c r="AH19" s="100">
        <v>2</v>
      </c>
      <c r="AJ19" s="100" t="str">
        <f ca="1">IF(M19="","",IF(DAYS360(M19,NOW())&gt;720,"neplatné viac ako 2roky",""))</f>
        <v/>
      </c>
    </row>
    <row r="20" spans="1:36" s="100" customFormat="1" ht="12.75" customHeight="1" x14ac:dyDescent="0.25">
      <c r="A20" s="91">
        <v>28</v>
      </c>
      <c r="B20" s="91" t="s">
        <v>84</v>
      </c>
      <c r="C20" s="91" t="s">
        <v>119</v>
      </c>
      <c r="D20" s="92"/>
      <c r="E20" s="130" t="s">
        <v>384</v>
      </c>
      <c r="F20" s="92"/>
      <c r="G20" s="94" t="s">
        <v>385</v>
      </c>
      <c r="H20" s="94"/>
      <c r="I20" s="92" t="s">
        <v>93</v>
      </c>
      <c r="J20" s="92"/>
      <c r="K20" s="92" t="s">
        <v>386</v>
      </c>
      <c r="L20" s="95">
        <v>43268</v>
      </c>
      <c r="M20" s="96">
        <v>46167</v>
      </c>
      <c r="N20" s="97" t="s">
        <v>80</v>
      </c>
      <c r="O20" s="118">
        <f t="shared" si="3"/>
        <v>46167</v>
      </c>
      <c r="P20" s="98">
        <v>18490</v>
      </c>
      <c r="Q20" s="98">
        <v>2017</v>
      </c>
      <c r="R20" s="110">
        <v>45437</v>
      </c>
      <c r="S20" s="100" t="s">
        <v>30</v>
      </c>
      <c r="T20" s="101" t="s">
        <v>80</v>
      </c>
      <c r="U20" s="102" t="s">
        <v>766</v>
      </c>
      <c r="V20" s="102" t="s">
        <v>767</v>
      </c>
      <c r="W20" s="114">
        <f>M20</f>
        <v>46167</v>
      </c>
      <c r="X20" s="104" t="s">
        <v>0</v>
      </c>
      <c r="Y20" s="100">
        <v>270</v>
      </c>
      <c r="Z20" s="132"/>
      <c r="AA20" s="100">
        <v>330</v>
      </c>
      <c r="AC20" s="100">
        <v>450</v>
      </c>
      <c r="AE20" s="100">
        <v>60</v>
      </c>
      <c r="AF20" s="100">
        <v>65</v>
      </c>
      <c r="AG20" s="100">
        <v>150</v>
      </c>
      <c r="AH20" s="100">
        <v>2</v>
      </c>
    </row>
    <row r="21" spans="1:36" ht="12.75" customHeight="1" x14ac:dyDescent="0.25">
      <c r="A21" s="133">
        <v>29</v>
      </c>
      <c r="B21" s="100" t="s">
        <v>83</v>
      </c>
      <c r="C21" s="100" t="s">
        <v>32</v>
      </c>
      <c r="D21" s="100"/>
      <c r="E21" s="100" t="s">
        <v>67</v>
      </c>
      <c r="F21" s="100"/>
      <c r="G21" s="101" t="s">
        <v>33</v>
      </c>
      <c r="H21" s="100"/>
      <c r="I21" s="100" t="s">
        <v>114</v>
      </c>
      <c r="J21" s="100"/>
      <c r="K21" s="100" t="s">
        <v>328</v>
      </c>
      <c r="L21" s="124">
        <v>41439</v>
      </c>
      <c r="M21" s="124">
        <v>46544</v>
      </c>
      <c r="N21" s="97" t="s">
        <v>80</v>
      </c>
      <c r="O21" s="118">
        <f t="shared" si="3"/>
        <v>46544</v>
      </c>
      <c r="P21" s="100">
        <v>18639</v>
      </c>
      <c r="Q21" s="100">
        <v>2012</v>
      </c>
      <c r="R21" s="110">
        <v>45814</v>
      </c>
      <c r="S21" s="100" t="s">
        <v>130</v>
      </c>
      <c r="T21" s="101" t="s">
        <v>80</v>
      </c>
      <c r="U21" s="134">
        <v>8</v>
      </c>
      <c r="V21" s="134">
        <v>88</v>
      </c>
      <c r="W21" s="114">
        <f>M21</f>
        <v>46544</v>
      </c>
      <c r="X21" s="104" t="s">
        <v>0</v>
      </c>
      <c r="Y21" s="100">
        <v>31</v>
      </c>
      <c r="Z21" s="100"/>
      <c r="AA21" s="100">
        <v>75</v>
      </c>
      <c r="AB21" s="100"/>
      <c r="AC21" s="100">
        <v>115</v>
      </c>
      <c r="AD21" s="100"/>
      <c r="AE21" s="100">
        <v>30</v>
      </c>
      <c r="AF21" s="100">
        <v>40</v>
      </c>
      <c r="AG21" s="100">
        <v>80</v>
      </c>
      <c r="AH21" s="100">
        <v>1</v>
      </c>
      <c r="AJ21" s="111" t="str">
        <f ca="1">IF(M21="","",IF(DAYS360(M21,NOW())&gt;720,"neplatné viac ako 2roky",""))</f>
        <v/>
      </c>
    </row>
    <row r="22" spans="1:36" s="100" customFormat="1" ht="12.75" customHeight="1" x14ac:dyDescent="0.25">
      <c r="A22" s="91">
        <v>31</v>
      </c>
      <c r="B22" s="91" t="s">
        <v>84</v>
      </c>
      <c r="C22" s="91" t="s">
        <v>756</v>
      </c>
      <c r="D22" s="92"/>
      <c r="E22" s="92" t="s">
        <v>287</v>
      </c>
      <c r="F22" s="92" t="s">
        <v>757</v>
      </c>
      <c r="G22" s="94" t="s">
        <v>760</v>
      </c>
      <c r="H22" s="94"/>
      <c r="I22" s="92" t="s">
        <v>758</v>
      </c>
      <c r="J22" s="92"/>
      <c r="K22" s="92" t="s">
        <v>265</v>
      </c>
      <c r="L22" s="95">
        <v>44110</v>
      </c>
      <c r="M22" s="96">
        <v>46146</v>
      </c>
      <c r="N22" s="97" t="s">
        <v>80</v>
      </c>
      <c r="O22" s="118">
        <f t="shared" si="3"/>
        <v>46146</v>
      </c>
      <c r="P22" s="98">
        <v>21132</v>
      </c>
      <c r="Q22" s="98">
        <v>1997</v>
      </c>
      <c r="R22" s="110">
        <v>45416</v>
      </c>
      <c r="S22" s="100" t="s">
        <v>358</v>
      </c>
      <c r="T22" s="101" t="s">
        <v>703</v>
      </c>
      <c r="U22" s="102" t="s">
        <v>166</v>
      </c>
      <c r="V22" s="102" t="s">
        <v>759</v>
      </c>
      <c r="W22" s="114">
        <f>M22</f>
        <v>46146</v>
      </c>
      <c r="X22" s="104" t="s">
        <v>81</v>
      </c>
      <c r="Y22" s="100">
        <v>195</v>
      </c>
      <c r="AA22" s="100">
        <v>250</v>
      </c>
      <c r="AC22" s="100">
        <v>450</v>
      </c>
      <c r="AE22" s="100">
        <v>55</v>
      </c>
      <c r="AF22" s="100">
        <v>58</v>
      </c>
      <c r="AG22" s="100">
        <v>100</v>
      </c>
      <c r="AH22" s="100">
        <v>2</v>
      </c>
      <c r="AJ22" s="100" t="str">
        <f ca="1">IF(M22="","",IF(DAYS360(M22,NOW())&gt;720,"neplatné viac ako 2roky",""))</f>
        <v/>
      </c>
    </row>
    <row r="23" spans="1:36" s="162" customFormat="1" ht="12.75" customHeight="1" x14ac:dyDescent="0.25">
      <c r="A23" s="153" t="s">
        <v>850</v>
      </c>
      <c r="B23" s="162" t="s">
        <v>84</v>
      </c>
      <c r="C23" s="162" t="s">
        <v>856</v>
      </c>
      <c r="E23" s="162" t="s">
        <v>132</v>
      </c>
      <c r="F23" s="162" t="s">
        <v>857</v>
      </c>
      <c r="G23" s="181" t="s">
        <v>857</v>
      </c>
      <c r="H23" s="181"/>
      <c r="I23" s="162" t="s">
        <v>858</v>
      </c>
      <c r="K23" s="162" t="s">
        <v>851</v>
      </c>
      <c r="L23" s="159">
        <v>45742</v>
      </c>
      <c r="M23" s="159">
        <v>46454</v>
      </c>
      <c r="N23" s="163" t="s">
        <v>80</v>
      </c>
      <c r="O23" s="159">
        <f t="shared" si="3"/>
        <v>46454</v>
      </c>
      <c r="P23" s="160">
        <v>25170</v>
      </c>
      <c r="Q23" s="160" t="s">
        <v>859</v>
      </c>
      <c r="R23" s="161">
        <v>45724</v>
      </c>
      <c r="S23" s="162" t="s">
        <v>358</v>
      </c>
      <c r="T23" s="163" t="s">
        <v>164</v>
      </c>
      <c r="U23" s="164" t="s">
        <v>38</v>
      </c>
      <c r="V23" s="164" t="s">
        <v>860</v>
      </c>
      <c r="W23" s="165">
        <f>M23</f>
        <v>46454</v>
      </c>
      <c r="X23" s="166" t="s">
        <v>70</v>
      </c>
      <c r="Y23" s="162">
        <v>175</v>
      </c>
      <c r="AA23" s="162">
        <v>225</v>
      </c>
      <c r="AC23" s="162">
        <v>450</v>
      </c>
      <c r="AE23" s="162">
        <v>50</v>
      </c>
      <c r="AF23" s="162">
        <v>55</v>
      </c>
      <c r="AG23" s="162">
        <v>130</v>
      </c>
      <c r="AH23" s="162">
        <v>2</v>
      </c>
      <c r="AJ23" s="162" t="str">
        <f ca="1">IF(M23="","",IF(DAYS360(M23,NOW())&gt;720,"neplatné viac ako 2roky",""))</f>
        <v/>
      </c>
    </row>
    <row r="24" spans="1:36" ht="12.75" customHeight="1" x14ac:dyDescent="0.25">
      <c r="A24" s="91">
        <v>33</v>
      </c>
      <c r="B24" s="91" t="s">
        <v>84</v>
      </c>
      <c r="C24" s="91" t="s">
        <v>139</v>
      </c>
      <c r="D24" s="91"/>
      <c r="E24" s="85" t="s">
        <v>140</v>
      </c>
      <c r="F24" s="125"/>
      <c r="G24" s="106" t="s">
        <v>565</v>
      </c>
      <c r="H24" s="106"/>
      <c r="I24" s="126" t="s">
        <v>141</v>
      </c>
      <c r="J24" s="126"/>
      <c r="K24" s="85" t="s">
        <v>338</v>
      </c>
      <c r="L24" s="121">
        <v>41402</v>
      </c>
      <c r="M24" s="108">
        <v>46604</v>
      </c>
      <c r="N24" s="97" t="s">
        <v>80</v>
      </c>
      <c r="O24" s="118">
        <f t="shared" ref="O24:O29" si="4">M24</f>
        <v>46604</v>
      </c>
      <c r="P24" s="109">
        <v>21523</v>
      </c>
      <c r="Q24" s="109" t="s">
        <v>461</v>
      </c>
      <c r="R24" s="110">
        <v>45874</v>
      </c>
      <c r="S24" s="111" t="s">
        <v>367</v>
      </c>
      <c r="T24" s="112" t="s">
        <v>80</v>
      </c>
      <c r="U24" s="102" t="s">
        <v>931</v>
      </c>
      <c r="V24" s="102" t="s">
        <v>932</v>
      </c>
      <c r="W24" s="114">
        <f t="shared" ref="W24:W27" si="5">M24</f>
        <v>46604</v>
      </c>
      <c r="X24" s="115" t="s">
        <v>0</v>
      </c>
      <c r="Y24" s="111">
        <v>230</v>
      </c>
      <c r="AA24" s="111">
        <v>295</v>
      </c>
      <c r="AC24" s="111">
        <v>450</v>
      </c>
      <c r="AE24" s="111">
        <v>52</v>
      </c>
      <c r="AF24" s="111">
        <v>65</v>
      </c>
      <c r="AG24" s="111">
        <v>140</v>
      </c>
      <c r="AH24" s="111">
        <v>2</v>
      </c>
      <c r="AJ24" s="111" t="str">
        <f ca="1">IF(M24="","",IF(DAYS360(M24,NOW())&gt;720,"neplatné viac ako 2roky",""))</f>
        <v/>
      </c>
    </row>
    <row r="25" spans="1:36" s="162" customFormat="1" ht="12.75" customHeight="1" x14ac:dyDescent="0.25">
      <c r="A25" s="152">
        <v>34</v>
      </c>
      <c r="B25" s="152" t="s">
        <v>84</v>
      </c>
      <c r="C25" s="153" t="s">
        <v>890</v>
      </c>
      <c r="D25" s="153"/>
      <c r="E25" s="153" t="s">
        <v>14</v>
      </c>
      <c r="F25" s="153"/>
      <c r="G25" s="155" t="s">
        <v>891</v>
      </c>
      <c r="H25" s="155"/>
      <c r="I25" s="153" t="s">
        <v>892</v>
      </c>
      <c r="J25" s="153"/>
      <c r="K25" s="153" t="s">
        <v>208</v>
      </c>
      <c r="L25" s="156">
        <v>37726</v>
      </c>
      <c r="M25" s="157">
        <v>46635</v>
      </c>
      <c r="N25" s="158" t="s">
        <v>80</v>
      </c>
      <c r="O25" s="159">
        <f t="shared" si="4"/>
        <v>46635</v>
      </c>
      <c r="P25" s="160">
        <v>16809</v>
      </c>
      <c r="Q25" s="160" t="s">
        <v>893</v>
      </c>
      <c r="R25" s="161">
        <v>45905</v>
      </c>
      <c r="S25" s="162" t="s">
        <v>696</v>
      </c>
      <c r="T25" s="163" t="s">
        <v>80</v>
      </c>
      <c r="U25" s="164" t="s">
        <v>938</v>
      </c>
      <c r="V25" s="164" t="s">
        <v>939</v>
      </c>
      <c r="W25" s="165">
        <f t="shared" si="5"/>
        <v>46635</v>
      </c>
      <c r="X25" s="166" t="s">
        <v>70</v>
      </c>
      <c r="Y25" s="162">
        <v>280</v>
      </c>
      <c r="AA25" s="162">
        <v>340</v>
      </c>
      <c r="AC25" s="162">
        <v>450</v>
      </c>
      <c r="AE25" s="162">
        <v>52</v>
      </c>
      <c r="AF25" s="162">
        <v>70</v>
      </c>
      <c r="AG25" s="162">
        <v>140</v>
      </c>
      <c r="AH25" s="162">
        <v>2</v>
      </c>
      <c r="AJ25" s="162" t="str">
        <f ca="1">IF(M25="","",IF(DAYS360(M25,NOW())&gt;720,"neplatné viac ako 2roky",""))</f>
        <v/>
      </c>
    </row>
    <row r="26" spans="1:36" s="100" customFormat="1" ht="12.75" customHeight="1" x14ac:dyDescent="0.25">
      <c r="A26" s="133">
        <v>36</v>
      </c>
      <c r="B26" s="91" t="s">
        <v>84</v>
      </c>
      <c r="C26" s="133" t="s">
        <v>500</v>
      </c>
      <c r="D26" s="133"/>
      <c r="E26" s="136" t="s">
        <v>501</v>
      </c>
      <c r="F26" s="133"/>
      <c r="G26" s="94" t="s">
        <v>502</v>
      </c>
      <c r="H26" s="94"/>
      <c r="I26" s="133" t="s">
        <v>93</v>
      </c>
      <c r="J26" s="133"/>
      <c r="K26" s="133" t="s">
        <v>35</v>
      </c>
      <c r="L26" s="95">
        <v>44018</v>
      </c>
      <c r="M26" s="96">
        <v>46176</v>
      </c>
      <c r="N26" s="97" t="s">
        <v>80</v>
      </c>
      <c r="O26" s="118">
        <f t="shared" si="4"/>
        <v>46176</v>
      </c>
      <c r="P26" s="98">
        <v>20514</v>
      </c>
      <c r="Q26" s="98" t="s">
        <v>503</v>
      </c>
      <c r="R26" s="110">
        <v>45448</v>
      </c>
      <c r="S26" s="100" t="s">
        <v>349</v>
      </c>
      <c r="T26" s="101" t="s">
        <v>80</v>
      </c>
      <c r="U26" s="102" t="s">
        <v>773</v>
      </c>
      <c r="V26" s="102" t="s">
        <v>772</v>
      </c>
      <c r="W26" s="114">
        <f t="shared" si="5"/>
        <v>46176</v>
      </c>
      <c r="X26" s="104" t="s">
        <v>81</v>
      </c>
      <c r="Y26" s="100">
        <v>134</v>
      </c>
      <c r="AA26" s="100">
        <v>194</v>
      </c>
      <c r="AC26" s="100">
        <v>450</v>
      </c>
      <c r="AE26" s="100">
        <v>50</v>
      </c>
      <c r="AF26" s="100">
        <v>55</v>
      </c>
      <c r="AG26" s="100">
        <v>145</v>
      </c>
      <c r="AH26" s="100">
        <v>2</v>
      </c>
      <c r="AJ26" s="100" t="str">
        <f ca="1">IF(M26="","",IF(DAYS360(M26,NOW())&gt;720,"neplatné viac ako 2roky",""))</f>
        <v/>
      </c>
    </row>
    <row r="27" spans="1:36" ht="12.75" customHeight="1" x14ac:dyDescent="0.25">
      <c r="A27" s="91">
        <v>39</v>
      </c>
      <c r="B27" s="91" t="s">
        <v>84</v>
      </c>
      <c r="C27" s="92" t="s">
        <v>168</v>
      </c>
      <c r="D27" s="92"/>
      <c r="E27" s="105" t="s">
        <v>509</v>
      </c>
      <c r="F27" s="85"/>
      <c r="G27" s="106" t="s">
        <v>169</v>
      </c>
      <c r="H27" s="106"/>
      <c r="I27" s="85" t="s">
        <v>170</v>
      </c>
      <c r="J27" s="85"/>
      <c r="K27" s="92" t="s">
        <v>198</v>
      </c>
      <c r="L27" s="107">
        <v>38147</v>
      </c>
      <c r="M27" s="108">
        <v>46235</v>
      </c>
      <c r="N27" s="97" t="s">
        <v>12</v>
      </c>
      <c r="O27" s="118">
        <f t="shared" si="4"/>
        <v>46235</v>
      </c>
      <c r="P27" s="109">
        <v>22531</v>
      </c>
      <c r="Q27" s="109">
        <v>1991</v>
      </c>
      <c r="R27" s="110">
        <v>45505</v>
      </c>
      <c r="S27" s="111" t="s">
        <v>367</v>
      </c>
      <c r="T27" s="112" t="s">
        <v>80</v>
      </c>
      <c r="U27" s="113" t="s">
        <v>783</v>
      </c>
      <c r="V27" s="113" t="s">
        <v>784</v>
      </c>
      <c r="W27" s="114">
        <f t="shared" si="5"/>
        <v>46235</v>
      </c>
      <c r="X27" s="115" t="s">
        <v>0</v>
      </c>
      <c r="Y27" s="111">
        <v>138</v>
      </c>
      <c r="AA27" s="111">
        <v>198</v>
      </c>
      <c r="AC27" s="111">
        <v>228</v>
      </c>
      <c r="AE27" s="111">
        <v>55</v>
      </c>
      <c r="AF27" s="111">
        <v>60</v>
      </c>
      <c r="AG27" s="111">
        <v>100</v>
      </c>
      <c r="AH27" s="111">
        <v>1</v>
      </c>
    </row>
    <row r="28" spans="1:36" s="162" customFormat="1" ht="12.75" customHeight="1" x14ac:dyDescent="0.25">
      <c r="A28" s="152">
        <v>40</v>
      </c>
      <c r="B28" s="152" t="s">
        <v>84</v>
      </c>
      <c r="C28" s="162" t="s">
        <v>56</v>
      </c>
      <c r="D28" s="152"/>
      <c r="E28" s="153" t="s">
        <v>54</v>
      </c>
      <c r="F28" s="154"/>
      <c r="G28" s="155" t="s">
        <v>55</v>
      </c>
      <c r="H28" s="155"/>
      <c r="I28" s="153" t="s">
        <v>192</v>
      </c>
      <c r="J28" s="152"/>
      <c r="K28" s="153" t="s">
        <v>825</v>
      </c>
      <c r="L28" s="159">
        <v>41767</v>
      </c>
      <c r="M28" s="157">
        <v>45741</v>
      </c>
      <c r="N28" s="158" t="s">
        <v>80</v>
      </c>
      <c r="O28" s="159">
        <f t="shared" si="4"/>
        <v>45741</v>
      </c>
      <c r="P28" s="160">
        <v>19560</v>
      </c>
      <c r="Q28" s="160">
        <v>1996</v>
      </c>
      <c r="R28" s="161">
        <v>45010</v>
      </c>
      <c r="S28" s="162" t="s">
        <v>7</v>
      </c>
      <c r="T28" s="163" t="s">
        <v>80</v>
      </c>
      <c r="U28" s="164" t="s">
        <v>655</v>
      </c>
      <c r="V28" s="164" t="s">
        <v>656</v>
      </c>
      <c r="W28" s="165">
        <f>O28</f>
        <v>45741</v>
      </c>
      <c r="X28" s="166" t="s">
        <v>176</v>
      </c>
      <c r="Y28" s="162">
        <v>175</v>
      </c>
      <c r="AA28" s="162">
        <v>245</v>
      </c>
      <c r="AC28" s="162">
        <v>400</v>
      </c>
      <c r="AE28" s="162">
        <v>45</v>
      </c>
      <c r="AF28" s="162">
        <v>50</v>
      </c>
      <c r="AG28" s="162">
        <v>90</v>
      </c>
      <c r="AH28" s="162">
        <v>2</v>
      </c>
      <c r="AI28" s="162" t="s">
        <v>657</v>
      </c>
      <c r="AJ28" s="162" t="str">
        <f ca="1">IF(M28="","",IF(DAYS360(M28,NOW())&gt;720,"neplatné viac ako 2roky",""))</f>
        <v/>
      </c>
    </row>
    <row r="29" spans="1:36" ht="12.75" customHeight="1" x14ac:dyDescent="0.25">
      <c r="A29" s="133">
        <v>42</v>
      </c>
      <c r="B29" s="100" t="s">
        <v>84</v>
      </c>
      <c r="C29" s="100" t="s">
        <v>796</v>
      </c>
      <c r="D29" s="100" t="s">
        <v>544</v>
      </c>
      <c r="E29" s="100" t="s">
        <v>544</v>
      </c>
      <c r="F29" s="100"/>
      <c r="G29" s="101">
        <v>130214</v>
      </c>
      <c r="H29" s="100"/>
      <c r="I29" s="100" t="s">
        <v>797</v>
      </c>
      <c r="J29" s="100"/>
      <c r="K29" s="85" t="s">
        <v>615</v>
      </c>
      <c r="L29" s="121">
        <v>44837</v>
      </c>
      <c r="M29" s="108">
        <v>46272</v>
      </c>
      <c r="N29" s="97" t="s">
        <v>80</v>
      </c>
      <c r="O29" s="118">
        <f t="shared" si="4"/>
        <v>46272</v>
      </c>
      <c r="P29" s="98">
        <v>22657</v>
      </c>
      <c r="Q29" s="98">
        <v>2014</v>
      </c>
      <c r="R29" s="110">
        <v>45542</v>
      </c>
      <c r="S29" s="100" t="s">
        <v>30</v>
      </c>
      <c r="T29" s="101" t="s">
        <v>703</v>
      </c>
      <c r="U29" s="102" t="s">
        <v>798</v>
      </c>
      <c r="V29" s="102" t="s">
        <v>799</v>
      </c>
      <c r="W29" s="114">
        <f>M29</f>
        <v>46272</v>
      </c>
      <c r="X29" s="104" t="s">
        <v>70</v>
      </c>
      <c r="Y29" s="100">
        <v>205</v>
      </c>
      <c r="Z29" s="100"/>
      <c r="AA29" s="100">
        <v>245</v>
      </c>
      <c r="AB29" s="100"/>
      <c r="AC29" s="100">
        <v>450</v>
      </c>
      <c r="AD29" s="100"/>
      <c r="AE29" s="100">
        <v>65</v>
      </c>
      <c r="AF29" s="100">
        <v>70</v>
      </c>
      <c r="AG29" s="100">
        <v>135</v>
      </c>
      <c r="AH29" s="100">
        <v>2</v>
      </c>
      <c r="AI29" s="111" t="s">
        <v>616</v>
      </c>
      <c r="AJ29" s="111" t="str">
        <f ca="1">IF(M29="","",IF(DAYS360(M29,NOW())&gt;720,"neplatné viac ako 2roky",""))</f>
        <v/>
      </c>
    </row>
    <row r="30" spans="1:36" ht="12.75" customHeight="1" x14ac:dyDescent="0.25">
      <c r="A30" s="91">
        <v>44</v>
      </c>
      <c r="B30" s="91" t="s">
        <v>84</v>
      </c>
      <c r="C30" s="92" t="s">
        <v>145</v>
      </c>
      <c r="D30" s="92"/>
      <c r="E30" s="85" t="s">
        <v>510</v>
      </c>
      <c r="F30" s="85"/>
      <c r="G30" s="106" t="s">
        <v>101</v>
      </c>
      <c r="H30" s="106"/>
      <c r="I30" s="85" t="s">
        <v>145</v>
      </c>
      <c r="J30" s="85"/>
      <c r="K30" s="85" t="s">
        <v>244</v>
      </c>
      <c r="L30" s="107">
        <v>40861</v>
      </c>
      <c r="M30" s="108">
        <v>45987</v>
      </c>
      <c r="N30" s="97" t="s">
        <v>80</v>
      </c>
      <c r="O30" s="118">
        <f>M30</f>
        <v>45987</v>
      </c>
      <c r="P30" s="109">
        <v>19222</v>
      </c>
      <c r="Q30" s="109">
        <v>2011</v>
      </c>
      <c r="R30" s="110">
        <v>45256</v>
      </c>
      <c r="S30" s="111" t="s">
        <v>7</v>
      </c>
      <c r="T30" s="112" t="s">
        <v>80</v>
      </c>
      <c r="U30" s="113" t="s">
        <v>166</v>
      </c>
      <c r="V30" s="113" t="s">
        <v>575</v>
      </c>
      <c r="W30" s="114">
        <f>M30</f>
        <v>45987</v>
      </c>
      <c r="X30" s="115" t="s">
        <v>70</v>
      </c>
      <c r="Y30" s="111">
        <v>218</v>
      </c>
      <c r="AA30" s="111">
        <v>283</v>
      </c>
      <c r="AC30" s="111">
        <v>430</v>
      </c>
      <c r="AE30" s="111">
        <v>62</v>
      </c>
      <c r="AF30" s="111">
        <v>68</v>
      </c>
      <c r="AG30" s="111">
        <v>110</v>
      </c>
      <c r="AH30" s="111">
        <v>2</v>
      </c>
      <c r="AI30" s="111" t="s">
        <v>288</v>
      </c>
      <c r="AJ30" s="111" t="str">
        <f ca="1">IF(M30="","",IF(DAYS360(M30,NOW())&gt;720,"neplatné viac ako 2roky",""))</f>
        <v/>
      </c>
    </row>
    <row r="31" spans="1:36" ht="12.75" customHeight="1" x14ac:dyDescent="0.25">
      <c r="A31" s="91">
        <v>46</v>
      </c>
      <c r="B31" s="91" t="s">
        <v>84</v>
      </c>
      <c r="C31" s="92" t="s">
        <v>121</v>
      </c>
      <c r="D31" s="92"/>
      <c r="E31" s="105" t="s">
        <v>511</v>
      </c>
      <c r="F31" s="85"/>
      <c r="G31" s="106" t="s">
        <v>122</v>
      </c>
      <c r="H31" s="106"/>
      <c r="I31" s="85" t="s">
        <v>117</v>
      </c>
      <c r="J31" s="85"/>
      <c r="K31" s="85" t="s">
        <v>118</v>
      </c>
      <c r="L31" s="107">
        <v>38454</v>
      </c>
      <c r="M31" s="108">
        <v>45170</v>
      </c>
      <c r="N31" s="97" t="s">
        <v>98</v>
      </c>
      <c r="O31" s="118">
        <f>M31</f>
        <v>45170</v>
      </c>
      <c r="P31" s="109">
        <v>19468</v>
      </c>
      <c r="Q31" s="109">
        <v>2005</v>
      </c>
      <c r="R31" s="110">
        <v>44440</v>
      </c>
      <c r="S31" s="111" t="s">
        <v>458</v>
      </c>
      <c r="T31" s="112" t="s">
        <v>80</v>
      </c>
      <c r="U31" s="113" t="s">
        <v>564</v>
      </c>
      <c r="V31" s="102" t="s">
        <v>563</v>
      </c>
      <c r="W31" s="114">
        <f>M31</f>
        <v>45170</v>
      </c>
      <c r="X31" s="115" t="s">
        <v>70</v>
      </c>
      <c r="Y31" s="111">
        <v>160</v>
      </c>
      <c r="AA31" s="111">
        <v>220</v>
      </c>
      <c r="AC31" s="111">
        <v>360</v>
      </c>
      <c r="AE31" s="111">
        <v>58</v>
      </c>
      <c r="AF31" s="111">
        <v>64</v>
      </c>
      <c r="AG31" s="111">
        <v>120</v>
      </c>
      <c r="AH31" s="111">
        <v>2</v>
      </c>
      <c r="AJ31" s="111" t="str">
        <f ca="1">IF(M31="","",IF(DAYS360(M31,NOW())&gt;720,"neplatné viac ako 2roky",""))</f>
        <v>neplatné viac ako 2roky</v>
      </c>
    </row>
    <row r="32" spans="1:36" s="100" customFormat="1" ht="12.75" customHeight="1" x14ac:dyDescent="0.25">
      <c r="A32" s="91">
        <v>48</v>
      </c>
      <c r="B32" s="91" t="s">
        <v>84</v>
      </c>
      <c r="C32" s="91" t="s">
        <v>252</v>
      </c>
      <c r="D32" s="92"/>
      <c r="E32" s="92" t="s">
        <v>253</v>
      </c>
      <c r="F32" s="92"/>
      <c r="G32" s="94" t="s">
        <v>254</v>
      </c>
      <c r="H32" s="94"/>
      <c r="I32" s="92" t="s">
        <v>255</v>
      </c>
      <c r="J32" s="92"/>
      <c r="K32" s="92" t="s">
        <v>256</v>
      </c>
      <c r="L32" s="95">
        <v>42142</v>
      </c>
      <c r="M32" s="96">
        <v>45941</v>
      </c>
      <c r="N32" s="97" t="s">
        <v>12</v>
      </c>
      <c r="O32" s="124">
        <f>M32</f>
        <v>45941</v>
      </c>
      <c r="P32" s="98">
        <v>21589</v>
      </c>
      <c r="Q32" s="98" t="s">
        <v>257</v>
      </c>
      <c r="R32" s="99">
        <v>45210</v>
      </c>
      <c r="S32" s="100" t="s">
        <v>367</v>
      </c>
      <c r="T32" s="101" t="s">
        <v>80</v>
      </c>
      <c r="U32" s="102" t="s">
        <v>715</v>
      </c>
      <c r="V32" s="102" t="s">
        <v>716</v>
      </c>
      <c r="W32" s="103">
        <v>45941</v>
      </c>
      <c r="X32" s="104" t="s">
        <v>70</v>
      </c>
      <c r="Y32" s="100">
        <v>47</v>
      </c>
      <c r="AA32" s="100">
        <v>107</v>
      </c>
      <c r="AC32" s="100">
        <v>155</v>
      </c>
      <c r="AE32" s="100">
        <v>30</v>
      </c>
      <c r="AF32" s="100">
        <v>35</v>
      </c>
      <c r="AG32" s="100">
        <v>80</v>
      </c>
      <c r="AH32" s="100">
        <v>1</v>
      </c>
      <c r="AJ32" s="100" t="str">
        <f ca="1">IF(M32="","",IF(DAYS360(M32,NOW())&gt;720,"neplatné viac ako 2roky",""))</f>
        <v/>
      </c>
    </row>
    <row r="33" spans="1:36" s="162" customFormat="1" ht="12.75" customHeight="1" x14ac:dyDescent="0.25">
      <c r="A33" s="152">
        <v>50</v>
      </c>
      <c r="B33" s="152" t="s">
        <v>84</v>
      </c>
      <c r="C33" s="153" t="s">
        <v>809</v>
      </c>
      <c r="D33" s="153"/>
      <c r="E33" s="153" t="s">
        <v>333</v>
      </c>
      <c r="F33" s="153"/>
      <c r="G33" s="155" t="s">
        <v>810</v>
      </c>
      <c r="H33" s="155"/>
      <c r="I33" s="153" t="s">
        <v>811</v>
      </c>
      <c r="J33" s="153"/>
      <c r="K33" s="153" t="s">
        <v>808</v>
      </c>
      <c r="L33" s="156">
        <v>45568</v>
      </c>
      <c r="M33" s="157">
        <v>46292</v>
      </c>
      <c r="N33" s="158" t="s">
        <v>341</v>
      </c>
      <c r="O33" s="159">
        <f>M33</f>
        <v>46292</v>
      </c>
      <c r="P33" s="160">
        <v>24628</v>
      </c>
      <c r="Q33" s="160" t="s">
        <v>812</v>
      </c>
      <c r="R33" s="161">
        <v>45562</v>
      </c>
      <c r="S33" s="162" t="s">
        <v>813</v>
      </c>
      <c r="T33" s="163" t="s">
        <v>164</v>
      </c>
      <c r="U33" s="164" t="s">
        <v>38</v>
      </c>
      <c r="V33" s="164" t="s">
        <v>814</v>
      </c>
      <c r="W33" s="165">
        <f>M33</f>
        <v>46292</v>
      </c>
      <c r="X33" s="166" t="s">
        <v>0</v>
      </c>
      <c r="Y33" s="162">
        <v>160</v>
      </c>
      <c r="AA33" s="162">
        <v>220</v>
      </c>
      <c r="AC33" s="162">
        <v>430</v>
      </c>
      <c r="AE33" s="200" t="s">
        <v>81</v>
      </c>
      <c r="AF33" s="162">
        <v>60</v>
      </c>
      <c r="AG33" s="162">
        <v>120</v>
      </c>
      <c r="AH33" s="162">
        <v>2</v>
      </c>
      <c r="AJ33" s="162" t="str">
        <f ca="1">IF(M33="","",IF(DAYS360(M33,NOW())&gt;720,"neplatné viac ako 2roky",""))</f>
        <v/>
      </c>
    </row>
    <row r="34" spans="1:36" ht="12.75" customHeight="1" x14ac:dyDescent="0.25">
      <c r="A34" s="91">
        <v>51</v>
      </c>
      <c r="B34" s="100" t="s">
        <v>84</v>
      </c>
      <c r="C34" s="119" t="s">
        <v>457</v>
      </c>
      <c r="E34" s="119" t="s">
        <v>512</v>
      </c>
      <c r="G34" s="120" t="s">
        <v>49</v>
      </c>
      <c r="I34" s="119" t="s">
        <v>48</v>
      </c>
      <c r="K34" s="119" t="s">
        <v>270</v>
      </c>
      <c r="L34" s="121">
        <v>41509</v>
      </c>
      <c r="M34" s="159">
        <v>45910</v>
      </c>
      <c r="N34" s="97" t="s">
        <v>12</v>
      </c>
      <c r="O34" s="118">
        <f>M34</f>
        <v>45910</v>
      </c>
      <c r="P34" s="109">
        <v>19467</v>
      </c>
      <c r="Q34" s="109">
        <v>2007</v>
      </c>
      <c r="R34" s="110">
        <v>45179</v>
      </c>
      <c r="S34" s="111" t="s">
        <v>458</v>
      </c>
      <c r="T34" s="112" t="s">
        <v>80</v>
      </c>
      <c r="U34" s="113" t="s">
        <v>706</v>
      </c>
      <c r="V34" s="113" t="s">
        <v>705</v>
      </c>
      <c r="W34" s="114">
        <f>M34</f>
        <v>45910</v>
      </c>
      <c r="X34" s="115" t="s">
        <v>70</v>
      </c>
      <c r="Y34" s="111">
        <v>282</v>
      </c>
      <c r="AA34" s="111">
        <v>342</v>
      </c>
      <c r="AC34" s="111">
        <v>472</v>
      </c>
      <c r="AE34" s="111">
        <v>48</v>
      </c>
      <c r="AF34" s="111">
        <v>53</v>
      </c>
      <c r="AG34" s="111">
        <v>125</v>
      </c>
      <c r="AH34" s="111">
        <v>2</v>
      </c>
    </row>
    <row r="35" spans="1:36" ht="12.75" customHeight="1" x14ac:dyDescent="0.25">
      <c r="A35" s="91">
        <v>52</v>
      </c>
      <c r="B35" s="91" t="s">
        <v>84</v>
      </c>
      <c r="C35" s="92" t="s">
        <v>695</v>
      </c>
      <c r="D35" s="92"/>
      <c r="E35" s="105" t="s">
        <v>513</v>
      </c>
      <c r="F35" s="85"/>
      <c r="G35" s="106" t="s">
        <v>110</v>
      </c>
      <c r="H35" s="106"/>
      <c r="I35" s="92" t="s">
        <v>695</v>
      </c>
      <c r="J35" s="85"/>
      <c r="K35" s="85" t="s">
        <v>51</v>
      </c>
      <c r="L35" s="107">
        <v>38660</v>
      </c>
      <c r="M35" s="108">
        <v>46585</v>
      </c>
      <c r="N35" s="97" t="s">
        <v>157</v>
      </c>
      <c r="O35" s="118">
        <f>M35</f>
        <v>46585</v>
      </c>
      <c r="P35" s="109">
        <v>23343</v>
      </c>
      <c r="Q35" s="109">
        <v>2004</v>
      </c>
      <c r="R35" s="110">
        <v>45855</v>
      </c>
      <c r="S35" s="111" t="s">
        <v>30</v>
      </c>
      <c r="T35" s="112" t="s">
        <v>80</v>
      </c>
      <c r="U35" s="113" t="s">
        <v>915</v>
      </c>
      <c r="V35" s="113" t="s">
        <v>916</v>
      </c>
      <c r="W35" s="114">
        <f>M35</f>
        <v>46585</v>
      </c>
      <c r="X35" s="115" t="s">
        <v>70</v>
      </c>
      <c r="Y35" s="111">
        <v>145</v>
      </c>
      <c r="AA35" s="111">
        <v>205</v>
      </c>
      <c r="AC35" s="111">
        <v>345</v>
      </c>
      <c r="AE35" s="111">
        <v>55</v>
      </c>
      <c r="AF35" s="111">
        <v>60</v>
      </c>
      <c r="AG35" s="111">
        <v>110</v>
      </c>
      <c r="AH35" s="111">
        <v>2</v>
      </c>
      <c r="AJ35" s="111" t="str">
        <f ca="1">IF(M35="","",IF(DAYS360(M35,NOW())&gt;720,"neplatné viac ako 2roky",""))</f>
        <v/>
      </c>
    </row>
    <row r="36" spans="1:36" s="100" customFormat="1" ht="12.75" customHeight="1" x14ac:dyDescent="0.25">
      <c r="A36" s="91">
        <v>53</v>
      </c>
      <c r="B36" s="100" t="s">
        <v>84</v>
      </c>
      <c r="C36" s="100" t="s">
        <v>186</v>
      </c>
      <c r="E36" s="100" t="s">
        <v>187</v>
      </c>
      <c r="G36" s="101" t="s">
        <v>188</v>
      </c>
      <c r="I36" s="100" t="s">
        <v>93</v>
      </c>
      <c r="K36" s="100" t="s">
        <v>289</v>
      </c>
      <c r="L36" s="124">
        <v>41553</v>
      </c>
      <c r="M36" s="124">
        <v>45430</v>
      </c>
      <c r="N36" s="97" t="s">
        <v>80</v>
      </c>
      <c r="O36" s="124">
        <f>M36</f>
        <v>45430</v>
      </c>
      <c r="P36" s="98">
        <v>22402</v>
      </c>
      <c r="Q36" s="98">
        <v>2012</v>
      </c>
      <c r="R36" s="99">
        <v>44699</v>
      </c>
      <c r="S36" s="100" t="s">
        <v>367</v>
      </c>
      <c r="T36" s="101" t="s">
        <v>80</v>
      </c>
      <c r="U36" s="102" t="s">
        <v>600</v>
      </c>
      <c r="V36" s="102" t="s">
        <v>601</v>
      </c>
      <c r="W36" s="103">
        <f>M36</f>
        <v>45430</v>
      </c>
      <c r="X36" s="104" t="s">
        <v>0</v>
      </c>
      <c r="Y36" s="100">
        <v>230</v>
      </c>
      <c r="AA36" s="100">
        <v>290</v>
      </c>
      <c r="AC36" s="100">
        <v>450</v>
      </c>
      <c r="AE36" s="100">
        <v>60</v>
      </c>
      <c r="AF36" s="100">
        <v>65</v>
      </c>
      <c r="AG36" s="100">
        <v>160</v>
      </c>
      <c r="AH36" s="100">
        <v>2</v>
      </c>
    </row>
    <row r="37" spans="1:36" ht="12.75" customHeight="1" x14ac:dyDescent="0.25">
      <c r="A37" s="91">
        <v>54</v>
      </c>
      <c r="B37" s="91" t="s">
        <v>84</v>
      </c>
      <c r="C37" s="92" t="s">
        <v>91</v>
      </c>
      <c r="D37" s="92"/>
      <c r="E37" s="105" t="s">
        <v>514</v>
      </c>
      <c r="F37" s="85"/>
      <c r="G37" s="106" t="s">
        <v>150</v>
      </c>
      <c r="H37" s="106"/>
      <c r="I37" s="85" t="s">
        <v>243</v>
      </c>
      <c r="J37" s="85"/>
      <c r="K37" s="105" t="s">
        <v>95</v>
      </c>
      <c r="L37" s="107">
        <v>38812</v>
      </c>
      <c r="M37" s="108">
        <v>45919</v>
      </c>
      <c r="N37" s="97" t="s">
        <v>80</v>
      </c>
      <c r="O37" s="118">
        <f>M37</f>
        <v>45919</v>
      </c>
      <c r="P37" s="109">
        <v>21191</v>
      </c>
      <c r="Q37" s="109">
        <v>2005</v>
      </c>
      <c r="R37" s="110">
        <v>45188</v>
      </c>
      <c r="S37" s="111" t="s">
        <v>696</v>
      </c>
      <c r="T37" s="112" t="s">
        <v>80</v>
      </c>
      <c r="U37" s="113" t="s">
        <v>711</v>
      </c>
      <c r="V37" s="113" t="s">
        <v>710</v>
      </c>
      <c r="W37" s="114">
        <f>M37</f>
        <v>45919</v>
      </c>
      <c r="X37" s="115" t="s">
        <v>0</v>
      </c>
      <c r="Y37" s="111">
        <v>192</v>
      </c>
      <c r="AA37" s="111">
        <v>265</v>
      </c>
      <c r="AC37" s="111">
        <v>420</v>
      </c>
      <c r="AE37" s="111">
        <v>55</v>
      </c>
      <c r="AF37" s="111">
        <v>60</v>
      </c>
      <c r="AG37" s="111">
        <v>110</v>
      </c>
      <c r="AH37" s="111">
        <v>2</v>
      </c>
      <c r="AJ37" s="111" t="str">
        <f ca="1">IF(M37="","",IF(DAYS360(M37,NOW())&gt;720,"neplatné viac ako 2roky",""))</f>
        <v/>
      </c>
    </row>
    <row r="38" spans="1:36" s="100" customFormat="1" ht="12.75" customHeight="1" x14ac:dyDescent="0.25">
      <c r="A38" s="91">
        <v>55</v>
      </c>
      <c r="B38" s="91" t="s">
        <v>84</v>
      </c>
      <c r="C38" s="92" t="s">
        <v>570</v>
      </c>
      <c r="D38" s="92"/>
      <c r="E38" s="92" t="s">
        <v>515</v>
      </c>
      <c r="F38" s="92"/>
      <c r="G38" s="94" t="s">
        <v>571</v>
      </c>
      <c r="H38" s="94"/>
      <c r="I38" s="92" t="s">
        <v>572</v>
      </c>
      <c r="J38" s="92"/>
      <c r="K38" s="92" t="s">
        <v>271</v>
      </c>
      <c r="L38" s="95">
        <v>40085</v>
      </c>
      <c r="M38" s="96">
        <v>46602</v>
      </c>
      <c r="N38" s="97" t="s">
        <v>98</v>
      </c>
      <c r="O38" s="124">
        <f t="shared" ref="O38" si="6">M38</f>
        <v>46602</v>
      </c>
      <c r="P38" s="98">
        <v>21559</v>
      </c>
      <c r="Q38" s="98">
        <v>2006</v>
      </c>
      <c r="R38" s="99">
        <v>45872</v>
      </c>
      <c r="S38" s="100" t="s">
        <v>813</v>
      </c>
      <c r="T38" s="101" t="s">
        <v>80</v>
      </c>
      <c r="U38" s="102" t="s">
        <v>934</v>
      </c>
      <c r="V38" s="102" t="s">
        <v>935</v>
      </c>
      <c r="W38" s="103">
        <v>46602</v>
      </c>
      <c r="X38" s="104" t="s">
        <v>70</v>
      </c>
      <c r="Y38" s="100">
        <v>237</v>
      </c>
      <c r="AA38" s="100">
        <v>297</v>
      </c>
      <c r="AC38" s="100">
        <v>472.5</v>
      </c>
      <c r="AE38" s="100">
        <v>48</v>
      </c>
      <c r="AF38" s="100">
        <v>52</v>
      </c>
      <c r="AG38" s="100">
        <v>130</v>
      </c>
      <c r="AH38" s="100">
        <v>2</v>
      </c>
      <c r="AI38" s="100" t="s">
        <v>586</v>
      </c>
    </row>
    <row r="39" spans="1:36" s="100" customFormat="1" ht="12.75" customHeight="1" x14ac:dyDescent="0.25">
      <c r="A39" s="91">
        <v>57</v>
      </c>
      <c r="B39" s="100" t="s">
        <v>84</v>
      </c>
      <c r="C39" s="91" t="s">
        <v>372</v>
      </c>
      <c r="E39" s="100" t="s">
        <v>371</v>
      </c>
      <c r="G39" s="101" t="s">
        <v>373</v>
      </c>
      <c r="I39" s="100" t="s">
        <v>374</v>
      </c>
      <c r="K39" s="100" t="s">
        <v>375</v>
      </c>
      <c r="L39" s="124">
        <v>43206</v>
      </c>
      <c r="M39" s="124">
        <v>46122</v>
      </c>
      <c r="N39" s="97" t="s">
        <v>80</v>
      </c>
      <c r="O39" s="118">
        <f t="shared" ref="O39:O45" si="7">M39</f>
        <v>46122</v>
      </c>
      <c r="P39" s="98">
        <v>20412</v>
      </c>
      <c r="Q39" s="98" t="s">
        <v>490</v>
      </c>
      <c r="R39" s="110">
        <v>45392</v>
      </c>
      <c r="S39" s="100" t="s">
        <v>367</v>
      </c>
      <c r="T39" s="101" t="s">
        <v>80</v>
      </c>
      <c r="U39" s="102" t="s">
        <v>755</v>
      </c>
      <c r="V39" s="102" t="s">
        <v>754</v>
      </c>
      <c r="W39" s="114">
        <f>M39</f>
        <v>46122</v>
      </c>
      <c r="X39" s="104" t="s">
        <v>70</v>
      </c>
      <c r="Y39" s="100">
        <v>196</v>
      </c>
      <c r="AA39" s="100">
        <v>246</v>
      </c>
      <c r="AC39" s="100">
        <v>450</v>
      </c>
      <c r="AE39" s="100">
        <v>45</v>
      </c>
      <c r="AF39" s="100">
        <v>52</v>
      </c>
      <c r="AG39" s="100">
        <v>110</v>
      </c>
      <c r="AH39" s="100">
        <v>2</v>
      </c>
    </row>
    <row r="40" spans="1:36" s="90" customFormat="1" ht="12.75" customHeight="1" x14ac:dyDescent="0.25">
      <c r="A40" s="152">
        <v>58</v>
      </c>
      <c r="B40" s="162" t="s">
        <v>84</v>
      </c>
      <c r="C40" s="162" t="s">
        <v>119</v>
      </c>
      <c r="D40" s="162"/>
      <c r="E40" s="162" t="s">
        <v>120</v>
      </c>
      <c r="F40" s="162"/>
      <c r="G40" s="181" t="s">
        <v>747</v>
      </c>
      <c r="H40" s="181"/>
      <c r="I40" s="162" t="s">
        <v>189</v>
      </c>
      <c r="J40" s="162"/>
      <c r="K40" s="162" t="s">
        <v>748</v>
      </c>
      <c r="L40" s="159">
        <v>41705</v>
      </c>
      <c r="M40" s="159">
        <v>46604</v>
      </c>
      <c r="N40" s="158" t="s">
        <v>80</v>
      </c>
      <c r="O40" s="159">
        <f t="shared" si="7"/>
        <v>46604</v>
      </c>
      <c r="P40" s="160">
        <v>19551</v>
      </c>
      <c r="Q40" s="160">
        <v>2013</v>
      </c>
      <c r="R40" s="161">
        <v>45874</v>
      </c>
      <c r="S40" s="162" t="s">
        <v>367</v>
      </c>
      <c r="T40" s="163" t="s">
        <v>80</v>
      </c>
      <c r="U40" s="164" t="s">
        <v>929</v>
      </c>
      <c r="V40" s="164" t="s">
        <v>930</v>
      </c>
      <c r="W40" s="165">
        <f>M40</f>
        <v>46604</v>
      </c>
      <c r="X40" s="166" t="s">
        <v>0</v>
      </c>
      <c r="Y40" s="162">
        <v>250</v>
      </c>
      <c r="Z40" s="162"/>
      <c r="AA40" s="162">
        <v>310</v>
      </c>
      <c r="AB40" s="162"/>
      <c r="AC40" s="162">
        <v>450</v>
      </c>
      <c r="AD40" s="162"/>
      <c r="AE40" s="162">
        <v>60</v>
      </c>
      <c r="AF40" s="162">
        <v>65</v>
      </c>
      <c r="AG40" s="162">
        <v>170</v>
      </c>
      <c r="AH40" s="162">
        <v>2</v>
      </c>
    </row>
    <row r="41" spans="1:36" s="100" customFormat="1" ht="12.75" customHeight="1" x14ac:dyDescent="0.25">
      <c r="A41" s="91">
        <v>60</v>
      </c>
      <c r="B41" s="91" t="s">
        <v>84</v>
      </c>
      <c r="C41" s="92" t="s">
        <v>588</v>
      </c>
      <c r="D41" s="92"/>
      <c r="E41" s="92" t="s">
        <v>516</v>
      </c>
      <c r="F41" s="92"/>
      <c r="G41" s="94" t="s">
        <v>589</v>
      </c>
      <c r="H41" s="94"/>
      <c r="I41" s="92" t="s">
        <v>590</v>
      </c>
      <c r="J41" s="92"/>
      <c r="K41" s="92" t="s">
        <v>482</v>
      </c>
      <c r="L41" s="95">
        <v>44617</v>
      </c>
      <c r="M41" s="96">
        <v>46065</v>
      </c>
      <c r="N41" s="97" t="s">
        <v>80</v>
      </c>
      <c r="O41" s="124">
        <f t="shared" si="7"/>
        <v>46065</v>
      </c>
      <c r="P41" s="98">
        <v>22142</v>
      </c>
      <c r="Q41" s="98">
        <v>2021</v>
      </c>
      <c r="R41" s="99">
        <v>45334</v>
      </c>
      <c r="S41" s="100" t="s">
        <v>587</v>
      </c>
      <c r="T41" s="101" t="s">
        <v>80</v>
      </c>
      <c r="U41" s="102" t="s">
        <v>38</v>
      </c>
      <c r="V41" s="102" t="s">
        <v>746</v>
      </c>
      <c r="W41" s="103">
        <f>M41</f>
        <v>46065</v>
      </c>
      <c r="X41" s="104" t="s">
        <v>70</v>
      </c>
      <c r="Y41" s="100" t="s">
        <v>40</v>
      </c>
      <c r="AA41" s="100">
        <v>266</v>
      </c>
      <c r="AC41" s="100">
        <v>450</v>
      </c>
      <c r="AE41" s="100">
        <v>45</v>
      </c>
      <c r="AF41" s="100">
        <v>50</v>
      </c>
      <c r="AG41" s="100">
        <v>125</v>
      </c>
      <c r="AH41" s="100">
        <v>2</v>
      </c>
      <c r="AI41" s="100" t="s">
        <v>591</v>
      </c>
    </row>
    <row r="42" spans="1:36" s="162" customFormat="1" ht="12.75" customHeight="1" x14ac:dyDescent="0.25">
      <c r="A42" s="152">
        <v>61</v>
      </c>
      <c r="B42" s="152" t="s">
        <v>84</v>
      </c>
      <c r="C42" s="191" t="s">
        <v>840</v>
      </c>
      <c r="D42" s="153"/>
      <c r="E42" s="153" t="s">
        <v>517</v>
      </c>
      <c r="F42" s="153"/>
      <c r="G42" s="155" t="s">
        <v>894</v>
      </c>
      <c r="H42" s="155"/>
      <c r="I42" s="153" t="s">
        <v>489</v>
      </c>
      <c r="J42" s="153"/>
      <c r="K42" s="153" t="s">
        <v>882</v>
      </c>
      <c r="L42" s="156">
        <v>45821</v>
      </c>
      <c r="M42" s="157">
        <v>46541</v>
      </c>
      <c r="N42" s="158" t="s">
        <v>80</v>
      </c>
      <c r="O42" s="159">
        <f>M42</f>
        <v>46541</v>
      </c>
      <c r="P42" s="160">
        <v>25335</v>
      </c>
      <c r="Q42" s="160" t="s">
        <v>895</v>
      </c>
      <c r="R42" s="161">
        <v>45811</v>
      </c>
      <c r="S42" s="162" t="s">
        <v>358</v>
      </c>
      <c r="T42" s="163" t="s">
        <v>164</v>
      </c>
      <c r="U42" s="164" t="s">
        <v>166</v>
      </c>
      <c r="V42" s="164" t="s">
        <v>896</v>
      </c>
      <c r="W42" s="165">
        <v>46541</v>
      </c>
      <c r="X42" s="166" t="s">
        <v>70</v>
      </c>
      <c r="Y42" s="162">
        <v>87</v>
      </c>
      <c r="AA42" s="162">
        <v>105</v>
      </c>
      <c r="AC42" s="162">
        <v>250</v>
      </c>
      <c r="AE42" s="162">
        <v>50</v>
      </c>
      <c r="AF42" s="162">
        <v>55</v>
      </c>
      <c r="AG42" s="162">
        <v>140</v>
      </c>
      <c r="AH42" s="162">
        <v>1</v>
      </c>
    </row>
    <row r="43" spans="1:36" s="100" customFormat="1" ht="12.75" customHeight="1" x14ac:dyDescent="0.25">
      <c r="A43" s="91">
        <v>62</v>
      </c>
      <c r="B43" s="100" t="s">
        <v>24</v>
      </c>
      <c r="C43" s="100" t="s">
        <v>153</v>
      </c>
      <c r="E43" s="100" t="s">
        <v>154</v>
      </c>
      <c r="G43" s="101" t="s">
        <v>156</v>
      </c>
      <c r="I43" s="100" t="s">
        <v>268</v>
      </c>
      <c r="K43" s="85" t="s">
        <v>206</v>
      </c>
      <c r="L43" s="121">
        <v>41481</v>
      </c>
      <c r="M43" s="108">
        <v>46569</v>
      </c>
      <c r="N43" s="97" t="s">
        <v>80</v>
      </c>
      <c r="O43" s="118">
        <f t="shared" si="7"/>
        <v>46569</v>
      </c>
      <c r="P43" s="98">
        <v>19408</v>
      </c>
      <c r="Q43" s="98">
        <v>2013</v>
      </c>
      <c r="R43" s="110">
        <v>45839</v>
      </c>
      <c r="S43" s="100" t="s">
        <v>105</v>
      </c>
      <c r="T43" s="101" t="s">
        <v>703</v>
      </c>
      <c r="U43" s="102" t="s">
        <v>920</v>
      </c>
      <c r="V43" s="102" t="s">
        <v>921</v>
      </c>
      <c r="W43" s="114">
        <f>M43</f>
        <v>46569</v>
      </c>
      <c r="X43" s="104" t="s">
        <v>81</v>
      </c>
      <c r="Y43" s="100" t="s">
        <v>235</v>
      </c>
      <c r="AA43" s="100" t="s">
        <v>83</v>
      </c>
      <c r="AC43" s="100" t="s">
        <v>83</v>
      </c>
      <c r="AE43" s="100" t="s">
        <v>83</v>
      </c>
      <c r="AF43" s="100" t="s">
        <v>83</v>
      </c>
      <c r="AG43" s="100" t="s">
        <v>83</v>
      </c>
      <c r="AH43" s="100">
        <v>2</v>
      </c>
    </row>
    <row r="44" spans="1:36" ht="12.75" customHeight="1" x14ac:dyDescent="0.25">
      <c r="A44" s="91">
        <v>63</v>
      </c>
      <c r="B44" s="91" t="s">
        <v>84</v>
      </c>
      <c r="C44" s="92" t="s">
        <v>363</v>
      </c>
      <c r="D44" s="92"/>
      <c r="E44" s="85" t="s">
        <v>518</v>
      </c>
      <c r="F44" s="85"/>
      <c r="G44" s="106" t="s">
        <v>364</v>
      </c>
      <c r="H44" s="106"/>
      <c r="I44" s="85" t="s">
        <v>93</v>
      </c>
      <c r="J44" s="85"/>
      <c r="K44" s="85" t="s">
        <v>543</v>
      </c>
      <c r="L44" s="107">
        <v>39574</v>
      </c>
      <c r="M44" s="108">
        <v>46599</v>
      </c>
      <c r="N44" s="97" t="s">
        <v>80</v>
      </c>
      <c r="O44" s="118">
        <f t="shared" si="7"/>
        <v>46599</v>
      </c>
      <c r="P44" s="109">
        <v>22454</v>
      </c>
      <c r="Q44" s="109">
        <v>2004</v>
      </c>
      <c r="R44" s="110">
        <v>45869</v>
      </c>
      <c r="S44" s="111" t="s">
        <v>922</v>
      </c>
      <c r="T44" s="112" t="s">
        <v>80</v>
      </c>
      <c r="U44" s="113" t="s">
        <v>927</v>
      </c>
      <c r="V44" s="113" t="s">
        <v>928</v>
      </c>
      <c r="W44" s="114">
        <f>M44</f>
        <v>46599</v>
      </c>
      <c r="X44" s="115" t="s">
        <v>0</v>
      </c>
      <c r="Y44" s="111">
        <v>208</v>
      </c>
      <c r="AA44" s="111">
        <v>268</v>
      </c>
      <c r="AC44" s="111">
        <v>400</v>
      </c>
      <c r="AE44" s="111">
        <v>48</v>
      </c>
      <c r="AF44" s="111">
        <v>53</v>
      </c>
      <c r="AG44" s="111">
        <v>100</v>
      </c>
      <c r="AH44" s="111">
        <v>2</v>
      </c>
      <c r="AI44" s="111" t="s">
        <v>602</v>
      </c>
      <c r="AJ44" s="111" t="str">
        <f ca="1">IF(M44="","",IF(DAYS360(M44,NOW())&gt;720,"neplatné viac ako 2roky",""))</f>
        <v/>
      </c>
    </row>
    <row r="45" spans="1:36" ht="12.75" customHeight="1" x14ac:dyDescent="0.25">
      <c r="A45" s="91">
        <v>64</v>
      </c>
      <c r="B45" s="91" t="s">
        <v>84</v>
      </c>
      <c r="C45" s="92" t="s">
        <v>449</v>
      </c>
      <c r="D45" s="92"/>
      <c r="E45" s="85" t="s">
        <v>519</v>
      </c>
      <c r="F45" s="85"/>
      <c r="G45" s="106" t="s">
        <v>125</v>
      </c>
      <c r="H45" s="106"/>
      <c r="I45" s="85" t="s">
        <v>16</v>
      </c>
      <c r="J45" s="85"/>
      <c r="K45" s="85" t="s">
        <v>126</v>
      </c>
      <c r="L45" s="107">
        <v>39961</v>
      </c>
      <c r="M45" s="108">
        <v>46568</v>
      </c>
      <c r="N45" s="97" t="s">
        <v>79</v>
      </c>
      <c r="O45" s="118">
        <f t="shared" si="7"/>
        <v>46568</v>
      </c>
      <c r="P45" s="109">
        <v>19396</v>
      </c>
      <c r="Q45" s="109">
        <v>2007</v>
      </c>
      <c r="R45" s="110">
        <v>45838</v>
      </c>
      <c r="S45" s="111" t="s">
        <v>367</v>
      </c>
      <c r="T45" s="112" t="s">
        <v>80</v>
      </c>
      <c r="U45" s="113" t="s">
        <v>911</v>
      </c>
      <c r="V45" s="113" t="s">
        <v>912</v>
      </c>
      <c r="W45" s="114">
        <f>M45</f>
        <v>46568</v>
      </c>
      <c r="X45" s="115">
        <v>3</v>
      </c>
      <c r="Y45" s="111">
        <v>216</v>
      </c>
      <c r="AA45" s="111">
        <v>290</v>
      </c>
      <c r="AC45" s="111">
        <v>450</v>
      </c>
      <c r="AE45" s="111">
        <v>55</v>
      </c>
      <c r="AF45" s="111">
        <v>60</v>
      </c>
      <c r="AG45" s="111">
        <v>110</v>
      </c>
      <c r="AH45" s="111">
        <v>2</v>
      </c>
      <c r="AJ45" s="111" t="str">
        <f ca="1">IF(M45="","",IF(DAYS360(M45,NOW())&gt;720,"neplatné viac ako 2roky",""))</f>
        <v/>
      </c>
    </row>
    <row r="46" spans="1:36" ht="12.75" customHeight="1" x14ac:dyDescent="0.25">
      <c r="A46" s="91">
        <v>65</v>
      </c>
      <c r="B46" s="91" t="s">
        <v>84</v>
      </c>
      <c r="C46" s="92" t="s">
        <v>689</v>
      </c>
      <c r="D46" s="92"/>
      <c r="E46" s="85" t="s">
        <v>334</v>
      </c>
      <c r="F46" s="85"/>
      <c r="G46" s="106" t="s">
        <v>684</v>
      </c>
      <c r="H46" s="106"/>
      <c r="I46" s="85" t="s">
        <v>685</v>
      </c>
      <c r="J46" s="85"/>
      <c r="K46" s="105" t="s">
        <v>424</v>
      </c>
      <c r="L46" s="107">
        <v>45084</v>
      </c>
      <c r="M46" s="108">
        <v>46538</v>
      </c>
      <c r="N46" s="97" t="s">
        <v>341</v>
      </c>
      <c r="O46" s="118">
        <f>M46</f>
        <v>46538</v>
      </c>
      <c r="P46" s="109">
        <v>23309</v>
      </c>
      <c r="Q46" s="109" t="s">
        <v>684</v>
      </c>
      <c r="R46" s="110">
        <v>45808</v>
      </c>
      <c r="S46" s="111" t="s">
        <v>30</v>
      </c>
      <c r="T46" s="112" t="s">
        <v>80</v>
      </c>
      <c r="U46" s="113" t="s">
        <v>885</v>
      </c>
      <c r="V46" s="113" t="s">
        <v>886</v>
      </c>
      <c r="W46" s="114">
        <v>46538</v>
      </c>
      <c r="X46" s="115" t="s">
        <v>70</v>
      </c>
      <c r="Y46" s="111">
        <v>200</v>
      </c>
      <c r="AA46" s="111">
        <v>320</v>
      </c>
      <c r="AC46" s="111">
        <v>450</v>
      </c>
      <c r="AE46" s="111">
        <v>54</v>
      </c>
      <c r="AF46" s="111">
        <v>65</v>
      </c>
      <c r="AG46" s="111">
        <v>120</v>
      </c>
      <c r="AH46" s="111">
        <v>2</v>
      </c>
    </row>
    <row r="47" spans="1:36" s="100" customFormat="1" ht="12.75" customHeight="1" x14ac:dyDescent="0.25">
      <c r="A47" s="91">
        <v>66</v>
      </c>
      <c r="B47" s="100" t="s">
        <v>84</v>
      </c>
      <c r="C47" s="100" t="s">
        <v>62</v>
      </c>
      <c r="E47" s="100" t="s">
        <v>63</v>
      </c>
      <c r="G47" s="101" t="s">
        <v>64</v>
      </c>
      <c r="I47" s="100" t="s">
        <v>77</v>
      </c>
      <c r="K47" s="100" t="s">
        <v>250</v>
      </c>
      <c r="L47" s="124">
        <v>41739</v>
      </c>
      <c r="M47" s="124">
        <v>46527</v>
      </c>
      <c r="N47" s="97" t="s">
        <v>80</v>
      </c>
      <c r="O47" s="118">
        <f t="shared" ref="O47:O51" si="8">M47</f>
        <v>46527</v>
      </c>
      <c r="P47" s="98">
        <v>15332</v>
      </c>
      <c r="Q47" s="98" t="s">
        <v>65</v>
      </c>
      <c r="R47" s="110">
        <v>45797</v>
      </c>
      <c r="S47" s="100" t="s">
        <v>458</v>
      </c>
      <c r="T47" s="101" t="s">
        <v>80</v>
      </c>
      <c r="U47" s="102" t="s">
        <v>880</v>
      </c>
      <c r="V47" s="102" t="s">
        <v>881</v>
      </c>
      <c r="W47" s="114">
        <f>M47</f>
        <v>46527</v>
      </c>
      <c r="X47" s="104" t="s">
        <v>0</v>
      </c>
      <c r="Y47" s="100">
        <v>258</v>
      </c>
      <c r="AA47" s="100">
        <v>318</v>
      </c>
      <c r="AC47" s="100">
        <v>450</v>
      </c>
      <c r="AE47" s="100">
        <v>55</v>
      </c>
      <c r="AF47" s="100">
        <v>60</v>
      </c>
      <c r="AG47" s="100">
        <v>110</v>
      </c>
      <c r="AH47" s="100">
        <v>2</v>
      </c>
    </row>
    <row r="48" spans="1:36" s="100" customFormat="1" ht="12.75" customHeight="1" x14ac:dyDescent="0.25">
      <c r="A48" s="91">
        <v>67</v>
      </c>
      <c r="B48" s="100" t="s">
        <v>84</v>
      </c>
      <c r="C48" s="100" t="s">
        <v>290</v>
      </c>
      <c r="E48" s="100" t="s">
        <v>202</v>
      </c>
      <c r="G48" s="135" t="s">
        <v>639</v>
      </c>
      <c r="H48" s="135"/>
      <c r="I48" s="85" t="s">
        <v>620</v>
      </c>
      <c r="K48" s="85" t="s">
        <v>11</v>
      </c>
      <c r="L48" s="124">
        <v>41756</v>
      </c>
      <c r="M48" s="124">
        <v>46409</v>
      </c>
      <c r="N48" s="97" t="s">
        <v>80</v>
      </c>
      <c r="O48" s="118">
        <f t="shared" si="8"/>
        <v>46409</v>
      </c>
      <c r="P48" s="98">
        <v>23086</v>
      </c>
      <c r="Q48" s="98">
        <v>2006</v>
      </c>
      <c r="R48" s="110">
        <v>45679</v>
      </c>
      <c r="S48" s="111" t="s">
        <v>267</v>
      </c>
      <c r="T48" s="101" t="s">
        <v>80</v>
      </c>
      <c r="U48" s="102" t="s">
        <v>826</v>
      </c>
      <c r="V48" s="102" t="s">
        <v>827</v>
      </c>
      <c r="W48" s="114">
        <f>M48</f>
        <v>46409</v>
      </c>
      <c r="X48" s="115" t="s">
        <v>70</v>
      </c>
      <c r="Y48" s="111">
        <v>160</v>
      </c>
      <c r="Z48" s="111"/>
      <c r="AA48" s="111">
        <v>220</v>
      </c>
      <c r="AB48" s="111"/>
      <c r="AC48" s="111">
        <v>400</v>
      </c>
      <c r="AD48" s="111"/>
      <c r="AE48" s="111">
        <v>50</v>
      </c>
      <c r="AF48" s="111">
        <v>55</v>
      </c>
      <c r="AG48" s="111">
        <v>100</v>
      </c>
      <c r="AH48" s="111">
        <v>2</v>
      </c>
      <c r="AI48" s="100" t="s">
        <v>291</v>
      </c>
    </row>
    <row r="49" spans="1:95" s="100" customFormat="1" ht="12.75" customHeight="1" x14ac:dyDescent="0.25">
      <c r="A49" s="91">
        <v>69</v>
      </c>
      <c r="B49" s="100" t="s">
        <v>84</v>
      </c>
      <c r="C49" s="100" t="s">
        <v>551</v>
      </c>
      <c r="E49" s="100" t="s">
        <v>545</v>
      </c>
      <c r="G49" s="101" t="s">
        <v>552</v>
      </c>
      <c r="I49" s="100" t="s">
        <v>553</v>
      </c>
      <c r="K49" s="100" t="s">
        <v>554</v>
      </c>
      <c r="L49" s="124">
        <v>44384</v>
      </c>
      <c r="M49" s="124">
        <v>46563</v>
      </c>
      <c r="N49" s="97" t="s">
        <v>341</v>
      </c>
      <c r="O49" s="124">
        <f t="shared" si="8"/>
        <v>46563</v>
      </c>
      <c r="P49" s="98">
        <v>21354</v>
      </c>
      <c r="Q49" s="98" t="s">
        <v>491</v>
      </c>
      <c r="R49" s="99">
        <v>45833</v>
      </c>
      <c r="S49" s="100" t="s">
        <v>358</v>
      </c>
      <c r="T49" s="101" t="s">
        <v>80</v>
      </c>
      <c r="U49" s="102" t="s">
        <v>904</v>
      </c>
      <c r="V49" s="102" t="s">
        <v>905</v>
      </c>
      <c r="W49" s="103">
        <f>M49</f>
        <v>46563</v>
      </c>
      <c r="X49" s="104" t="s">
        <v>70</v>
      </c>
      <c r="Y49" s="100">
        <v>245</v>
      </c>
      <c r="AA49" s="100">
        <v>305</v>
      </c>
      <c r="AC49" s="100">
        <v>475</v>
      </c>
      <c r="AE49" s="100">
        <v>50</v>
      </c>
      <c r="AF49" s="100">
        <v>52</v>
      </c>
      <c r="AG49" s="100">
        <v>110</v>
      </c>
      <c r="AH49" s="100">
        <v>2</v>
      </c>
    </row>
    <row r="50" spans="1:95" ht="12.75" customHeight="1" x14ac:dyDescent="0.25">
      <c r="A50" s="91">
        <v>70</v>
      </c>
      <c r="B50" s="91" t="s">
        <v>84</v>
      </c>
      <c r="C50" s="92" t="s">
        <v>872</v>
      </c>
      <c r="D50" s="92"/>
      <c r="E50" s="85" t="s">
        <v>520</v>
      </c>
      <c r="F50" s="85"/>
      <c r="G50" s="106" t="s">
        <v>873</v>
      </c>
      <c r="H50" s="106"/>
      <c r="I50" s="85" t="s">
        <v>584</v>
      </c>
      <c r="J50" s="85"/>
      <c r="K50" s="85" t="s">
        <v>585</v>
      </c>
      <c r="L50" s="107">
        <v>43871</v>
      </c>
      <c r="M50" s="108">
        <v>46528</v>
      </c>
      <c r="N50" s="97" t="s">
        <v>341</v>
      </c>
      <c r="O50" s="118">
        <f t="shared" si="8"/>
        <v>46528</v>
      </c>
      <c r="P50" s="109">
        <v>20048</v>
      </c>
      <c r="Q50" s="109" t="s">
        <v>874</v>
      </c>
      <c r="R50" s="110">
        <v>45798</v>
      </c>
      <c r="S50" s="111" t="s">
        <v>358</v>
      </c>
      <c r="T50" s="112" t="s">
        <v>157</v>
      </c>
      <c r="U50" s="113" t="s">
        <v>876</v>
      </c>
      <c r="V50" s="113" t="s">
        <v>875</v>
      </c>
      <c r="W50" s="114">
        <f>M50</f>
        <v>46528</v>
      </c>
      <c r="X50" s="115" t="s">
        <v>0</v>
      </c>
      <c r="Y50" s="111">
        <v>260</v>
      </c>
      <c r="AA50" s="139" t="s">
        <v>81</v>
      </c>
      <c r="AC50" s="111">
        <v>472.5</v>
      </c>
      <c r="AE50" s="139" t="s">
        <v>81</v>
      </c>
      <c r="AF50" s="111">
        <v>60</v>
      </c>
      <c r="AG50" s="111" t="s">
        <v>877</v>
      </c>
      <c r="AH50" s="111">
        <v>2</v>
      </c>
      <c r="AI50" s="100"/>
      <c r="AJ50" s="111" t="str">
        <f ca="1">IF(M50="","",IF(DAYS360(M50,NOW())&gt;720,"neplatné viac ako 2roky",""))</f>
        <v/>
      </c>
    </row>
    <row r="51" spans="1:95" ht="12.75" customHeight="1" x14ac:dyDescent="0.25">
      <c r="A51" s="126">
        <v>71</v>
      </c>
      <c r="B51" s="91" t="s">
        <v>84</v>
      </c>
      <c r="C51" s="92" t="s">
        <v>556</v>
      </c>
      <c r="D51" s="92"/>
      <c r="E51" s="92" t="s">
        <v>422</v>
      </c>
      <c r="F51" s="92"/>
      <c r="G51" s="94" t="s">
        <v>423</v>
      </c>
      <c r="H51" s="94"/>
      <c r="I51" s="92" t="s">
        <v>421</v>
      </c>
      <c r="J51" s="92"/>
      <c r="K51" s="91" t="s">
        <v>424</v>
      </c>
      <c r="L51" s="95">
        <v>44413</v>
      </c>
      <c r="M51" s="96">
        <v>46538</v>
      </c>
      <c r="N51" s="97" t="s">
        <v>341</v>
      </c>
      <c r="O51" s="118">
        <f t="shared" si="8"/>
        <v>46538</v>
      </c>
      <c r="P51" s="109">
        <v>21447</v>
      </c>
      <c r="Q51" s="109" t="s">
        <v>558</v>
      </c>
      <c r="R51" s="110">
        <v>45808</v>
      </c>
      <c r="S51" s="111" t="s">
        <v>30</v>
      </c>
      <c r="T51" s="112" t="s">
        <v>80</v>
      </c>
      <c r="U51" s="113" t="s">
        <v>883</v>
      </c>
      <c r="V51" s="113" t="s">
        <v>884</v>
      </c>
      <c r="W51" s="114">
        <f>M51</f>
        <v>46538</v>
      </c>
      <c r="X51" s="115" t="s">
        <v>70</v>
      </c>
      <c r="Y51" s="111">
        <v>200</v>
      </c>
      <c r="AA51" s="111">
        <v>250</v>
      </c>
      <c r="AC51" s="111">
        <v>450</v>
      </c>
      <c r="AE51" s="111">
        <v>55</v>
      </c>
      <c r="AF51" s="111">
        <v>60</v>
      </c>
      <c r="AG51" s="111">
        <v>110</v>
      </c>
      <c r="AH51" s="111">
        <v>2</v>
      </c>
      <c r="AI51" s="111" t="s">
        <v>557</v>
      </c>
      <c r="AJ51" s="111" t="str">
        <f ca="1">IF(M51="","",IF(DAYS360(M51,NOW())&gt;720,"neplatné viac ako 2roky",""))</f>
        <v/>
      </c>
    </row>
    <row r="52" spans="1:95" s="162" customFormat="1" ht="12.75" customHeight="1" x14ac:dyDescent="0.25">
      <c r="A52" s="152">
        <v>77</v>
      </c>
      <c r="B52" s="162" t="s">
        <v>84</v>
      </c>
      <c r="C52" s="162" t="s">
        <v>2</v>
      </c>
      <c r="E52" s="162" t="s">
        <v>190</v>
      </c>
      <c r="G52" s="181" t="s">
        <v>116</v>
      </c>
      <c r="H52" s="181"/>
      <c r="I52" s="162" t="s">
        <v>92</v>
      </c>
      <c r="K52" s="162" t="s">
        <v>453</v>
      </c>
      <c r="L52" s="159">
        <v>41130</v>
      </c>
      <c r="M52" s="159">
        <v>46608</v>
      </c>
      <c r="N52" s="163" t="s">
        <v>79</v>
      </c>
      <c r="O52" s="159">
        <f t="shared" ref="O52:O78" si="9">M52</f>
        <v>46608</v>
      </c>
      <c r="P52" s="160">
        <v>19450</v>
      </c>
      <c r="Q52" s="160" t="s">
        <v>933</v>
      </c>
      <c r="R52" s="161">
        <v>45878</v>
      </c>
      <c r="S52" s="162" t="s">
        <v>813</v>
      </c>
      <c r="T52" s="163" t="s">
        <v>80</v>
      </c>
      <c r="U52" s="164" t="s">
        <v>702</v>
      </c>
      <c r="V52" s="164" t="s">
        <v>701</v>
      </c>
      <c r="W52" s="165">
        <f>M52</f>
        <v>46608</v>
      </c>
      <c r="X52" s="166" t="s">
        <v>70</v>
      </c>
      <c r="Y52" s="162">
        <v>185</v>
      </c>
      <c r="AA52" s="162">
        <v>240</v>
      </c>
      <c r="AC52" s="162">
        <v>450</v>
      </c>
      <c r="AE52" s="162">
        <v>50</v>
      </c>
      <c r="AF52" s="162">
        <v>55</v>
      </c>
      <c r="AG52" s="162">
        <v>125</v>
      </c>
      <c r="AH52" s="162">
        <v>2</v>
      </c>
      <c r="AI52" s="162" t="s">
        <v>142</v>
      </c>
      <c r="AJ52" s="162" t="str">
        <f ca="1">IF(M52="","",IF(DAYS360(M52,NOW())&gt;720,"neplatné viac ako 2roky",""))</f>
        <v/>
      </c>
    </row>
    <row r="53" spans="1:95" s="162" customFormat="1" ht="12.75" customHeight="1" x14ac:dyDescent="0.25">
      <c r="A53" s="152">
        <v>78</v>
      </c>
      <c r="B53" s="162" t="s">
        <v>84</v>
      </c>
      <c r="C53" s="162" t="s">
        <v>73</v>
      </c>
      <c r="E53" s="162" t="s">
        <v>74</v>
      </c>
      <c r="G53" s="181" t="s">
        <v>100</v>
      </c>
      <c r="H53" s="181"/>
      <c r="I53" s="162" t="s">
        <v>460</v>
      </c>
      <c r="K53" s="162" t="s">
        <v>72</v>
      </c>
      <c r="L53" s="159">
        <v>41145</v>
      </c>
      <c r="M53" s="159">
        <v>46655</v>
      </c>
      <c r="N53" s="163" t="s">
        <v>80</v>
      </c>
      <c r="O53" s="159">
        <f t="shared" si="9"/>
        <v>46655</v>
      </c>
      <c r="P53" s="160">
        <v>19471</v>
      </c>
      <c r="Q53" s="160">
        <v>1986</v>
      </c>
      <c r="R53" s="161">
        <v>45925</v>
      </c>
      <c r="S53" s="162" t="s">
        <v>458</v>
      </c>
      <c r="T53" s="163" t="s">
        <v>80</v>
      </c>
      <c r="U53" s="164" t="s">
        <v>952</v>
      </c>
      <c r="V53" s="164" t="s">
        <v>953</v>
      </c>
      <c r="W53" s="165">
        <f>M53</f>
        <v>46655</v>
      </c>
      <c r="X53" s="166" t="s">
        <v>70</v>
      </c>
      <c r="Y53" s="162">
        <v>150</v>
      </c>
      <c r="AA53" s="162">
        <v>220</v>
      </c>
      <c r="AC53" s="162">
        <v>365</v>
      </c>
      <c r="AE53" s="162">
        <v>40</v>
      </c>
      <c r="AF53" s="162">
        <v>45</v>
      </c>
      <c r="AG53" s="162">
        <v>80</v>
      </c>
      <c r="AH53" s="162">
        <v>2</v>
      </c>
      <c r="AJ53" s="162" t="str">
        <f ca="1">IF(M53="","",IF(DAYS360(M53,NOW())&gt;720,"neplatné viac ako 2roky",""))</f>
        <v/>
      </c>
    </row>
    <row r="54" spans="1:95" ht="12.75" customHeight="1" x14ac:dyDescent="0.25">
      <c r="A54" s="91">
        <v>79</v>
      </c>
      <c r="B54" s="100" t="s">
        <v>84</v>
      </c>
      <c r="C54" s="100" t="s">
        <v>292</v>
      </c>
      <c r="D54" s="100"/>
      <c r="E54" s="119" t="s">
        <v>50</v>
      </c>
      <c r="G54" s="120" t="s">
        <v>31</v>
      </c>
      <c r="I54" s="119" t="s">
        <v>459</v>
      </c>
      <c r="K54" s="119" t="s">
        <v>4</v>
      </c>
      <c r="L54" s="121">
        <v>41145</v>
      </c>
      <c r="M54" s="118">
        <v>46640</v>
      </c>
      <c r="N54" s="101" t="s">
        <v>12</v>
      </c>
      <c r="O54" s="118">
        <f t="shared" si="9"/>
        <v>46640</v>
      </c>
      <c r="P54" s="109">
        <v>19470</v>
      </c>
      <c r="Q54" s="109">
        <v>1995</v>
      </c>
      <c r="R54" s="110">
        <v>45179</v>
      </c>
      <c r="S54" s="111" t="s">
        <v>458</v>
      </c>
      <c r="T54" s="112" t="s">
        <v>80</v>
      </c>
      <c r="U54" s="102" t="s">
        <v>944</v>
      </c>
      <c r="V54" s="102" t="s">
        <v>945</v>
      </c>
      <c r="W54" s="114">
        <f>M54</f>
        <v>46640</v>
      </c>
      <c r="X54" s="115" t="s">
        <v>70</v>
      </c>
      <c r="Y54" s="111">
        <v>191</v>
      </c>
      <c r="AA54" s="111">
        <v>255</v>
      </c>
      <c r="AC54" s="111">
        <v>420</v>
      </c>
      <c r="AE54" s="111">
        <v>55</v>
      </c>
      <c r="AF54" s="111">
        <v>60</v>
      </c>
      <c r="AG54" s="111">
        <v>100</v>
      </c>
      <c r="AH54" s="111">
        <v>2</v>
      </c>
    </row>
    <row r="55" spans="1:95" ht="12.75" customHeight="1" x14ac:dyDescent="0.25">
      <c r="A55" s="91">
        <v>80</v>
      </c>
      <c r="B55" s="100" t="s">
        <v>84</v>
      </c>
      <c r="C55" s="100" t="s">
        <v>239</v>
      </c>
      <c r="D55" s="100"/>
      <c r="E55" s="119" t="s">
        <v>113</v>
      </c>
      <c r="G55" s="120" t="s">
        <v>158</v>
      </c>
      <c r="I55" s="119" t="s">
        <v>99</v>
      </c>
      <c r="K55" s="119" t="s">
        <v>106</v>
      </c>
      <c r="L55" s="121">
        <v>41145</v>
      </c>
      <c r="M55" s="118">
        <v>46639</v>
      </c>
      <c r="N55" s="101" t="s">
        <v>12</v>
      </c>
      <c r="O55" s="118">
        <f t="shared" si="9"/>
        <v>46639</v>
      </c>
      <c r="P55" s="109">
        <v>21490</v>
      </c>
      <c r="Q55" s="109">
        <v>2001</v>
      </c>
      <c r="R55" s="110">
        <v>45909</v>
      </c>
      <c r="S55" s="111" t="s">
        <v>458</v>
      </c>
      <c r="T55" s="112" t="s">
        <v>80</v>
      </c>
      <c r="U55" s="113" t="s">
        <v>940</v>
      </c>
      <c r="V55" s="102" t="s">
        <v>941</v>
      </c>
      <c r="W55" s="114">
        <f>M55</f>
        <v>46639</v>
      </c>
      <c r="X55" s="115" t="s">
        <v>194</v>
      </c>
      <c r="Y55" s="111">
        <v>135</v>
      </c>
      <c r="AA55" s="111">
        <v>200</v>
      </c>
      <c r="AC55" s="111">
        <v>270</v>
      </c>
      <c r="AE55" s="111">
        <v>45</v>
      </c>
      <c r="AF55" s="111">
        <v>55</v>
      </c>
      <c r="AG55" s="111">
        <v>85</v>
      </c>
      <c r="AH55" s="111">
        <v>1</v>
      </c>
    </row>
    <row r="56" spans="1:95" s="162" customFormat="1" ht="12.75" customHeight="1" x14ac:dyDescent="0.25">
      <c r="A56" s="152">
        <v>81</v>
      </c>
      <c r="B56" s="162" t="s">
        <v>84</v>
      </c>
      <c r="C56" s="162" t="s">
        <v>463</v>
      </c>
      <c r="E56" s="162" t="s">
        <v>464</v>
      </c>
      <c r="G56" s="181" t="s">
        <v>465</v>
      </c>
      <c r="H56" s="181"/>
      <c r="I56" s="162" t="s">
        <v>466</v>
      </c>
      <c r="K56" s="162" t="s">
        <v>279</v>
      </c>
      <c r="L56" s="159">
        <v>43762</v>
      </c>
      <c r="M56" s="159">
        <v>46649</v>
      </c>
      <c r="N56" s="163" t="s">
        <v>12</v>
      </c>
      <c r="O56" s="159">
        <f t="shared" si="9"/>
        <v>46649</v>
      </c>
      <c r="P56" s="160">
        <v>19541</v>
      </c>
      <c r="Q56" s="160" t="s">
        <v>467</v>
      </c>
      <c r="R56" s="161">
        <v>45919</v>
      </c>
      <c r="S56" s="162" t="s">
        <v>367</v>
      </c>
      <c r="T56" s="163" t="s">
        <v>80</v>
      </c>
      <c r="U56" s="164" t="s">
        <v>948</v>
      </c>
      <c r="V56" s="164" t="s">
        <v>949</v>
      </c>
      <c r="W56" s="165">
        <f>M56</f>
        <v>46649</v>
      </c>
      <c r="X56" s="166" t="s">
        <v>70</v>
      </c>
      <c r="Y56" s="162">
        <v>220</v>
      </c>
      <c r="AA56" s="162">
        <v>300</v>
      </c>
      <c r="AC56" s="162">
        <v>450</v>
      </c>
      <c r="AE56" s="162">
        <v>45</v>
      </c>
      <c r="AF56" s="162">
        <v>50</v>
      </c>
      <c r="AG56" s="162">
        <v>90</v>
      </c>
      <c r="AH56" s="162">
        <v>2</v>
      </c>
    </row>
    <row r="57" spans="1:95" s="162" customFormat="1" ht="12.75" customHeight="1" x14ac:dyDescent="0.25">
      <c r="A57" s="152">
        <v>82</v>
      </c>
      <c r="B57" s="152" t="s">
        <v>84</v>
      </c>
      <c r="C57" s="152" t="s">
        <v>676</v>
      </c>
      <c r="D57" s="153"/>
      <c r="E57" s="153" t="s">
        <v>183</v>
      </c>
      <c r="F57" s="153"/>
      <c r="G57" s="155" t="s">
        <v>672</v>
      </c>
      <c r="H57" s="155"/>
      <c r="I57" s="153" t="s">
        <v>677</v>
      </c>
      <c r="J57" s="153" t="s">
        <v>675</v>
      </c>
      <c r="K57" s="153" t="s">
        <v>673</v>
      </c>
      <c r="L57" s="182">
        <v>45057</v>
      </c>
      <c r="M57" s="157">
        <v>46501</v>
      </c>
      <c r="N57" s="158" t="s">
        <v>80</v>
      </c>
      <c r="O57" s="159">
        <f t="shared" si="9"/>
        <v>46501</v>
      </c>
      <c r="P57" s="160">
        <v>23239</v>
      </c>
      <c r="Q57" s="160">
        <v>2009</v>
      </c>
      <c r="R57" s="161">
        <v>45771</v>
      </c>
      <c r="S57" s="162" t="s">
        <v>358</v>
      </c>
      <c r="T57" s="163" t="s">
        <v>80</v>
      </c>
      <c r="U57" s="164" t="s">
        <v>166</v>
      </c>
      <c r="V57" s="164" t="s">
        <v>674</v>
      </c>
      <c r="W57" s="165">
        <f>M57</f>
        <v>46501</v>
      </c>
      <c r="X57" s="166" t="s">
        <v>70</v>
      </c>
      <c r="Y57" s="162">
        <v>225</v>
      </c>
      <c r="AA57" s="162">
        <v>305</v>
      </c>
      <c r="AC57" s="162">
        <v>450</v>
      </c>
      <c r="AE57" s="162">
        <v>55</v>
      </c>
      <c r="AF57" s="162">
        <v>60</v>
      </c>
      <c r="AG57" s="162">
        <v>100</v>
      </c>
      <c r="AH57" s="162">
        <v>2</v>
      </c>
    </row>
    <row r="58" spans="1:95" s="162" customFormat="1" ht="12.75" customHeight="1" x14ac:dyDescent="0.25">
      <c r="A58" s="152">
        <v>83</v>
      </c>
      <c r="B58" s="152" t="s">
        <v>573</v>
      </c>
      <c r="C58" s="153" t="s">
        <v>567</v>
      </c>
      <c r="D58" s="153"/>
      <c r="E58" s="153" t="s">
        <v>546</v>
      </c>
      <c r="F58" s="153"/>
      <c r="G58" s="155" t="s">
        <v>566</v>
      </c>
      <c r="H58" s="155"/>
      <c r="I58" s="153" t="s">
        <v>189</v>
      </c>
      <c r="J58" s="153"/>
      <c r="K58" s="153" t="s">
        <v>339</v>
      </c>
      <c r="L58" s="156">
        <v>44467</v>
      </c>
      <c r="M58" s="157">
        <v>46650</v>
      </c>
      <c r="N58" s="158" t="s">
        <v>341</v>
      </c>
      <c r="O58" s="159">
        <f t="shared" ref="O58" si="10">M58</f>
        <v>46650</v>
      </c>
      <c r="P58" s="160">
        <v>21549</v>
      </c>
      <c r="Q58" s="160">
        <v>2015</v>
      </c>
      <c r="R58" s="161">
        <v>45920</v>
      </c>
      <c r="S58" s="162" t="s">
        <v>30</v>
      </c>
      <c r="T58" s="163" t="s">
        <v>80</v>
      </c>
      <c r="U58" s="164" t="s">
        <v>946</v>
      </c>
      <c r="V58" s="164" t="s">
        <v>947</v>
      </c>
      <c r="W58" s="165">
        <f t="shared" ref="W58" si="11">M58</f>
        <v>46650</v>
      </c>
      <c r="X58" s="166" t="s">
        <v>70</v>
      </c>
      <c r="Y58" s="162">
        <v>205</v>
      </c>
      <c r="AA58" s="162">
        <v>270</v>
      </c>
      <c r="AC58" s="162">
        <v>450</v>
      </c>
      <c r="AE58" s="162">
        <v>50</v>
      </c>
      <c r="AF58" s="162">
        <v>65</v>
      </c>
      <c r="AG58" s="162">
        <v>120</v>
      </c>
      <c r="AH58" s="162">
        <v>2</v>
      </c>
    </row>
    <row r="59" spans="1:95" ht="12.6" customHeight="1" x14ac:dyDescent="0.25">
      <c r="A59" s="91">
        <v>85</v>
      </c>
      <c r="B59" s="100" t="s">
        <v>84</v>
      </c>
      <c r="C59" s="100" t="s">
        <v>230</v>
      </c>
      <c r="D59" s="100"/>
      <c r="E59" s="119" t="s">
        <v>231</v>
      </c>
      <c r="G59" s="120" t="s">
        <v>232</v>
      </c>
      <c r="I59" s="119" t="s">
        <v>114</v>
      </c>
      <c r="K59" s="119" t="s">
        <v>272</v>
      </c>
      <c r="L59" s="121">
        <v>41797</v>
      </c>
      <c r="M59" s="118">
        <v>46521</v>
      </c>
      <c r="N59" s="101" t="s">
        <v>80</v>
      </c>
      <c r="O59" s="118">
        <f t="shared" si="9"/>
        <v>46521</v>
      </c>
      <c r="P59" s="109">
        <v>19313</v>
      </c>
      <c r="Q59" s="109">
        <v>2013</v>
      </c>
      <c r="R59" s="110">
        <v>45791</v>
      </c>
      <c r="S59" s="111" t="s">
        <v>458</v>
      </c>
      <c r="T59" s="101" t="s">
        <v>80</v>
      </c>
      <c r="U59" s="113" t="s">
        <v>868</v>
      </c>
      <c r="V59" s="113" t="s">
        <v>869</v>
      </c>
      <c r="W59" s="114">
        <f>M59</f>
        <v>46521</v>
      </c>
      <c r="X59" s="115" t="s">
        <v>70</v>
      </c>
      <c r="Y59" s="111">
        <v>71</v>
      </c>
      <c r="AA59" s="111">
        <v>131</v>
      </c>
      <c r="AC59" s="111">
        <v>180</v>
      </c>
      <c r="AE59" s="111">
        <v>33</v>
      </c>
      <c r="AF59" s="111">
        <v>37</v>
      </c>
      <c r="AG59" s="111">
        <v>70</v>
      </c>
      <c r="AH59" s="111">
        <v>1</v>
      </c>
    </row>
    <row r="60" spans="1:95" ht="12.75" customHeight="1" x14ac:dyDescent="0.25">
      <c r="A60" s="91">
        <v>90</v>
      </c>
      <c r="B60" s="100" t="s">
        <v>84</v>
      </c>
      <c r="C60" s="100" t="s">
        <v>203</v>
      </c>
      <c r="D60" s="100"/>
      <c r="E60" s="119" t="s">
        <v>204</v>
      </c>
      <c r="G60" s="120" t="s">
        <v>19</v>
      </c>
      <c r="I60" s="119" t="s">
        <v>293</v>
      </c>
      <c r="K60" s="119" t="s">
        <v>20</v>
      </c>
      <c r="L60" s="121">
        <v>41428</v>
      </c>
      <c r="M60" s="118">
        <v>45426</v>
      </c>
      <c r="N60" s="140" t="s">
        <v>80</v>
      </c>
      <c r="O60" s="118">
        <f t="shared" si="9"/>
        <v>45426</v>
      </c>
      <c r="P60" s="109">
        <v>18480</v>
      </c>
      <c r="Q60" s="109">
        <v>2013</v>
      </c>
      <c r="R60" s="110">
        <v>44695</v>
      </c>
      <c r="S60" s="111" t="s">
        <v>7</v>
      </c>
      <c r="T60" s="112" t="s">
        <v>80</v>
      </c>
      <c r="U60" s="102" t="s">
        <v>598</v>
      </c>
      <c r="V60" s="102" t="s">
        <v>599</v>
      </c>
      <c r="W60" s="114">
        <f>M60</f>
        <v>45426</v>
      </c>
      <c r="X60" s="115" t="s">
        <v>0</v>
      </c>
      <c r="Y60" s="111">
        <v>290</v>
      </c>
      <c r="AA60" s="111">
        <v>350</v>
      </c>
      <c r="AC60" s="111">
        <v>495</v>
      </c>
      <c r="AE60" s="111">
        <v>50</v>
      </c>
      <c r="AF60" s="111">
        <v>62</v>
      </c>
      <c r="AG60" s="111">
        <v>130</v>
      </c>
      <c r="AH60" s="111">
        <v>2</v>
      </c>
    </row>
    <row r="61" spans="1:95" ht="12.75" customHeight="1" x14ac:dyDescent="0.25">
      <c r="A61" s="126">
        <v>92</v>
      </c>
      <c r="B61" s="100" t="s">
        <v>84</v>
      </c>
      <c r="C61" s="100" t="s">
        <v>420</v>
      </c>
      <c r="D61" s="100"/>
      <c r="E61" s="119" t="s">
        <v>240</v>
      </c>
      <c r="G61" s="120" t="s">
        <v>241</v>
      </c>
      <c r="I61" s="119" t="s">
        <v>419</v>
      </c>
      <c r="K61" s="119" t="s">
        <v>417</v>
      </c>
      <c r="L61" s="121">
        <v>41906</v>
      </c>
      <c r="M61" s="118">
        <v>46416</v>
      </c>
      <c r="N61" s="101" t="s">
        <v>80</v>
      </c>
      <c r="O61" s="118">
        <f t="shared" si="9"/>
        <v>46416</v>
      </c>
      <c r="P61" s="109">
        <v>19128</v>
      </c>
      <c r="Q61" s="109" t="s">
        <v>547</v>
      </c>
      <c r="R61" s="110">
        <v>45686</v>
      </c>
      <c r="S61" s="111" t="s">
        <v>813</v>
      </c>
      <c r="T61" s="112" t="s">
        <v>80</v>
      </c>
      <c r="U61" s="113" t="s">
        <v>833</v>
      </c>
      <c r="V61" s="113" t="s">
        <v>834</v>
      </c>
      <c r="W61" s="114">
        <f>M61</f>
        <v>46416</v>
      </c>
      <c r="X61" s="115" t="s">
        <v>0</v>
      </c>
      <c r="Y61" s="111">
        <v>200</v>
      </c>
      <c r="AA61" s="111">
        <v>260</v>
      </c>
      <c r="AC61" s="111">
        <v>450</v>
      </c>
      <c r="AE61" s="111">
        <v>50</v>
      </c>
      <c r="AF61" s="111">
        <v>55</v>
      </c>
      <c r="AG61" s="111">
        <v>160</v>
      </c>
      <c r="AH61" s="111">
        <v>2</v>
      </c>
    </row>
    <row r="62" spans="1:95" ht="12.75" customHeight="1" x14ac:dyDescent="0.25">
      <c r="A62" s="126">
        <v>95</v>
      </c>
      <c r="B62" s="100" t="s">
        <v>84</v>
      </c>
      <c r="C62" s="100" t="s">
        <v>343</v>
      </c>
      <c r="D62" s="100"/>
      <c r="E62" s="119" t="s">
        <v>344</v>
      </c>
      <c r="G62" s="120" t="s">
        <v>345</v>
      </c>
      <c r="I62" s="119" t="s">
        <v>432</v>
      </c>
      <c r="K62" s="119" t="s">
        <v>275</v>
      </c>
      <c r="L62" s="121">
        <v>42834</v>
      </c>
      <c r="M62" s="118">
        <v>46485</v>
      </c>
      <c r="N62" s="101" t="s">
        <v>80</v>
      </c>
      <c r="O62" s="118">
        <f t="shared" si="9"/>
        <v>46485</v>
      </c>
      <c r="P62" s="109">
        <v>22013</v>
      </c>
      <c r="Q62" s="109" t="s">
        <v>433</v>
      </c>
      <c r="R62" s="110">
        <v>45755</v>
      </c>
      <c r="S62" s="111" t="s">
        <v>358</v>
      </c>
      <c r="T62" s="112" t="s">
        <v>80</v>
      </c>
      <c r="U62" s="113" t="s">
        <v>166</v>
      </c>
      <c r="V62" s="113" t="s">
        <v>548</v>
      </c>
      <c r="W62" s="114">
        <f>M62</f>
        <v>46485</v>
      </c>
      <c r="X62" s="115" t="s">
        <v>0</v>
      </c>
      <c r="Y62" s="111">
        <v>80</v>
      </c>
      <c r="AA62" s="111">
        <v>100</v>
      </c>
      <c r="AC62" s="111">
        <v>160</v>
      </c>
      <c r="AE62" s="111">
        <v>42</v>
      </c>
      <c r="AF62" s="111">
        <v>48</v>
      </c>
      <c r="AG62" s="111">
        <v>74</v>
      </c>
      <c r="AH62" s="111">
        <v>1</v>
      </c>
    </row>
    <row r="63" spans="1:95" ht="12.75" customHeight="1" x14ac:dyDescent="0.25">
      <c r="A63" s="126">
        <v>98</v>
      </c>
      <c r="B63" s="91" t="s">
        <v>84</v>
      </c>
      <c r="C63" s="130" t="s">
        <v>294</v>
      </c>
      <c r="D63" s="92"/>
      <c r="E63" s="105" t="s">
        <v>522</v>
      </c>
      <c r="F63" s="85"/>
      <c r="G63" s="106" t="s">
        <v>295</v>
      </c>
      <c r="H63" s="106"/>
      <c r="I63" s="92" t="s">
        <v>296</v>
      </c>
      <c r="J63" s="85"/>
      <c r="K63" s="85" t="s">
        <v>256</v>
      </c>
      <c r="L63" s="107">
        <v>42456</v>
      </c>
      <c r="M63" s="108">
        <v>46271</v>
      </c>
      <c r="N63" s="97" t="s">
        <v>80</v>
      </c>
      <c r="O63" s="118">
        <f t="shared" si="9"/>
        <v>46271</v>
      </c>
      <c r="P63" s="109">
        <v>20699</v>
      </c>
      <c r="Q63" s="98" t="s">
        <v>542</v>
      </c>
      <c r="R63" s="110">
        <v>45541</v>
      </c>
      <c r="S63" s="111" t="s">
        <v>367</v>
      </c>
      <c r="T63" s="112" t="s">
        <v>80</v>
      </c>
      <c r="U63" s="113" t="s">
        <v>794</v>
      </c>
      <c r="V63" s="113" t="s">
        <v>795</v>
      </c>
      <c r="W63" s="114">
        <f>M63</f>
        <v>46271</v>
      </c>
      <c r="X63" s="115" t="s">
        <v>0</v>
      </c>
      <c r="Y63" s="111">
        <v>169</v>
      </c>
      <c r="AA63" s="111">
        <v>230</v>
      </c>
      <c r="AC63" s="111">
        <v>472.5</v>
      </c>
      <c r="AE63" s="111">
        <v>43</v>
      </c>
      <c r="AF63" s="111">
        <v>48</v>
      </c>
      <c r="AG63" s="111">
        <v>140</v>
      </c>
      <c r="AH63" s="111">
        <v>2</v>
      </c>
      <c r="AI63" s="111" t="s">
        <v>324</v>
      </c>
    </row>
    <row r="64" spans="1:95" s="201" customFormat="1" ht="12.75" customHeight="1" x14ac:dyDescent="0.25">
      <c r="A64" s="152">
        <v>99</v>
      </c>
      <c r="B64" s="100" t="s">
        <v>84</v>
      </c>
      <c r="C64" s="100" t="s">
        <v>828</v>
      </c>
      <c r="D64" s="100"/>
      <c r="E64" s="119" t="s">
        <v>297</v>
      </c>
      <c r="F64" s="119"/>
      <c r="G64" s="120" t="s">
        <v>829</v>
      </c>
      <c r="H64" s="120"/>
      <c r="I64" s="119" t="s">
        <v>830</v>
      </c>
      <c r="J64" s="119"/>
      <c r="K64" s="85" t="s">
        <v>555</v>
      </c>
      <c r="L64" s="107">
        <v>42456</v>
      </c>
      <c r="M64" s="108">
        <v>46642</v>
      </c>
      <c r="N64" s="97" t="s">
        <v>80</v>
      </c>
      <c r="O64" s="118">
        <f t="shared" si="9"/>
        <v>46642</v>
      </c>
      <c r="P64" s="109">
        <v>16395</v>
      </c>
      <c r="Q64" s="98" t="s">
        <v>831</v>
      </c>
      <c r="R64" s="110">
        <v>45912</v>
      </c>
      <c r="S64" s="111" t="s">
        <v>367</v>
      </c>
      <c r="T64" s="112" t="s">
        <v>80</v>
      </c>
      <c r="U64" s="113" t="s">
        <v>950</v>
      </c>
      <c r="V64" s="113" t="s">
        <v>951</v>
      </c>
      <c r="W64" s="114">
        <f>M64</f>
        <v>46642</v>
      </c>
      <c r="X64" s="115" t="s">
        <v>0</v>
      </c>
      <c r="Y64" s="111">
        <v>285</v>
      </c>
      <c r="Z64" s="111"/>
      <c r="AA64" s="111">
        <v>345</v>
      </c>
      <c r="AB64" s="111"/>
      <c r="AC64" s="111">
        <v>472.5</v>
      </c>
      <c r="AD64" s="111"/>
      <c r="AE64" s="111">
        <v>60</v>
      </c>
      <c r="AF64" s="111">
        <v>65</v>
      </c>
      <c r="AG64" s="111">
        <v>168</v>
      </c>
      <c r="AH64" s="111">
        <v>2</v>
      </c>
      <c r="AI64" s="111"/>
      <c r="AJ64" s="162"/>
      <c r="AK64" s="162"/>
      <c r="AL64" s="162"/>
      <c r="AM64" s="162"/>
      <c r="AN64" s="162"/>
      <c r="AO64" s="162"/>
      <c r="AP64" s="162"/>
      <c r="AQ64" s="162"/>
      <c r="AR64" s="162"/>
      <c r="AS64" s="162"/>
      <c r="AT64" s="162"/>
      <c r="AU64" s="162"/>
      <c r="AV64" s="162"/>
      <c r="AW64" s="162"/>
      <c r="AX64" s="162"/>
      <c r="AY64" s="162"/>
      <c r="AZ64" s="162"/>
      <c r="BA64" s="162"/>
      <c r="BB64" s="162"/>
      <c r="BC64" s="162"/>
      <c r="BD64" s="162"/>
      <c r="BE64" s="162"/>
      <c r="BF64" s="162"/>
      <c r="BG64" s="162"/>
      <c r="BH64" s="162"/>
      <c r="BI64" s="162"/>
      <c r="BJ64" s="162"/>
      <c r="BK64" s="162"/>
      <c r="BL64" s="162"/>
      <c r="BM64" s="162"/>
      <c r="BN64" s="162"/>
      <c r="BO64" s="162"/>
      <c r="BP64" s="162"/>
      <c r="BQ64" s="162"/>
      <c r="BR64" s="162"/>
      <c r="BS64" s="162"/>
      <c r="BT64" s="162"/>
      <c r="BU64" s="162"/>
      <c r="BV64" s="162"/>
      <c r="BW64" s="162"/>
      <c r="BX64" s="162"/>
      <c r="BY64" s="162"/>
      <c r="BZ64" s="162"/>
      <c r="CA64" s="162"/>
      <c r="CB64" s="162"/>
      <c r="CC64" s="162"/>
      <c r="CD64" s="162"/>
      <c r="CE64" s="162"/>
      <c r="CF64" s="162"/>
      <c r="CG64" s="162"/>
      <c r="CH64" s="162"/>
      <c r="CI64" s="162"/>
      <c r="CJ64" s="162"/>
      <c r="CK64" s="162"/>
      <c r="CL64" s="162"/>
      <c r="CM64" s="162"/>
      <c r="CN64" s="162"/>
      <c r="CO64" s="162"/>
      <c r="CP64" s="162"/>
      <c r="CQ64" s="162"/>
    </row>
    <row r="65" spans="1:38" ht="12.75" customHeight="1" x14ac:dyDescent="0.25">
      <c r="A65" s="91">
        <v>100</v>
      </c>
      <c r="B65" s="91" t="s">
        <v>84</v>
      </c>
      <c r="C65" s="92" t="s">
        <v>209</v>
      </c>
      <c r="D65" s="92"/>
      <c r="E65" s="85" t="s">
        <v>521</v>
      </c>
      <c r="F65" s="85"/>
      <c r="G65" s="106" t="s">
        <v>210</v>
      </c>
      <c r="H65" s="106"/>
      <c r="I65" s="85" t="s">
        <v>690</v>
      </c>
      <c r="J65" s="85"/>
      <c r="K65" s="85" t="s">
        <v>3</v>
      </c>
      <c r="L65" s="107">
        <v>40891</v>
      </c>
      <c r="M65" s="108">
        <v>45807</v>
      </c>
      <c r="N65" s="97" t="s">
        <v>80</v>
      </c>
      <c r="O65" s="118">
        <f t="shared" si="9"/>
        <v>45807</v>
      </c>
      <c r="P65" s="109">
        <v>21248</v>
      </c>
      <c r="Q65" s="109" t="s">
        <v>438</v>
      </c>
      <c r="R65" s="110">
        <v>45076</v>
      </c>
      <c r="S65" s="111" t="s">
        <v>686</v>
      </c>
      <c r="T65" s="112" t="s">
        <v>80</v>
      </c>
      <c r="U65" s="113" t="s">
        <v>688</v>
      </c>
      <c r="V65" s="113" t="s">
        <v>687</v>
      </c>
      <c r="W65" s="114">
        <f>M65</f>
        <v>45807</v>
      </c>
      <c r="X65" s="115" t="s">
        <v>176</v>
      </c>
      <c r="Y65" s="111">
        <v>200</v>
      </c>
      <c r="AA65" s="111">
        <v>260</v>
      </c>
      <c r="AC65" s="111">
        <v>434</v>
      </c>
      <c r="AE65" s="111">
        <v>60</v>
      </c>
      <c r="AF65" s="111">
        <v>65</v>
      </c>
      <c r="AG65" s="111">
        <v>110</v>
      </c>
      <c r="AH65" s="111">
        <v>2</v>
      </c>
      <c r="AJ65" s="111" t="str">
        <f ca="1">IF(M65="","",IF(DAYS360(M65,NOW())&gt;720,"neplatné viac ako 2roky",""))</f>
        <v/>
      </c>
    </row>
    <row r="66" spans="1:38" ht="12.75" customHeight="1" x14ac:dyDescent="0.25">
      <c r="A66" s="91">
        <v>101</v>
      </c>
      <c r="B66" s="91" t="s">
        <v>84</v>
      </c>
      <c r="C66" s="92" t="s">
        <v>471</v>
      </c>
      <c r="D66" s="92"/>
      <c r="E66" s="105" t="s">
        <v>200</v>
      </c>
      <c r="F66" s="85"/>
      <c r="G66" s="106" t="s">
        <v>878</v>
      </c>
      <c r="H66" s="106"/>
      <c r="I66" s="85" t="s">
        <v>77</v>
      </c>
      <c r="J66" s="85"/>
      <c r="K66" s="85" t="s">
        <v>269</v>
      </c>
      <c r="L66" s="107">
        <v>43787</v>
      </c>
      <c r="M66" s="108">
        <v>46527</v>
      </c>
      <c r="N66" s="97" t="s">
        <v>80</v>
      </c>
      <c r="O66" s="118">
        <f t="shared" si="9"/>
        <v>46527</v>
      </c>
      <c r="P66" s="109">
        <v>19580</v>
      </c>
      <c r="Q66" s="109" t="s">
        <v>879</v>
      </c>
      <c r="R66" s="110">
        <v>45797</v>
      </c>
      <c r="S66" s="111" t="s">
        <v>358</v>
      </c>
      <c r="T66" s="112" t="s">
        <v>80</v>
      </c>
      <c r="U66" s="164" t="s">
        <v>717</v>
      </c>
      <c r="V66" s="164" t="s">
        <v>718</v>
      </c>
      <c r="W66" s="114">
        <f>M66</f>
        <v>46527</v>
      </c>
      <c r="X66" s="115" t="s">
        <v>0</v>
      </c>
      <c r="Y66" s="111">
        <v>203</v>
      </c>
      <c r="AA66" s="139" t="s">
        <v>81</v>
      </c>
      <c r="AC66" s="143">
        <v>472.5</v>
      </c>
      <c r="AE66" s="139" t="s">
        <v>81</v>
      </c>
      <c r="AF66" s="111">
        <v>60</v>
      </c>
      <c r="AG66" s="111" t="s">
        <v>877</v>
      </c>
      <c r="AH66" s="111">
        <v>2</v>
      </c>
      <c r="AI66" s="111" t="s">
        <v>288</v>
      </c>
      <c r="AJ66" s="111" t="str">
        <f ca="1">IF(M66="","",IF(DAYS360(M66,NOW())&gt;720,"neplatné viac ako 2roky",""))</f>
        <v/>
      </c>
    </row>
    <row r="67" spans="1:38" ht="12.75" customHeight="1" x14ac:dyDescent="0.25">
      <c r="A67" s="126">
        <v>102</v>
      </c>
      <c r="B67" s="100" t="s">
        <v>84</v>
      </c>
      <c r="C67" s="100" t="s">
        <v>439</v>
      </c>
      <c r="D67" s="100"/>
      <c r="E67" s="119" t="s">
        <v>440</v>
      </c>
      <c r="G67" s="120" t="s">
        <v>441</v>
      </c>
      <c r="I67" s="119" t="s">
        <v>77</v>
      </c>
      <c r="K67" s="119" t="s">
        <v>444</v>
      </c>
      <c r="L67" s="121">
        <v>43657</v>
      </c>
      <c r="M67" s="118">
        <v>46569</v>
      </c>
      <c r="N67" s="101" t="s">
        <v>80</v>
      </c>
      <c r="O67" s="118">
        <f t="shared" si="9"/>
        <v>46569</v>
      </c>
      <c r="P67" s="109">
        <v>19364</v>
      </c>
      <c r="Q67" s="109" t="s">
        <v>442</v>
      </c>
      <c r="R67" s="110">
        <v>45839</v>
      </c>
      <c r="S67" s="111" t="s">
        <v>7</v>
      </c>
      <c r="T67" s="112" t="s">
        <v>80</v>
      </c>
      <c r="U67" s="113" t="s">
        <v>909</v>
      </c>
      <c r="V67" s="113" t="s">
        <v>910</v>
      </c>
      <c r="W67" s="114">
        <f>M67</f>
        <v>46569</v>
      </c>
      <c r="X67" s="115" t="s">
        <v>0</v>
      </c>
      <c r="Y67" s="111">
        <v>203.6</v>
      </c>
      <c r="AA67" s="111">
        <v>260</v>
      </c>
      <c r="AC67" s="111">
        <v>472.5</v>
      </c>
      <c r="AE67" s="111">
        <v>60</v>
      </c>
      <c r="AF67" s="111">
        <v>65</v>
      </c>
      <c r="AG67" s="111">
        <v>161</v>
      </c>
      <c r="AH67" s="111">
        <v>2</v>
      </c>
      <c r="AI67" s="111" t="s">
        <v>443</v>
      </c>
    </row>
    <row r="68" spans="1:38" ht="12.75" customHeight="1" x14ac:dyDescent="0.25">
      <c r="A68" s="126">
        <v>103</v>
      </c>
      <c r="B68" s="100" t="s">
        <v>84</v>
      </c>
      <c r="C68" s="100" t="s">
        <v>119</v>
      </c>
      <c r="D68" s="100"/>
      <c r="E68" s="119" t="s">
        <v>445</v>
      </c>
      <c r="G68" s="120" t="s">
        <v>446</v>
      </c>
      <c r="I68" s="119" t="s">
        <v>447</v>
      </c>
      <c r="K68" s="119" t="s">
        <v>286</v>
      </c>
      <c r="L68" s="121">
        <v>43668</v>
      </c>
      <c r="M68" s="118">
        <v>46559</v>
      </c>
      <c r="N68" s="101" t="s">
        <v>80</v>
      </c>
      <c r="O68" s="118">
        <f t="shared" si="9"/>
        <v>46559</v>
      </c>
      <c r="P68" s="109">
        <v>19379</v>
      </c>
      <c r="Q68" s="109">
        <v>2015</v>
      </c>
      <c r="R68" s="110">
        <v>45829</v>
      </c>
      <c r="S68" s="111" t="s">
        <v>30</v>
      </c>
      <c r="T68" s="112" t="s">
        <v>80</v>
      </c>
      <c r="U68" s="113" t="s">
        <v>900</v>
      </c>
      <c r="V68" s="113" t="s">
        <v>901</v>
      </c>
      <c r="W68" s="114">
        <f>M68</f>
        <v>46559</v>
      </c>
      <c r="X68" s="115" t="s">
        <v>70</v>
      </c>
      <c r="Y68" s="111">
        <v>197</v>
      </c>
      <c r="AA68" s="111">
        <v>350</v>
      </c>
      <c r="AC68" s="111">
        <v>450</v>
      </c>
      <c r="AE68" s="111">
        <v>60</v>
      </c>
      <c r="AF68" s="111">
        <v>65</v>
      </c>
      <c r="AG68" s="111">
        <v>160</v>
      </c>
      <c r="AH68" s="111">
        <v>2</v>
      </c>
    </row>
    <row r="69" spans="1:38" ht="12.75" customHeight="1" x14ac:dyDescent="0.25">
      <c r="A69" s="126">
        <v>104</v>
      </c>
      <c r="B69" s="100" t="s">
        <v>84</v>
      </c>
      <c r="C69" s="100" t="s">
        <v>471</v>
      </c>
      <c r="D69" s="100"/>
      <c r="E69" s="119" t="s">
        <v>448</v>
      </c>
      <c r="G69" s="120" t="s">
        <v>697</v>
      </c>
      <c r="I69" s="119" t="s">
        <v>77</v>
      </c>
      <c r="K69" s="119" t="s">
        <v>594</v>
      </c>
      <c r="L69" s="121">
        <v>45117</v>
      </c>
      <c r="M69" s="118">
        <v>46563</v>
      </c>
      <c r="N69" s="101" t="s">
        <v>80</v>
      </c>
      <c r="O69" s="118">
        <f t="shared" si="9"/>
        <v>46563</v>
      </c>
      <c r="P69" s="109">
        <v>23383</v>
      </c>
      <c r="Q69" s="109" t="s">
        <v>698</v>
      </c>
      <c r="R69" s="110">
        <v>45833</v>
      </c>
      <c r="S69" s="111" t="s">
        <v>358</v>
      </c>
      <c r="T69" s="112" t="s">
        <v>80</v>
      </c>
      <c r="U69" s="113" t="s">
        <v>906</v>
      </c>
      <c r="V69" s="113" t="s">
        <v>906</v>
      </c>
      <c r="W69" s="114">
        <f>M69</f>
        <v>46563</v>
      </c>
      <c r="X69" s="115" t="s">
        <v>0</v>
      </c>
      <c r="Y69" s="111">
        <v>182</v>
      </c>
      <c r="AA69" s="111" t="s">
        <v>81</v>
      </c>
      <c r="AC69" s="111">
        <v>472.5</v>
      </c>
      <c r="AE69" s="111" t="s">
        <v>81</v>
      </c>
      <c r="AF69" s="111">
        <v>60</v>
      </c>
      <c r="AG69" s="111">
        <v>161</v>
      </c>
      <c r="AH69" s="111">
        <v>2</v>
      </c>
    </row>
    <row r="70" spans="1:38" s="162" customFormat="1" ht="12.75" customHeight="1" x14ac:dyDescent="0.25">
      <c r="A70" s="152">
        <v>105</v>
      </c>
      <c r="B70" s="162" t="s">
        <v>84</v>
      </c>
      <c r="C70" s="162" t="s">
        <v>439</v>
      </c>
      <c r="E70" s="162" t="s">
        <v>450</v>
      </c>
      <c r="G70" s="181" t="s">
        <v>659</v>
      </c>
      <c r="H70" s="181"/>
      <c r="I70" s="162" t="s">
        <v>77</v>
      </c>
      <c r="K70" s="162" t="s">
        <v>594</v>
      </c>
      <c r="L70" s="159">
        <v>45030</v>
      </c>
      <c r="M70" s="159">
        <v>46485</v>
      </c>
      <c r="N70" s="163" t="s">
        <v>80</v>
      </c>
      <c r="O70" s="159">
        <f t="shared" si="9"/>
        <v>46485</v>
      </c>
      <c r="P70" s="160">
        <v>23179</v>
      </c>
      <c r="Q70" s="160" t="s">
        <v>660</v>
      </c>
      <c r="R70" s="161">
        <v>45755</v>
      </c>
      <c r="S70" s="162" t="s">
        <v>358</v>
      </c>
      <c r="T70" s="163" t="s">
        <v>80</v>
      </c>
      <c r="U70" s="164" t="s">
        <v>861</v>
      </c>
      <c r="V70" s="164" t="s">
        <v>861</v>
      </c>
      <c r="W70" s="165">
        <f>M70</f>
        <v>46485</v>
      </c>
      <c r="X70" s="166" t="s">
        <v>0</v>
      </c>
      <c r="Y70" s="162">
        <v>185</v>
      </c>
      <c r="AA70" s="162" t="s">
        <v>81</v>
      </c>
      <c r="AC70" s="162">
        <v>472.5</v>
      </c>
      <c r="AE70" s="162" t="s">
        <v>81</v>
      </c>
      <c r="AF70" s="162">
        <v>60</v>
      </c>
      <c r="AG70" s="162">
        <v>161</v>
      </c>
      <c r="AH70" s="162">
        <v>2</v>
      </c>
    </row>
    <row r="71" spans="1:38" ht="12.75" customHeight="1" x14ac:dyDescent="0.25">
      <c r="A71" s="91">
        <v>110</v>
      </c>
      <c r="B71" s="100" t="s">
        <v>84</v>
      </c>
      <c r="C71" s="100" t="s">
        <v>621</v>
      </c>
      <c r="D71" s="100"/>
      <c r="E71" s="119" t="s">
        <v>388</v>
      </c>
      <c r="G71" s="120" t="s">
        <v>389</v>
      </c>
      <c r="I71" s="119" t="s">
        <v>390</v>
      </c>
      <c r="K71" s="85" t="s">
        <v>236</v>
      </c>
      <c r="L71" s="121">
        <v>43286</v>
      </c>
      <c r="M71" s="108">
        <v>46199</v>
      </c>
      <c r="N71" s="97" t="s">
        <v>80</v>
      </c>
      <c r="O71" s="118">
        <f>M71</f>
        <v>46199</v>
      </c>
      <c r="P71" s="109">
        <v>18516</v>
      </c>
      <c r="Q71" s="109">
        <v>2018</v>
      </c>
      <c r="R71" s="110">
        <v>45469</v>
      </c>
      <c r="S71" s="111" t="s">
        <v>105</v>
      </c>
      <c r="T71" s="112" t="s">
        <v>80</v>
      </c>
      <c r="U71" s="102" t="s">
        <v>775</v>
      </c>
      <c r="V71" s="102" t="s">
        <v>776</v>
      </c>
      <c r="W71" s="114">
        <f>M71</f>
        <v>46199</v>
      </c>
      <c r="X71" s="115">
        <v>3</v>
      </c>
      <c r="Y71" s="111">
        <v>230</v>
      </c>
      <c r="AA71" s="111">
        <v>290</v>
      </c>
      <c r="AC71" s="111">
        <v>472.5</v>
      </c>
      <c r="AE71" s="111">
        <v>60</v>
      </c>
      <c r="AF71" s="111">
        <v>65</v>
      </c>
      <c r="AG71" s="111">
        <v>150</v>
      </c>
      <c r="AH71" s="111">
        <v>2</v>
      </c>
    </row>
    <row r="72" spans="1:38" ht="12.75" customHeight="1" x14ac:dyDescent="0.25">
      <c r="A72" s="126">
        <v>111</v>
      </c>
      <c r="B72" s="100" t="s">
        <v>84</v>
      </c>
      <c r="C72" s="100" t="s">
        <v>298</v>
      </c>
      <c r="D72" s="100"/>
      <c r="E72" s="119" t="s">
        <v>299</v>
      </c>
      <c r="G72" s="120" t="s">
        <v>300</v>
      </c>
      <c r="I72" s="119" t="s">
        <v>301</v>
      </c>
      <c r="K72" s="119" t="s">
        <v>57</v>
      </c>
      <c r="L72" s="121">
        <v>42248</v>
      </c>
      <c r="M72" s="118">
        <v>46011</v>
      </c>
      <c r="N72" s="101" t="s">
        <v>12</v>
      </c>
      <c r="O72" s="118">
        <f t="shared" si="9"/>
        <v>46011</v>
      </c>
      <c r="P72" s="109">
        <v>22002</v>
      </c>
      <c r="Q72" s="109">
        <v>1999</v>
      </c>
      <c r="R72" s="110">
        <v>45280</v>
      </c>
      <c r="S72" s="111" t="s">
        <v>7</v>
      </c>
      <c r="T72" s="112" t="s">
        <v>80</v>
      </c>
      <c r="U72" s="113" t="s">
        <v>735</v>
      </c>
      <c r="V72" s="113" t="s">
        <v>734</v>
      </c>
      <c r="W72" s="114">
        <f>M72</f>
        <v>46011</v>
      </c>
      <c r="X72" s="115" t="s">
        <v>0</v>
      </c>
      <c r="Y72" s="111">
        <v>226</v>
      </c>
      <c r="AA72" s="111">
        <v>286</v>
      </c>
      <c r="AC72" s="111">
        <v>430</v>
      </c>
      <c r="AE72" s="111">
        <v>60</v>
      </c>
      <c r="AF72" s="111">
        <v>65</v>
      </c>
      <c r="AG72" s="111">
        <v>120</v>
      </c>
      <c r="AH72" s="111">
        <v>2</v>
      </c>
    </row>
    <row r="73" spans="1:38" ht="12.75" customHeight="1" x14ac:dyDescent="0.25">
      <c r="A73" s="126">
        <v>117</v>
      </c>
      <c r="B73" s="100" t="s">
        <v>84</v>
      </c>
      <c r="C73" s="100" t="s">
        <v>119</v>
      </c>
      <c r="D73" s="100"/>
      <c r="E73" s="119" t="s">
        <v>261</v>
      </c>
      <c r="G73" s="120" t="s">
        <v>262</v>
      </c>
      <c r="I73" s="119" t="s">
        <v>93</v>
      </c>
      <c r="K73" s="119" t="s">
        <v>263</v>
      </c>
      <c r="L73" s="121">
        <v>42166</v>
      </c>
      <c r="M73" s="118">
        <v>46564</v>
      </c>
      <c r="N73" s="101" t="s">
        <v>80</v>
      </c>
      <c r="O73" s="118">
        <f t="shared" si="9"/>
        <v>46564</v>
      </c>
      <c r="P73" s="109">
        <v>21359</v>
      </c>
      <c r="Q73" s="109">
        <v>2015</v>
      </c>
      <c r="R73" s="110">
        <v>45834</v>
      </c>
      <c r="S73" s="111" t="s">
        <v>7</v>
      </c>
      <c r="T73" s="112" t="s">
        <v>80</v>
      </c>
      <c r="U73" s="113" t="s">
        <v>907</v>
      </c>
      <c r="V73" s="113" t="s">
        <v>908</v>
      </c>
      <c r="W73" s="114">
        <f>M73</f>
        <v>46564</v>
      </c>
      <c r="X73" s="115" t="s">
        <v>0</v>
      </c>
      <c r="Y73" s="111">
        <v>240</v>
      </c>
      <c r="AA73" s="111">
        <v>300</v>
      </c>
      <c r="AC73" s="111">
        <v>450</v>
      </c>
      <c r="AE73" s="111">
        <v>60</v>
      </c>
      <c r="AF73" s="111">
        <v>65</v>
      </c>
      <c r="AG73" s="111">
        <v>168</v>
      </c>
      <c r="AH73" s="111">
        <v>2</v>
      </c>
    </row>
    <row r="74" spans="1:38" s="90" customFormat="1" ht="12.75" customHeight="1" x14ac:dyDescent="0.25">
      <c r="A74" s="152">
        <v>121</v>
      </c>
      <c r="B74" s="162" t="s">
        <v>770</v>
      </c>
      <c r="C74" s="162" t="s">
        <v>29</v>
      </c>
      <c r="D74" s="162"/>
      <c r="E74" s="162" t="s">
        <v>350</v>
      </c>
      <c r="F74" s="162"/>
      <c r="G74" s="181" t="s">
        <v>768</v>
      </c>
      <c r="H74" s="181"/>
      <c r="I74" s="162" t="s">
        <v>769</v>
      </c>
      <c r="J74" s="162"/>
      <c r="K74" s="162" t="s">
        <v>607</v>
      </c>
      <c r="L74" s="159">
        <v>42883</v>
      </c>
      <c r="M74" s="159">
        <v>46582</v>
      </c>
      <c r="N74" s="163" t="s">
        <v>80</v>
      </c>
      <c r="O74" s="159">
        <f t="shared" si="9"/>
        <v>46582</v>
      </c>
      <c r="P74" s="160">
        <v>17576</v>
      </c>
      <c r="Q74" s="160" t="s">
        <v>771</v>
      </c>
      <c r="R74" s="161">
        <v>45852</v>
      </c>
      <c r="S74" s="162" t="s">
        <v>367</v>
      </c>
      <c r="T74" s="163" t="s">
        <v>703</v>
      </c>
      <c r="U74" s="164" t="s">
        <v>918</v>
      </c>
      <c r="V74" s="164" t="s">
        <v>919</v>
      </c>
      <c r="W74" s="165">
        <f>M74</f>
        <v>46582</v>
      </c>
      <c r="X74" s="166" t="s">
        <v>0</v>
      </c>
      <c r="Y74" s="162">
        <v>219</v>
      </c>
      <c r="Z74" s="162"/>
      <c r="AA74" s="162">
        <v>279</v>
      </c>
      <c r="AB74" s="162"/>
      <c r="AC74" s="162">
        <v>450</v>
      </c>
      <c r="AD74" s="162"/>
      <c r="AE74" s="162">
        <v>52</v>
      </c>
      <c r="AF74" s="162">
        <v>57</v>
      </c>
      <c r="AG74" s="162">
        <v>140</v>
      </c>
      <c r="AH74" s="162">
        <v>2</v>
      </c>
      <c r="AI74" s="162"/>
      <c r="AJ74" s="186"/>
      <c r="AK74" s="186"/>
      <c r="AL74" s="183"/>
    </row>
    <row r="75" spans="1:38" ht="12.75" customHeight="1" x14ac:dyDescent="0.25">
      <c r="A75" s="126">
        <v>123</v>
      </c>
      <c r="B75" s="100" t="s">
        <v>84</v>
      </c>
      <c r="C75" s="100" t="s">
        <v>840</v>
      </c>
      <c r="D75" s="100"/>
      <c r="E75" s="119" t="s">
        <v>488</v>
      </c>
      <c r="G75" s="120" t="s">
        <v>841</v>
      </c>
      <c r="I75" s="119" t="s">
        <v>489</v>
      </c>
      <c r="K75" s="119" t="s">
        <v>308</v>
      </c>
      <c r="L75" s="121">
        <v>43951</v>
      </c>
      <c r="M75" s="118">
        <v>46455</v>
      </c>
      <c r="N75" s="101" t="s">
        <v>80</v>
      </c>
      <c r="O75" s="118">
        <f t="shared" si="9"/>
        <v>46455</v>
      </c>
      <c r="P75" s="109">
        <v>20354</v>
      </c>
      <c r="Q75" s="109" t="s">
        <v>842</v>
      </c>
      <c r="R75" s="110">
        <v>45725</v>
      </c>
      <c r="S75" s="111" t="s">
        <v>358</v>
      </c>
      <c r="T75" s="112" t="s">
        <v>703</v>
      </c>
      <c r="U75" s="113" t="s">
        <v>843</v>
      </c>
      <c r="V75" s="113" t="s">
        <v>844</v>
      </c>
      <c r="W75" s="114">
        <f>M75</f>
        <v>46455</v>
      </c>
      <c r="X75" s="115" t="s">
        <v>70</v>
      </c>
      <c r="Y75" s="111">
        <v>87</v>
      </c>
      <c r="AA75" s="111">
        <v>105</v>
      </c>
      <c r="AC75" s="111">
        <v>250</v>
      </c>
      <c r="AE75" s="111">
        <v>50</v>
      </c>
      <c r="AF75" s="111">
        <v>55</v>
      </c>
      <c r="AG75" s="111">
        <v>140</v>
      </c>
      <c r="AH75" s="111">
        <v>1</v>
      </c>
      <c r="AI75" s="111" t="s">
        <v>852</v>
      </c>
    </row>
    <row r="76" spans="1:38" ht="12.75" customHeight="1" x14ac:dyDescent="0.25">
      <c r="A76" s="126">
        <v>124</v>
      </c>
      <c r="B76" s="100" t="s">
        <v>84</v>
      </c>
      <c r="C76" s="100" t="s">
        <v>845</v>
      </c>
      <c r="D76" s="100"/>
      <c r="E76" s="119" t="s">
        <v>468</v>
      </c>
      <c r="G76" s="120" t="s">
        <v>846</v>
      </c>
      <c r="I76" s="119" t="s">
        <v>469</v>
      </c>
      <c r="K76" s="119" t="s">
        <v>470</v>
      </c>
      <c r="L76" s="121">
        <v>43765</v>
      </c>
      <c r="M76" s="118">
        <v>46455</v>
      </c>
      <c r="N76" s="101" t="s">
        <v>80</v>
      </c>
      <c r="O76" s="118">
        <f t="shared" si="9"/>
        <v>46455</v>
      </c>
      <c r="P76" s="109">
        <v>21574</v>
      </c>
      <c r="Q76" s="109" t="s">
        <v>847</v>
      </c>
      <c r="R76" s="110">
        <v>45725</v>
      </c>
      <c r="S76" s="111" t="s">
        <v>358</v>
      </c>
      <c r="T76" s="112" t="s">
        <v>703</v>
      </c>
      <c r="U76" s="113" t="s">
        <v>848</v>
      </c>
      <c r="V76" s="113" t="s">
        <v>849</v>
      </c>
      <c r="W76" s="114">
        <f>M76</f>
        <v>46455</v>
      </c>
      <c r="X76" s="115" t="s">
        <v>70</v>
      </c>
      <c r="Y76" s="111">
        <v>85</v>
      </c>
      <c r="AA76" s="111">
        <v>150</v>
      </c>
      <c r="AC76" s="141">
        <v>250</v>
      </c>
      <c r="AE76" s="111">
        <v>50</v>
      </c>
      <c r="AF76" s="111">
        <v>55</v>
      </c>
      <c r="AG76" s="111">
        <v>140</v>
      </c>
      <c r="AH76" s="111">
        <v>1</v>
      </c>
      <c r="AI76" s="111" t="s">
        <v>852</v>
      </c>
    </row>
    <row r="77" spans="1:38" ht="12.75" customHeight="1" x14ac:dyDescent="0.25">
      <c r="A77" s="126">
        <v>125</v>
      </c>
      <c r="B77" s="100" t="s">
        <v>84</v>
      </c>
      <c r="C77" s="100" t="s">
        <v>691</v>
      </c>
      <c r="D77" s="100"/>
      <c r="E77" s="119" t="s">
        <v>692</v>
      </c>
      <c r="G77" s="120" t="s">
        <v>694</v>
      </c>
      <c r="I77" s="119" t="s">
        <v>489</v>
      </c>
      <c r="K77" s="119" t="s">
        <v>179</v>
      </c>
      <c r="L77" s="121">
        <v>45090</v>
      </c>
      <c r="M77" s="118">
        <v>46578</v>
      </c>
      <c r="N77" s="101" t="s">
        <v>80</v>
      </c>
      <c r="O77" s="118">
        <f t="shared" si="9"/>
        <v>46578</v>
      </c>
      <c r="P77" s="109">
        <v>23324</v>
      </c>
      <c r="Q77" s="109" t="s">
        <v>693</v>
      </c>
      <c r="R77" s="110">
        <v>45848</v>
      </c>
      <c r="S77" s="111" t="s">
        <v>358</v>
      </c>
      <c r="T77" s="112" t="s">
        <v>703</v>
      </c>
      <c r="U77" s="113" t="s">
        <v>835</v>
      </c>
      <c r="V77" s="113" t="s">
        <v>835</v>
      </c>
      <c r="W77" s="114">
        <f>M77</f>
        <v>46578</v>
      </c>
      <c r="X77" s="115" t="s">
        <v>70</v>
      </c>
      <c r="Y77" s="111">
        <v>85</v>
      </c>
      <c r="AA77" s="112" t="s">
        <v>81</v>
      </c>
      <c r="AB77" s="111">
        <v>235</v>
      </c>
      <c r="AC77" s="111">
        <v>235</v>
      </c>
      <c r="AE77" s="111" t="s">
        <v>81</v>
      </c>
      <c r="AF77" s="111">
        <v>37</v>
      </c>
      <c r="AG77" s="111">
        <v>90</v>
      </c>
      <c r="AH77" s="111">
        <v>1</v>
      </c>
    </row>
    <row r="78" spans="1:38" s="162" customFormat="1" ht="12.75" customHeight="1" x14ac:dyDescent="0.25">
      <c r="A78" s="152">
        <v>133</v>
      </c>
      <c r="B78" s="162" t="s">
        <v>84</v>
      </c>
      <c r="C78" s="162" t="s">
        <v>887</v>
      </c>
      <c r="E78" s="162" t="s">
        <v>504</v>
      </c>
      <c r="G78" s="181" t="s">
        <v>888</v>
      </c>
      <c r="H78" s="181"/>
      <c r="I78" s="162" t="s">
        <v>853</v>
      </c>
      <c r="K78" s="162" t="s">
        <v>787</v>
      </c>
      <c r="L78" s="159">
        <v>44019</v>
      </c>
      <c r="M78" s="159">
        <v>46548</v>
      </c>
      <c r="N78" s="163" t="s">
        <v>80</v>
      </c>
      <c r="O78" s="159">
        <f t="shared" si="9"/>
        <v>46548</v>
      </c>
      <c r="P78" s="160">
        <v>20518</v>
      </c>
      <c r="Q78" s="160" t="s">
        <v>889</v>
      </c>
      <c r="R78" s="161">
        <v>45818</v>
      </c>
      <c r="S78" s="162" t="s">
        <v>358</v>
      </c>
      <c r="T78" s="163" t="s">
        <v>703</v>
      </c>
      <c r="U78" s="164" t="s">
        <v>854</v>
      </c>
      <c r="V78" s="164" t="s">
        <v>855</v>
      </c>
      <c r="W78" s="165">
        <v>46548</v>
      </c>
      <c r="X78" s="166" t="s">
        <v>70</v>
      </c>
      <c r="Y78" s="210">
        <v>235</v>
      </c>
      <c r="AA78" s="210">
        <v>285</v>
      </c>
      <c r="AC78" s="162">
        <v>450</v>
      </c>
      <c r="AE78" s="162">
        <v>50</v>
      </c>
      <c r="AF78" s="162">
        <v>55</v>
      </c>
      <c r="AG78" s="162">
        <v>130</v>
      </c>
      <c r="AH78" s="162">
        <v>2</v>
      </c>
    </row>
    <row r="79" spans="1:38" ht="12.75" customHeight="1" x14ac:dyDescent="0.25">
      <c r="A79" s="126">
        <v>189</v>
      </c>
      <c r="B79" s="100" t="s">
        <v>84</v>
      </c>
      <c r="C79" s="100" t="s">
        <v>478</v>
      </c>
      <c r="D79" s="100"/>
      <c r="E79" s="119" t="s">
        <v>479</v>
      </c>
      <c r="G79" s="120" t="s">
        <v>480</v>
      </c>
      <c r="I79" s="119" t="s">
        <v>481</v>
      </c>
      <c r="K79" s="119" t="s">
        <v>482</v>
      </c>
      <c r="L79" s="121">
        <v>43895</v>
      </c>
      <c r="M79" s="118">
        <v>46065</v>
      </c>
      <c r="N79" s="101" t="s">
        <v>425</v>
      </c>
      <c r="O79" s="118">
        <f t="shared" ref="O79" si="12">M79</f>
        <v>46065</v>
      </c>
      <c r="P79" s="109">
        <v>20238</v>
      </c>
      <c r="Q79" s="109">
        <v>2017</v>
      </c>
      <c r="R79" s="110">
        <v>45334</v>
      </c>
      <c r="S79" s="111" t="s">
        <v>105</v>
      </c>
      <c r="T79" s="112" t="s">
        <v>80</v>
      </c>
      <c r="U79" s="113" t="s">
        <v>745</v>
      </c>
      <c r="V79" s="113" t="s">
        <v>744</v>
      </c>
      <c r="W79" s="114">
        <f>M79</f>
        <v>46065</v>
      </c>
      <c r="X79" s="115" t="s">
        <v>70</v>
      </c>
      <c r="Y79" s="111">
        <v>260</v>
      </c>
      <c r="AA79" s="111">
        <v>290</v>
      </c>
      <c r="AC79" s="127">
        <v>472.5</v>
      </c>
      <c r="AE79" s="111">
        <v>50</v>
      </c>
      <c r="AF79" s="111">
        <v>54</v>
      </c>
      <c r="AG79" s="111">
        <v>130</v>
      </c>
      <c r="AH79" s="111">
        <v>2</v>
      </c>
    </row>
    <row r="80" spans="1:38" ht="12.75" customHeight="1" x14ac:dyDescent="0.25">
      <c r="A80" s="126">
        <v>202</v>
      </c>
      <c r="B80" s="91" t="s">
        <v>84</v>
      </c>
      <c r="C80" s="100" t="s">
        <v>260</v>
      </c>
      <c r="D80" s="92"/>
      <c r="E80" s="92" t="s">
        <v>351</v>
      </c>
      <c r="F80" s="93"/>
      <c r="G80" s="94" t="s">
        <v>352</v>
      </c>
      <c r="H80" s="94"/>
      <c r="I80" s="85" t="s">
        <v>93</v>
      </c>
      <c r="J80" s="92"/>
      <c r="K80" s="128" t="s">
        <v>353</v>
      </c>
      <c r="L80" s="129">
        <v>42894</v>
      </c>
      <c r="M80" s="124">
        <v>46487</v>
      </c>
      <c r="N80" s="97" t="s">
        <v>80</v>
      </c>
      <c r="O80" s="118">
        <f t="shared" ref="O80:O81" si="13">M80</f>
        <v>46487</v>
      </c>
      <c r="P80" s="98">
        <v>21209</v>
      </c>
      <c r="Q80" s="98">
        <v>2017</v>
      </c>
      <c r="R80" s="110">
        <v>45757</v>
      </c>
      <c r="S80" s="100" t="s">
        <v>813</v>
      </c>
      <c r="T80" s="101" t="s">
        <v>80</v>
      </c>
      <c r="U80" s="102" t="s">
        <v>865</v>
      </c>
      <c r="V80" s="102" t="s">
        <v>866</v>
      </c>
      <c r="W80" s="114">
        <f>M80</f>
        <v>46487</v>
      </c>
      <c r="X80" s="104" t="s">
        <v>0</v>
      </c>
      <c r="Y80" s="100">
        <v>235</v>
      </c>
      <c r="Z80" s="100"/>
      <c r="AA80" s="100">
        <v>295</v>
      </c>
      <c r="AB80" s="100"/>
      <c r="AC80" s="100">
        <v>450</v>
      </c>
      <c r="AD80" s="100"/>
      <c r="AE80" s="100">
        <v>60</v>
      </c>
      <c r="AF80" s="100">
        <v>65</v>
      </c>
      <c r="AG80" s="100">
        <v>160</v>
      </c>
      <c r="AH80" s="100">
        <v>2</v>
      </c>
      <c r="AI80" s="111" t="s">
        <v>774</v>
      </c>
    </row>
    <row r="81" spans="1:36" s="162" customFormat="1" ht="12.75" customHeight="1" x14ac:dyDescent="0.25">
      <c r="A81" s="152">
        <v>238</v>
      </c>
      <c r="B81" s="162" t="s">
        <v>84</v>
      </c>
      <c r="C81" s="162" t="s">
        <v>720</v>
      </c>
      <c r="E81" s="162" t="s">
        <v>714</v>
      </c>
      <c r="G81" s="181" t="s">
        <v>721</v>
      </c>
      <c r="H81" s="181"/>
      <c r="I81" s="162" t="s">
        <v>115</v>
      </c>
      <c r="K81" s="162" t="s">
        <v>719</v>
      </c>
      <c r="L81" s="159">
        <v>45222</v>
      </c>
      <c r="M81" s="159">
        <v>46662</v>
      </c>
      <c r="N81" s="163" t="s">
        <v>80</v>
      </c>
      <c r="O81" s="159">
        <f t="shared" si="13"/>
        <v>46662</v>
      </c>
      <c r="P81" s="160">
        <v>23589</v>
      </c>
      <c r="Q81" s="160">
        <v>2012</v>
      </c>
      <c r="R81" s="161">
        <v>45932</v>
      </c>
      <c r="S81" s="162" t="s">
        <v>722</v>
      </c>
      <c r="T81" s="163" t="s">
        <v>80</v>
      </c>
      <c r="U81" s="164" t="s">
        <v>954</v>
      </c>
      <c r="V81" s="164" t="s">
        <v>954</v>
      </c>
      <c r="W81" s="165">
        <f>M81</f>
        <v>46662</v>
      </c>
      <c r="X81" s="166" t="s">
        <v>70</v>
      </c>
      <c r="Y81" s="162">
        <v>96</v>
      </c>
      <c r="AA81" s="162" t="s">
        <v>81</v>
      </c>
      <c r="AB81" s="162">
        <v>190</v>
      </c>
      <c r="AC81" s="162">
        <v>190</v>
      </c>
      <c r="AE81" s="162">
        <v>37</v>
      </c>
      <c r="AF81" s="162">
        <v>41</v>
      </c>
      <c r="AG81" s="162">
        <v>80</v>
      </c>
      <c r="AH81" s="162">
        <v>1</v>
      </c>
    </row>
    <row r="82" spans="1:36" s="162" customFormat="1" ht="12.75" customHeight="1" x14ac:dyDescent="0.25">
      <c r="A82" s="152">
        <v>400</v>
      </c>
      <c r="B82" s="152" t="s">
        <v>83</v>
      </c>
      <c r="C82" s="162" t="s">
        <v>634</v>
      </c>
      <c r="E82" s="153" t="s">
        <v>329</v>
      </c>
      <c r="G82" s="181" t="s">
        <v>635</v>
      </c>
      <c r="H82" s="181"/>
      <c r="I82" s="162" t="s">
        <v>625</v>
      </c>
      <c r="K82" s="162" t="s">
        <v>430</v>
      </c>
      <c r="L82" s="159">
        <v>44965</v>
      </c>
      <c r="M82" s="159">
        <v>46437</v>
      </c>
      <c r="N82" s="163" t="s">
        <v>80</v>
      </c>
      <c r="O82" s="159">
        <f>M82</f>
        <v>46437</v>
      </c>
      <c r="P82" s="160">
        <v>23065</v>
      </c>
      <c r="Q82" s="160">
        <v>2012</v>
      </c>
      <c r="R82" s="161">
        <v>46437</v>
      </c>
      <c r="S82" s="162" t="s">
        <v>17</v>
      </c>
      <c r="T82" s="163" t="s">
        <v>80</v>
      </c>
      <c r="U82" s="164" t="s">
        <v>836</v>
      </c>
      <c r="V82" s="164" t="s">
        <v>836</v>
      </c>
      <c r="W82" s="165">
        <f>M82</f>
        <v>46437</v>
      </c>
      <c r="X82" s="166" t="s">
        <v>212</v>
      </c>
      <c r="Y82" s="202">
        <v>23</v>
      </c>
      <c r="AA82" s="162">
        <v>105</v>
      </c>
      <c r="AC82" s="162">
        <v>149</v>
      </c>
      <c r="AE82" s="162">
        <v>27</v>
      </c>
      <c r="AF82" s="162">
        <v>62</v>
      </c>
      <c r="AG82" s="162">
        <v>70</v>
      </c>
      <c r="AH82" s="162">
        <v>1</v>
      </c>
    </row>
    <row r="83" spans="1:36" s="100" customFormat="1" ht="12.75" customHeight="1" x14ac:dyDescent="0.25">
      <c r="A83" s="91">
        <v>401</v>
      </c>
      <c r="B83" s="91" t="s">
        <v>84</v>
      </c>
      <c r="C83" s="92" t="s">
        <v>434</v>
      </c>
      <c r="D83" s="92"/>
      <c r="E83" s="92" t="s">
        <v>523</v>
      </c>
      <c r="F83" s="93"/>
      <c r="G83" s="94" t="s">
        <v>436</v>
      </c>
      <c r="H83" s="94"/>
      <c r="I83" s="92" t="s">
        <v>435</v>
      </c>
      <c r="J83" s="92"/>
      <c r="K83" s="153" t="s">
        <v>95</v>
      </c>
      <c r="L83" s="187">
        <v>39561</v>
      </c>
      <c r="M83" s="96">
        <v>45919</v>
      </c>
      <c r="N83" s="97" t="s">
        <v>80</v>
      </c>
      <c r="O83" s="99">
        <f t="shared" ref="O83" si="14">M83</f>
        <v>45919</v>
      </c>
      <c r="P83" s="98">
        <v>19278</v>
      </c>
      <c r="Q83" s="98" t="s">
        <v>437</v>
      </c>
      <c r="R83" s="99">
        <v>45188</v>
      </c>
      <c r="S83" s="100" t="s">
        <v>696</v>
      </c>
      <c r="T83" s="101" t="s">
        <v>80</v>
      </c>
      <c r="U83" s="102" t="s">
        <v>712</v>
      </c>
      <c r="V83" s="102" t="s">
        <v>713</v>
      </c>
      <c r="W83" s="103">
        <f t="shared" ref="W83" si="15">M83</f>
        <v>45919</v>
      </c>
      <c r="X83" s="102" t="s">
        <v>174</v>
      </c>
      <c r="Y83" s="100" t="s">
        <v>175</v>
      </c>
      <c r="AA83" s="100">
        <v>97</v>
      </c>
      <c r="AC83" s="100">
        <v>160</v>
      </c>
      <c r="AE83" s="100">
        <v>25</v>
      </c>
      <c r="AF83" s="100">
        <v>30</v>
      </c>
      <c r="AG83" s="100">
        <v>80</v>
      </c>
      <c r="AH83" s="100">
        <v>1</v>
      </c>
      <c r="AJ83" s="100" t="str">
        <f ca="1">IF(M83="","",IF(DAYS360(M83,NOW())&gt;720,"neplatné viac ako 2roky",""))</f>
        <v/>
      </c>
    </row>
    <row r="84" spans="1:36" s="100" customFormat="1" ht="12.75" customHeight="1" x14ac:dyDescent="0.25">
      <c r="A84" s="91">
        <v>402</v>
      </c>
      <c r="B84" s="91" t="s">
        <v>83</v>
      </c>
      <c r="C84" s="92" t="s">
        <v>177</v>
      </c>
      <c r="D84" s="92"/>
      <c r="E84" s="92" t="s">
        <v>524</v>
      </c>
      <c r="F84" s="93"/>
      <c r="G84" s="94" t="s">
        <v>178</v>
      </c>
      <c r="H84" s="94"/>
      <c r="I84" s="92" t="s">
        <v>9</v>
      </c>
      <c r="J84" s="92"/>
      <c r="K84" s="92" t="s">
        <v>791</v>
      </c>
      <c r="L84" s="95">
        <v>39932</v>
      </c>
      <c r="M84" s="96">
        <v>46248</v>
      </c>
      <c r="N84" s="97" t="s">
        <v>80</v>
      </c>
      <c r="O84" s="124">
        <f t="shared" ref="O84:O104" si="16">M84</f>
        <v>46248</v>
      </c>
      <c r="P84" s="98">
        <v>17956</v>
      </c>
      <c r="Q84" s="98">
        <v>2003</v>
      </c>
      <c r="R84" s="99">
        <v>45518</v>
      </c>
      <c r="S84" s="100" t="s">
        <v>792</v>
      </c>
      <c r="T84" s="101" t="s">
        <v>703</v>
      </c>
      <c r="U84" s="102" t="s">
        <v>751</v>
      </c>
      <c r="V84" s="102" t="s">
        <v>160</v>
      </c>
      <c r="W84" s="103">
        <f>M84</f>
        <v>46248</v>
      </c>
      <c r="X84" s="104" t="s">
        <v>0</v>
      </c>
      <c r="Y84" s="100">
        <v>36</v>
      </c>
      <c r="AA84" s="100">
        <v>116</v>
      </c>
      <c r="AC84" s="100">
        <v>140</v>
      </c>
      <c r="AE84" s="100">
        <v>34</v>
      </c>
      <c r="AF84" s="100">
        <v>48</v>
      </c>
      <c r="AG84" s="100">
        <v>100</v>
      </c>
      <c r="AH84" s="100">
        <v>1</v>
      </c>
      <c r="AJ84" s="100" t="str">
        <f ca="1">IF(M84="","",IF(DAYS360(M84,NOW())&gt;720,"neplatné viac ako 2roky",""))</f>
        <v/>
      </c>
    </row>
    <row r="85" spans="1:36" s="100" customFormat="1" ht="12.75" customHeight="1" x14ac:dyDescent="0.25">
      <c r="A85" s="91">
        <v>406</v>
      </c>
      <c r="B85" s="91" t="s">
        <v>83</v>
      </c>
      <c r="C85" s="92" t="s">
        <v>398</v>
      </c>
      <c r="D85" s="92"/>
      <c r="E85" s="92" t="s">
        <v>399</v>
      </c>
      <c r="F85" s="93"/>
      <c r="G85" s="94" t="s">
        <v>400</v>
      </c>
      <c r="H85" s="94"/>
      <c r="I85" s="92" t="s">
        <v>403</v>
      </c>
      <c r="J85" s="92"/>
      <c r="K85" s="100" t="s">
        <v>275</v>
      </c>
      <c r="L85" s="124">
        <v>43323</v>
      </c>
      <c r="M85" s="124">
        <v>46243</v>
      </c>
      <c r="N85" s="97" t="s">
        <v>80</v>
      </c>
      <c r="O85" s="118">
        <f t="shared" ref="O85" si="17">M85</f>
        <v>46243</v>
      </c>
      <c r="P85" s="98">
        <v>18570</v>
      </c>
      <c r="Q85" s="98">
        <v>2009</v>
      </c>
      <c r="R85" s="110">
        <v>45513</v>
      </c>
      <c r="S85" s="100" t="s">
        <v>785</v>
      </c>
      <c r="T85" s="101" t="s">
        <v>80</v>
      </c>
      <c r="U85" s="102" t="s">
        <v>131</v>
      </c>
      <c r="V85" s="102" t="s">
        <v>786</v>
      </c>
      <c r="W85" s="114">
        <f t="shared" ref="W85" si="18">M85</f>
        <v>46243</v>
      </c>
      <c r="X85" s="104" t="s">
        <v>66</v>
      </c>
      <c r="Y85" s="100">
        <v>27</v>
      </c>
      <c r="AA85" s="100">
        <v>90</v>
      </c>
      <c r="AB85" s="100">
        <v>85</v>
      </c>
      <c r="AC85" s="100">
        <v>147</v>
      </c>
      <c r="AE85" s="100">
        <v>28</v>
      </c>
      <c r="AF85" s="100">
        <v>60</v>
      </c>
      <c r="AG85" s="100">
        <v>90</v>
      </c>
      <c r="AH85" s="100">
        <v>1</v>
      </c>
      <c r="AJ85" s="100" t="str">
        <f ca="1">IF(M85="","",IF(DAYS360(M85,NOW())&gt;720,"neplatné viac ako 2roky",""))</f>
        <v/>
      </c>
    </row>
    <row r="86" spans="1:36" ht="12.75" customHeight="1" x14ac:dyDescent="0.25">
      <c r="A86" s="91">
        <v>407</v>
      </c>
      <c r="B86" s="91" t="s">
        <v>84</v>
      </c>
      <c r="C86" s="92" t="s">
        <v>147</v>
      </c>
      <c r="D86" s="92"/>
      <c r="E86" s="85" t="s">
        <v>525</v>
      </c>
      <c r="F86" s="125"/>
      <c r="G86" s="106" t="s">
        <v>148</v>
      </c>
      <c r="H86" s="106"/>
      <c r="I86" s="85" t="s">
        <v>149</v>
      </c>
      <c r="J86" s="85"/>
      <c r="K86" s="85" t="s">
        <v>273</v>
      </c>
      <c r="L86" s="107">
        <v>40624</v>
      </c>
      <c r="M86" s="108">
        <v>45919</v>
      </c>
      <c r="N86" s="97" t="s">
        <v>12</v>
      </c>
      <c r="O86" s="118">
        <f t="shared" si="16"/>
        <v>45919</v>
      </c>
      <c r="P86" s="109">
        <v>21194</v>
      </c>
      <c r="Q86" s="109" t="s">
        <v>707</v>
      </c>
      <c r="R86" s="110">
        <v>45188</v>
      </c>
      <c r="S86" s="111" t="s">
        <v>696</v>
      </c>
      <c r="T86" s="112" t="s">
        <v>80</v>
      </c>
      <c r="U86" s="113" t="s">
        <v>709</v>
      </c>
      <c r="V86" s="113" t="s">
        <v>708</v>
      </c>
      <c r="W86" s="114">
        <f>M86</f>
        <v>45919</v>
      </c>
      <c r="X86" s="115" t="s">
        <v>174</v>
      </c>
      <c r="Y86" s="111" t="s">
        <v>175</v>
      </c>
      <c r="AA86" s="111">
        <v>97</v>
      </c>
      <c r="AC86" s="111">
        <v>190</v>
      </c>
      <c r="AE86" s="111">
        <v>42</v>
      </c>
      <c r="AF86" s="111">
        <v>48</v>
      </c>
      <c r="AG86" s="111">
        <v>80</v>
      </c>
      <c r="AH86" s="111">
        <v>1</v>
      </c>
      <c r="AJ86" s="111" t="str">
        <f ca="1">IF(M86="","",IF(DAYS360(M86,NOW())&gt;720,"neplatné viac ako 2roky",""))</f>
        <v/>
      </c>
    </row>
    <row r="87" spans="1:36" s="100" customFormat="1" ht="12.75" customHeight="1" x14ac:dyDescent="0.25">
      <c r="A87" s="91">
        <v>409</v>
      </c>
      <c r="B87" s="100" t="s">
        <v>83</v>
      </c>
      <c r="C87" s="100" t="s">
        <v>580</v>
      </c>
      <c r="E87" s="100" t="s">
        <v>264</v>
      </c>
      <c r="G87" s="101" t="s">
        <v>81</v>
      </c>
      <c r="I87" s="100" t="s">
        <v>579</v>
      </c>
      <c r="K87" s="92" t="s">
        <v>392</v>
      </c>
      <c r="L87" s="124">
        <v>44575</v>
      </c>
      <c r="M87" s="96">
        <v>46664</v>
      </c>
      <c r="N87" s="97" t="s">
        <v>80</v>
      </c>
      <c r="O87" s="124">
        <f t="shared" si="16"/>
        <v>46664</v>
      </c>
      <c r="P87" s="98">
        <v>22008</v>
      </c>
      <c r="Q87" s="188" t="s">
        <v>81</v>
      </c>
      <c r="R87" s="99">
        <v>45934</v>
      </c>
      <c r="S87" s="100" t="s">
        <v>792</v>
      </c>
      <c r="T87" s="101" t="s">
        <v>80</v>
      </c>
      <c r="U87" s="102" t="s">
        <v>955</v>
      </c>
      <c r="V87" s="102" t="s">
        <v>897</v>
      </c>
      <c r="W87" s="103">
        <f>M87</f>
        <v>46664</v>
      </c>
      <c r="X87" s="104" t="s">
        <v>123</v>
      </c>
      <c r="Y87" s="100">
        <v>27</v>
      </c>
      <c r="AA87" s="100">
        <v>90</v>
      </c>
      <c r="AC87" s="100">
        <v>147</v>
      </c>
      <c r="AE87" s="100">
        <v>28</v>
      </c>
      <c r="AF87" s="100">
        <v>60</v>
      </c>
      <c r="AG87" s="100">
        <v>80</v>
      </c>
      <c r="AH87" s="100">
        <v>1</v>
      </c>
    </row>
    <row r="88" spans="1:36" ht="12.75" customHeight="1" x14ac:dyDescent="0.25">
      <c r="A88" s="145">
        <v>412</v>
      </c>
      <c r="B88" s="91" t="s">
        <v>83</v>
      </c>
      <c r="C88" s="92" t="s">
        <v>624</v>
      </c>
      <c r="D88" s="92"/>
      <c r="E88" s="85" t="s">
        <v>330</v>
      </c>
      <c r="F88" s="125"/>
      <c r="G88" s="106" t="s">
        <v>81</v>
      </c>
      <c r="H88" s="106"/>
      <c r="I88" s="85" t="s">
        <v>625</v>
      </c>
      <c r="J88" s="85"/>
      <c r="K88" s="85" t="s">
        <v>483</v>
      </c>
      <c r="L88" s="107">
        <v>44894</v>
      </c>
      <c r="M88" s="108">
        <v>45615</v>
      </c>
      <c r="N88" s="97" t="s">
        <v>80</v>
      </c>
      <c r="O88" s="118">
        <f>M88</f>
        <v>45615</v>
      </c>
      <c r="P88" s="109">
        <v>22710</v>
      </c>
      <c r="Q88" s="189" t="s">
        <v>81</v>
      </c>
      <c r="R88" s="110">
        <v>44884</v>
      </c>
      <c r="S88" s="111" t="s">
        <v>17</v>
      </c>
      <c r="T88" s="112" t="s">
        <v>164</v>
      </c>
      <c r="U88" s="113" t="s">
        <v>38</v>
      </c>
      <c r="V88" s="113" t="s">
        <v>81</v>
      </c>
      <c r="W88" s="114">
        <f>M88</f>
        <v>45615</v>
      </c>
      <c r="X88" s="115" t="s">
        <v>70</v>
      </c>
      <c r="Y88" s="111">
        <v>30</v>
      </c>
      <c r="AA88" s="111">
        <v>85</v>
      </c>
      <c r="AC88" s="111">
        <v>117</v>
      </c>
      <c r="AE88" s="111">
        <v>27</v>
      </c>
      <c r="AF88" s="111">
        <v>31</v>
      </c>
      <c r="AG88" s="111">
        <v>80</v>
      </c>
      <c r="AH88" s="111">
        <v>1</v>
      </c>
      <c r="AJ88" s="111" t="str">
        <f ca="1">IF(M88="","",IF(DAYS360(M88,NOW())&gt;720,"neplatné viac ako 2roky",""))</f>
        <v/>
      </c>
    </row>
    <row r="89" spans="1:36" s="100" customFormat="1" ht="12.75" customHeight="1" x14ac:dyDescent="0.25">
      <c r="A89" s="91">
        <v>414</v>
      </c>
      <c r="B89" s="91" t="s">
        <v>83</v>
      </c>
      <c r="C89" s="100" t="s">
        <v>376</v>
      </c>
      <c r="D89" s="91"/>
      <c r="E89" s="92" t="s">
        <v>377</v>
      </c>
      <c r="F89" s="93"/>
      <c r="G89" s="94" t="s">
        <v>378</v>
      </c>
      <c r="H89" s="94"/>
      <c r="I89" s="85" t="s">
        <v>10</v>
      </c>
      <c r="J89" s="91"/>
      <c r="K89" s="85" t="s">
        <v>336</v>
      </c>
      <c r="L89" s="121">
        <v>43217</v>
      </c>
      <c r="M89" s="108">
        <v>46193</v>
      </c>
      <c r="N89" s="97" t="s">
        <v>80</v>
      </c>
      <c r="O89" s="118">
        <f>M89</f>
        <v>46193</v>
      </c>
      <c r="P89" s="109">
        <v>18393</v>
      </c>
      <c r="Q89" s="109">
        <v>2018</v>
      </c>
      <c r="R89" s="110">
        <v>45463</v>
      </c>
      <c r="S89" s="111" t="s">
        <v>17</v>
      </c>
      <c r="T89" s="112" t="s">
        <v>80</v>
      </c>
      <c r="U89" s="113" t="s">
        <v>777</v>
      </c>
      <c r="V89" s="113" t="s">
        <v>778</v>
      </c>
      <c r="W89" s="114">
        <f>M89</f>
        <v>46193</v>
      </c>
      <c r="X89" s="115" t="s">
        <v>0</v>
      </c>
      <c r="Y89" s="111">
        <v>33</v>
      </c>
      <c r="Z89" s="111"/>
      <c r="AA89" s="111">
        <v>101</v>
      </c>
      <c r="AB89" s="111">
        <v>98</v>
      </c>
      <c r="AC89" s="111">
        <v>141</v>
      </c>
      <c r="AD89" s="111"/>
      <c r="AE89" s="111">
        <v>28</v>
      </c>
      <c r="AF89" s="111">
        <v>37</v>
      </c>
      <c r="AG89" s="111">
        <v>130</v>
      </c>
      <c r="AH89" s="111">
        <v>1</v>
      </c>
      <c r="AJ89" s="100" t="str">
        <f ca="1">IF(M89="","",IF(DAYS360(M89,NOW())&gt;720,"neplatné viac ako 2roky",""))</f>
        <v/>
      </c>
    </row>
    <row r="90" spans="1:36" s="162" customFormat="1" ht="12.75" customHeight="1" x14ac:dyDescent="0.25">
      <c r="A90" s="152">
        <v>417</v>
      </c>
      <c r="B90" s="152" t="s">
        <v>83</v>
      </c>
      <c r="C90" s="153" t="s">
        <v>404</v>
      </c>
      <c r="D90" s="153"/>
      <c r="E90" s="191" t="s">
        <v>337</v>
      </c>
      <c r="F90" s="154"/>
      <c r="G90" s="155" t="s">
        <v>81</v>
      </c>
      <c r="H90" s="155"/>
      <c r="I90" s="153" t="s">
        <v>10</v>
      </c>
      <c r="J90" s="153"/>
      <c r="K90" s="153" t="s">
        <v>274</v>
      </c>
      <c r="L90" s="156">
        <v>44881</v>
      </c>
      <c r="M90" s="157">
        <v>46301</v>
      </c>
      <c r="N90" s="158" t="s">
        <v>80</v>
      </c>
      <c r="O90" s="159">
        <f>M90</f>
        <v>46301</v>
      </c>
      <c r="P90" s="160">
        <v>22700</v>
      </c>
      <c r="Q90" s="192" t="s">
        <v>81</v>
      </c>
      <c r="R90" s="161">
        <v>45571</v>
      </c>
      <c r="S90" s="162" t="s">
        <v>17</v>
      </c>
      <c r="T90" s="163" t="s">
        <v>80</v>
      </c>
      <c r="U90" s="164" t="s">
        <v>418</v>
      </c>
      <c r="V90" s="164" t="s">
        <v>418</v>
      </c>
      <c r="W90" s="165">
        <f t="shared" ref="W90" si="19">M90</f>
        <v>46301</v>
      </c>
      <c r="X90" s="166" t="s">
        <v>0</v>
      </c>
      <c r="Y90" s="162">
        <v>34</v>
      </c>
      <c r="AA90" s="162">
        <v>104</v>
      </c>
      <c r="AB90" s="162">
        <v>134</v>
      </c>
      <c r="AC90" s="162">
        <v>134</v>
      </c>
      <c r="AD90" s="162">
        <v>26</v>
      </c>
      <c r="AE90" s="162">
        <v>26</v>
      </c>
      <c r="AF90" s="162">
        <v>34</v>
      </c>
      <c r="AG90" s="162">
        <v>124</v>
      </c>
      <c r="AH90" s="162">
        <v>1</v>
      </c>
      <c r="AJ90" s="162" t="str">
        <f ca="1">IF(M90="","",IF(DAYS360(M90,NOW())&gt;720,"neplatné viac ako 2roky",""))</f>
        <v/>
      </c>
    </row>
    <row r="91" spans="1:36" s="100" customFormat="1" ht="12.75" customHeight="1" x14ac:dyDescent="0.25">
      <c r="A91" s="91">
        <v>419</v>
      </c>
      <c r="B91" s="100" t="s">
        <v>83</v>
      </c>
      <c r="C91" s="100" t="s">
        <v>407</v>
      </c>
      <c r="E91" s="100" t="s">
        <v>408</v>
      </c>
      <c r="G91" s="101" t="s">
        <v>409</v>
      </c>
      <c r="I91" s="100" t="s">
        <v>10</v>
      </c>
      <c r="K91" s="92" t="s">
        <v>277</v>
      </c>
      <c r="L91" s="124">
        <v>43435</v>
      </c>
      <c r="M91" s="124">
        <v>46399</v>
      </c>
      <c r="N91" s="97" t="s">
        <v>80</v>
      </c>
      <c r="O91" s="124">
        <f>M91</f>
        <v>46399</v>
      </c>
      <c r="P91" s="98">
        <v>18674</v>
      </c>
      <c r="Q91" s="98">
        <v>2003</v>
      </c>
      <c r="R91" s="99">
        <v>45669</v>
      </c>
      <c r="S91" s="100" t="s">
        <v>17</v>
      </c>
      <c r="T91" s="101" t="s">
        <v>80</v>
      </c>
      <c r="U91" s="102" t="s">
        <v>52</v>
      </c>
      <c r="V91" s="102" t="s">
        <v>658</v>
      </c>
      <c r="W91" s="103">
        <f t="shared" ref="W91:W94" si="20">M91</f>
        <v>46399</v>
      </c>
      <c r="X91" s="104" t="s">
        <v>0</v>
      </c>
      <c r="Y91" s="100">
        <v>33.6</v>
      </c>
      <c r="AA91" s="100">
        <v>103</v>
      </c>
      <c r="AC91" s="100">
        <v>145</v>
      </c>
      <c r="AE91" s="100">
        <v>26</v>
      </c>
      <c r="AF91" s="100">
        <v>34</v>
      </c>
      <c r="AG91" s="100">
        <v>85</v>
      </c>
      <c r="AH91" s="100">
        <v>1</v>
      </c>
    </row>
    <row r="92" spans="1:36" s="100" customFormat="1" ht="12.75" customHeight="1" x14ac:dyDescent="0.25">
      <c r="A92" s="91">
        <v>420</v>
      </c>
      <c r="B92" s="91" t="s">
        <v>83</v>
      </c>
      <c r="C92" s="92" t="s">
        <v>359</v>
      </c>
      <c r="D92" s="92"/>
      <c r="E92" s="92" t="s">
        <v>360</v>
      </c>
      <c r="F92" s="93"/>
      <c r="G92" s="94" t="s">
        <v>361</v>
      </c>
      <c r="H92" s="94"/>
      <c r="I92" s="92" t="s">
        <v>167</v>
      </c>
      <c r="J92" s="92"/>
      <c r="K92" s="92" t="s">
        <v>362</v>
      </c>
      <c r="L92" s="95">
        <v>43029</v>
      </c>
      <c r="M92" s="96">
        <v>46261</v>
      </c>
      <c r="N92" s="97" t="s">
        <v>80</v>
      </c>
      <c r="O92" s="124">
        <f>M92</f>
        <v>46261</v>
      </c>
      <c r="P92" s="98">
        <v>17943</v>
      </c>
      <c r="Q92" s="98">
        <v>2013</v>
      </c>
      <c r="R92" s="99">
        <v>45531</v>
      </c>
      <c r="S92" s="100" t="s">
        <v>17</v>
      </c>
      <c r="T92" s="101" t="s">
        <v>80</v>
      </c>
      <c r="U92" s="102" t="s">
        <v>592</v>
      </c>
      <c r="V92" s="102" t="s">
        <v>793</v>
      </c>
      <c r="W92" s="103">
        <f t="shared" si="20"/>
        <v>46261</v>
      </c>
      <c r="X92" s="104" t="s">
        <v>194</v>
      </c>
      <c r="Y92" s="100">
        <v>24.5</v>
      </c>
      <c r="AA92" s="100">
        <v>109.5</v>
      </c>
      <c r="AC92" s="100">
        <v>144.5</v>
      </c>
      <c r="AE92" s="100" t="s">
        <v>81</v>
      </c>
      <c r="AF92" s="100" t="s">
        <v>81</v>
      </c>
      <c r="AG92" s="100" t="s">
        <v>81</v>
      </c>
      <c r="AH92" s="100">
        <v>1</v>
      </c>
      <c r="AJ92" s="100" t="str">
        <f ca="1">IF(M92="","",IF(DAYS360(M92,NOW())&gt;720,"neplatné viac ako 2roky",""))</f>
        <v/>
      </c>
    </row>
    <row r="93" spans="1:36" s="100" customFormat="1" ht="12.75" customHeight="1" x14ac:dyDescent="0.25">
      <c r="A93" s="91">
        <v>421</v>
      </c>
      <c r="B93" s="91" t="s">
        <v>83</v>
      </c>
      <c r="C93" s="91" t="s">
        <v>667</v>
      </c>
      <c r="D93" s="92"/>
      <c r="E93" s="92" t="s">
        <v>303</v>
      </c>
      <c r="F93" s="93"/>
      <c r="G93" s="94" t="s">
        <v>668</v>
      </c>
      <c r="H93" s="94"/>
      <c r="I93" s="92" t="s">
        <v>167</v>
      </c>
      <c r="J93" s="92"/>
      <c r="K93" s="128" t="s">
        <v>276</v>
      </c>
      <c r="L93" s="124">
        <v>45037</v>
      </c>
      <c r="M93" s="124">
        <v>46565</v>
      </c>
      <c r="N93" s="101" t="s">
        <v>80</v>
      </c>
      <c r="O93" s="124">
        <f>M93</f>
        <v>46565</v>
      </c>
      <c r="P93" s="98">
        <v>23209</v>
      </c>
      <c r="Q93" s="98">
        <v>2011</v>
      </c>
      <c r="R93" s="99">
        <v>45835</v>
      </c>
      <c r="S93" s="100" t="s">
        <v>17</v>
      </c>
      <c r="T93" s="101" t="s">
        <v>80</v>
      </c>
      <c r="U93" s="102" t="s">
        <v>749</v>
      </c>
      <c r="V93" s="102" t="s">
        <v>917</v>
      </c>
      <c r="W93" s="103">
        <f t="shared" si="20"/>
        <v>46565</v>
      </c>
      <c r="X93" s="104" t="s">
        <v>176</v>
      </c>
      <c r="Y93" s="100">
        <v>30</v>
      </c>
      <c r="AA93" s="100">
        <v>90</v>
      </c>
      <c r="AC93" s="100">
        <v>130</v>
      </c>
      <c r="AE93" s="100">
        <v>32</v>
      </c>
      <c r="AF93" s="100">
        <v>36</v>
      </c>
      <c r="AG93" s="100">
        <v>90</v>
      </c>
      <c r="AH93" s="100">
        <v>1</v>
      </c>
    </row>
    <row r="94" spans="1:36" ht="12.75" customHeight="1" x14ac:dyDescent="0.25">
      <c r="A94" s="91">
        <v>422</v>
      </c>
      <c r="B94" s="119" t="s">
        <v>83</v>
      </c>
      <c r="C94" s="119" t="s">
        <v>325</v>
      </c>
      <c r="E94" s="119" t="s">
        <v>134</v>
      </c>
      <c r="G94" s="120" t="s">
        <v>135</v>
      </c>
      <c r="I94" s="119" t="s">
        <v>136</v>
      </c>
      <c r="K94" s="119" t="s">
        <v>57</v>
      </c>
      <c r="L94" s="121">
        <v>41767</v>
      </c>
      <c r="M94" s="118">
        <v>46011</v>
      </c>
      <c r="N94" s="97" t="s">
        <v>80</v>
      </c>
      <c r="O94" s="118">
        <f t="shared" si="16"/>
        <v>46011</v>
      </c>
      <c r="P94" s="109">
        <v>14387</v>
      </c>
      <c r="Q94" s="109">
        <v>1984</v>
      </c>
      <c r="R94" s="110">
        <v>45280</v>
      </c>
      <c r="S94" s="111" t="s">
        <v>7</v>
      </c>
      <c r="T94" s="112" t="s">
        <v>80</v>
      </c>
      <c r="U94" s="113" t="s">
        <v>38</v>
      </c>
      <c r="V94" s="113" t="s">
        <v>304</v>
      </c>
      <c r="W94" s="114">
        <f t="shared" si="20"/>
        <v>46011</v>
      </c>
      <c r="X94" s="115" t="s">
        <v>176</v>
      </c>
      <c r="Y94" s="111">
        <v>32</v>
      </c>
      <c r="AA94" s="111">
        <v>72</v>
      </c>
      <c r="AC94" s="111">
        <v>117</v>
      </c>
      <c r="AE94" s="111">
        <v>32</v>
      </c>
      <c r="AF94" s="111">
        <v>42</v>
      </c>
      <c r="AG94" s="111">
        <v>75</v>
      </c>
      <c r="AH94" s="111">
        <v>1</v>
      </c>
    </row>
    <row r="95" spans="1:36" s="100" customFormat="1" ht="12.75" customHeight="1" x14ac:dyDescent="0.25">
      <c r="A95" s="91">
        <v>423</v>
      </c>
      <c r="B95" s="100" t="s">
        <v>83</v>
      </c>
      <c r="C95" s="100" t="s">
        <v>326</v>
      </c>
      <c r="E95" s="100" t="s">
        <v>327</v>
      </c>
      <c r="G95" s="101">
        <v>122323</v>
      </c>
      <c r="I95" s="100" t="s">
        <v>233</v>
      </c>
      <c r="K95" s="100" t="s">
        <v>483</v>
      </c>
      <c r="L95" s="124">
        <v>42666</v>
      </c>
      <c r="M95" s="124">
        <v>46231</v>
      </c>
      <c r="N95" s="97" t="s">
        <v>80</v>
      </c>
      <c r="O95" s="118">
        <f t="shared" si="16"/>
        <v>46231</v>
      </c>
      <c r="P95" s="98">
        <v>20241</v>
      </c>
      <c r="Q95" s="98">
        <v>1996</v>
      </c>
      <c r="R95" s="110">
        <v>45501</v>
      </c>
      <c r="S95" s="111" t="s">
        <v>17</v>
      </c>
      <c r="T95" s="112" t="s">
        <v>80</v>
      </c>
      <c r="U95" s="113" t="s">
        <v>779</v>
      </c>
      <c r="V95" s="113" t="s">
        <v>780</v>
      </c>
      <c r="W95" s="114">
        <f>M95</f>
        <v>46231</v>
      </c>
      <c r="X95" s="104" t="s">
        <v>66</v>
      </c>
      <c r="Y95" s="100">
        <v>22</v>
      </c>
      <c r="AA95" s="100">
        <v>67</v>
      </c>
      <c r="AC95" s="100">
        <v>100</v>
      </c>
      <c r="AE95" s="100">
        <v>25</v>
      </c>
      <c r="AF95" s="100">
        <v>31</v>
      </c>
      <c r="AG95" s="100">
        <v>80</v>
      </c>
      <c r="AH95" s="100">
        <v>1</v>
      </c>
    </row>
    <row r="96" spans="1:36" ht="12.75" customHeight="1" x14ac:dyDescent="0.25">
      <c r="A96" s="91">
        <v>424</v>
      </c>
      <c r="B96" s="91" t="s">
        <v>83</v>
      </c>
      <c r="C96" s="130" t="s">
        <v>242</v>
      </c>
      <c r="D96" s="92"/>
      <c r="E96" s="105" t="s">
        <v>305</v>
      </c>
      <c r="F96" s="125"/>
      <c r="G96" s="94" t="s">
        <v>306</v>
      </c>
      <c r="H96" s="106"/>
      <c r="I96" s="119" t="s">
        <v>136</v>
      </c>
      <c r="J96" s="85"/>
      <c r="K96" s="85" t="s">
        <v>473</v>
      </c>
      <c r="L96" s="121">
        <v>42441</v>
      </c>
      <c r="M96" s="108">
        <v>46000</v>
      </c>
      <c r="N96" s="97" t="s">
        <v>80</v>
      </c>
      <c r="O96" s="118">
        <f>M96</f>
        <v>46000</v>
      </c>
      <c r="P96" s="109">
        <v>20045</v>
      </c>
      <c r="Q96" s="109">
        <v>1999</v>
      </c>
      <c r="R96" s="110">
        <v>45269</v>
      </c>
      <c r="S96" s="111" t="s">
        <v>130</v>
      </c>
      <c r="T96" s="112" t="s">
        <v>80</v>
      </c>
      <c r="U96" s="113" t="s">
        <v>38</v>
      </c>
      <c r="V96" s="113" t="s">
        <v>369</v>
      </c>
      <c r="W96" s="114">
        <f>M96</f>
        <v>46000</v>
      </c>
      <c r="X96" s="115" t="s">
        <v>194</v>
      </c>
      <c r="Y96" s="111">
        <v>23</v>
      </c>
      <c r="AA96" s="111">
        <v>95</v>
      </c>
      <c r="AB96" s="111">
        <v>98</v>
      </c>
      <c r="AC96" s="111">
        <v>135</v>
      </c>
      <c r="AE96" s="111">
        <v>24</v>
      </c>
      <c r="AF96" s="111">
        <v>32</v>
      </c>
      <c r="AG96" s="111">
        <v>75</v>
      </c>
      <c r="AH96" s="111">
        <v>1</v>
      </c>
      <c r="AJ96" s="111" t="str">
        <f ca="1">IF(M96="","",IF(DAYS360(M96,NOW())&gt;720,"neplatné viac ako 2roky",""))</f>
        <v/>
      </c>
    </row>
    <row r="97" spans="1:36" s="100" customFormat="1" ht="12.75" customHeight="1" x14ac:dyDescent="0.25">
      <c r="A97" s="91">
        <v>425</v>
      </c>
      <c r="B97" s="100" t="s">
        <v>83</v>
      </c>
      <c r="C97" s="100" t="s">
        <v>681</v>
      </c>
      <c r="E97" s="100" t="s">
        <v>526</v>
      </c>
      <c r="G97" s="101" t="s">
        <v>682</v>
      </c>
      <c r="I97" s="100" t="s">
        <v>114</v>
      </c>
      <c r="K97" s="100" t="s">
        <v>683</v>
      </c>
      <c r="L97" s="124">
        <v>45082</v>
      </c>
      <c r="M97" s="124">
        <v>45813</v>
      </c>
      <c r="N97" s="97" t="s">
        <v>80</v>
      </c>
      <c r="O97" s="124">
        <f>M97</f>
        <v>45813</v>
      </c>
      <c r="P97" s="98">
        <v>23303</v>
      </c>
      <c r="Q97" s="98">
        <v>2015</v>
      </c>
      <c r="R97" s="99">
        <v>45082</v>
      </c>
      <c r="S97" s="100" t="s">
        <v>130</v>
      </c>
      <c r="T97" s="101" t="s">
        <v>164</v>
      </c>
      <c r="U97" s="102" t="s">
        <v>38</v>
      </c>
      <c r="V97" s="102" t="s">
        <v>112</v>
      </c>
      <c r="W97" s="103">
        <f>M97</f>
        <v>45813</v>
      </c>
      <c r="X97" s="104" t="s">
        <v>176</v>
      </c>
      <c r="Y97" s="100">
        <v>33</v>
      </c>
      <c r="AA97" s="100">
        <v>85</v>
      </c>
      <c r="AC97" s="100">
        <v>125</v>
      </c>
      <c r="AE97" s="100">
        <v>30</v>
      </c>
      <c r="AF97" s="100" t="s">
        <v>81</v>
      </c>
      <c r="AG97" s="100">
        <v>80</v>
      </c>
      <c r="AH97" s="100">
        <v>1</v>
      </c>
    </row>
    <row r="98" spans="1:36" s="100" customFormat="1" ht="12.75" customHeight="1" x14ac:dyDescent="0.25">
      <c r="A98" s="91">
        <v>426</v>
      </c>
      <c r="B98" s="100" t="s">
        <v>83</v>
      </c>
      <c r="C98" s="100" t="s">
        <v>550</v>
      </c>
      <c r="E98" s="100" t="s">
        <v>527</v>
      </c>
      <c r="G98" s="101">
        <v>11271</v>
      </c>
      <c r="I98" s="100" t="s">
        <v>143</v>
      </c>
      <c r="K98" s="100" t="s">
        <v>276</v>
      </c>
      <c r="L98" s="124">
        <v>41510</v>
      </c>
      <c r="M98" s="124">
        <v>46563</v>
      </c>
      <c r="N98" s="97" t="s">
        <v>80</v>
      </c>
      <c r="O98" s="124">
        <f t="shared" ref="O98" si="21">M98</f>
        <v>46563</v>
      </c>
      <c r="P98" s="98">
        <v>21286</v>
      </c>
      <c r="Q98" s="98">
        <v>1992</v>
      </c>
      <c r="R98" s="99">
        <v>45833</v>
      </c>
      <c r="S98" s="100" t="s">
        <v>17</v>
      </c>
      <c r="T98" s="101" t="s">
        <v>80</v>
      </c>
      <c r="U98" s="102" t="s">
        <v>38</v>
      </c>
      <c r="V98" s="102" t="s">
        <v>678</v>
      </c>
      <c r="W98" s="103">
        <f t="shared" ref="W98" si="22">M98</f>
        <v>46563</v>
      </c>
      <c r="X98" s="104" t="s">
        <v>194</v>
      </c>
      <c r="Y98" s="100">
        <v>28</v>
      </c>
      <c r="AA98" s="100">
        <v>93</v>
      </c>
      <c r="AC98" s="100">
        <v>123</v>
      </c>
      <c r="AE98" s="100">
        <v>28</v>
      </c>
      <c r="AF98" s="100">
        <v>36</v>
      </c>
      <c r="AG98" s="100">
        <v>80</v>
      </c>
      <c r="AH98" s="100">
        <v>1</v>
      </c>
    </row>
    <row r="99" spans="1:36" s="162" customFormat="1" ht="12.75" customHeight="1" x14ac:dyDescent="0.25">
      <c r="A99" s="152">
        <v>434</v>
      </c>
      <c r="B99" s="152" t="s">
        <v>83</v>
      </c>
      <c r="C99" s="153" t="s">
        <v>636</v>
      </c>
      <c r="D99" s="153"/>
      <c r="E99" s="153" t="s">
        <v>495</v>
      </c>
      <c r="F99" s="154"/>
      <c r="G99" s="155" t="s">
        <v>637</v>
      </c>
      <c r="H99" s="155"/>
      <c r="I99" s="153" t="s">
        <v>143</v>
      </c>
      <c r="J99" s="153"/>
      <c r="K99" s="153" t="s">
        <v>638</v>
      </c>
      <c r="L99" s="156">
        <v>44972</v>
      </c>
      <c r="M99" s="157">
        <v>46301</v>
      </c>
      <c r="N99" s="158" t="s">
        <v>80</v>
      </c>
      <c r="O99" s="159">
        <f>M99</f>
        <v>46301</v>
      </c>
      <c r="P99" s="160">
        <v>23074</v>
      </c>
      <c r="Q99" s="160">
        <v>2013</v>
      </c>
      <c r="R99" s="161">
        <v>44849</v>
      </c>
      <c r="S99" s="162" t="s">
        <v>17</v>
      </c>
      <c r="T99" s="163" t="s">
        <v>80</v>
      </c>
      <c r="U99" s="164" t="s">
        <v>38</v>
      </c>
      <c r="V99" s="164" t="s">
        <v>211</v>
      </c>
      <c r="W99" s="165">
        <v>46301</v>
      </c>
      <c r="X99" s="166" t="s">
        <v>0</v>
      </c>
      <c r="Y99" s="162">
        <v>32</v>
      </c>
      <c r="AA99" s="162">
        <v>104</v>
      </c>
      <c r="AC99" s="162">
        <v>139</v>
      </c>
      <c r="AE99" s="162">
        <v>28</v>
      </c>
      <c r="AF99" s="162">
        <v>34</v>
      </c>
      <c r="AG99" s="162">
        <v>120</v>
      </c>
      <c r="AH99" s="162">
        <v>1</v>
      </c>
    </row>
    <row r="100" spans="1:36" s="100" customFormat="1" ht="12.75" customHeight="1" x14ac:dyDescent="0.25">
      <c r="A100" s="91">
        <v>440</v>
      </c>
      <c r="B100" s="100" t="s">
        <v>83</v>
      </c>
      <c r="C100" s="100" t="s">
        <v>404</v>
      </c>
      <c r="E100" s="100" t="s">
        <v>405</v>
      </c>
      <c r="G100" s="135" t="s">
        <v>406</v>
      </c>
      <c r="H100" s="135"/>
      <c r="I100" s="100" t="s">
        <v>10</v>
      </c>
      <c r="K100" s="100" t="s">
        <v>336</v>
      </c>
      <c r="L100" s="124">
        <v>43415</v>
      </c>
      <c r="M100" s="124">
        <v>46378</v>
      </c>
      <c r="N100" s="101" t="s">
        <v>80</v>
      </c>
      <c r="O100" s="124">
        <f t="shared" si="16"/>
        <v>46378</v>
      </c>
      <c r="P100" s="146">
        <v>18662</v>
      </c>
      <c r="Q100" s="98">
        <v>2004</v>
      </c>
      <c r="R100" s="99">
        <v>45648</v>
      </c>
      <c r="S100" s="100" t="s">
        <v>17</v>
      </c>
      <c r="T100" s="101" t="s">
        <v>80</v>
      </c>
      <c r="U100" s="102" t="s">
        <v>820</v>
      </c>
      <c r="V100" s="102" t="s">
        <v>821</v>
      </c>
      <c r="W100" s="103">
        <f>M100</f>
        <v>46378</v>
      </c>
      <c r="X100" s="104" t="s">
        <v>0</v>
      </c>
      <c r="Y100" s="100">
        <v>35</v>
      </c>
      <c r="AA100" s="100">
        <v>110</v>
      </c>
      <c r="AC100" s="100">
        <v>150</v>
      </c>
      <c r="AE100" s="100">
        <v>29</v>
      </c>
      <c r="AF100" s="100">
        <v>37</v>
      </c>
      <c r="AG100" s="100">
        <v>124</v>
      </c>
      <c r="AH100" s="100">
        <v>1</v>
      </c>
    </row>
    <row r="101" spans="1:36" s="100" customFormat="1" ht="12.75" customHeight="1" x14ac:dyDescent="0.25">
      <c r="A101" s="91">
        <v>447</v>
      </c>
      <c r="B101" s="91" t="s">
        <v>83</v>
      </c>
      <c r="C101" s="92" t="s">
        <v>576</v>
      </c>
      <c r="D101" s="92"/>
      <c r="E101" s="92" t="s">
        <v>472</v>
      </c>
      <c r="F101" s="93"/>
      <c r="G101" s="94" t="s">
        <v>577</v>
      </c>
      <c r="H101" s="94"/>
      <c r="I101" s="92" t="s">
        <v>9</v>
      </c>
      <c r="J101" s="92"/>
      <c r="K101" s="92" t="s">
        <v>276</v>
      </c>
      <c r="L101" s="95">
        <v>44574</v>
      </c>
      <c r="M101" s="96">
        <v>46087</v>
      </c>
      <c r="N101" s="97" t="s">
        <v>80</v>
      </c>
      <c r="O101" s="124">
        <f t="shared" si="16"/>
        <v>46087</v>
      </c>
      <c r="P101" s="98">
        <v>22006</v>
      </c>
      <c r="Q101" s="151" t="s">
        <v>81</v>
      </c>
      <c r="R101" s="99">
        <v>45357</v>
      </c>
      <c r="S101" s="100" t="s">
        <v>17</v>
      </c>
      <c r="T101" s="101" t="s">
        <v>703</v>
      </c>
      <c r="U101" s="102" t="s">
        <v>749</v>
      </c>
      <c r="V101" s="102" t="s">
        <v>750</v>
      </c>
      <c r="W101" s="103">
        <f>M101</f>
        <v>46087</v>
      </c>
      <c r="X101" s="104" t="s">
        <v>194</v>
      </c>
      <c r="Y101" s="100">
        <v>21.8</v>
      </c>
      <c r="AA101" s="100">
        <v>85.8</v>
      </c>
      <c r="AC101" s="100">
        <v>121.8</v>
      </c>
      <c r="AE101" s="100">
        <v>25</v>
      </c>
      <c r="AF101" s="100">
        <v>39</v>
      </c>
      <c r="AG101" s="100">
        <v>89</v>
      </c>
      <c r="AH101" s="100">
        <v>1</v>
      </c>
      <c r="AJ101" s="100" t="str">
        <f ca="1">IF(M101="","",IF(DAYS360(M101,NOW())&gt;720,"neplatné viac ako 2roky",""))</f>
        <v/>
      </c>
    </row>
    <row r="102" spans="1:36" ht="12.75" customHeight="1" x14ac:dyDescent="0.25">
      <c r="A102" s="91">
        <v>451</v>
      </c>
      <c r="B102" s="91" t="s">
        <v>83</v>
      </c>
      <c r="C102" s="92" t="s">
        <v>181</v>
      </c>
      <c r="D102" s="92"/>
      <c r="E102" s="85" t="s">
        <v>494</v>
      </c>
      <c r="F102" s="125"/>
      <c r="G102" s="106" t="s">
        <v>60</v>
      </c>
      <c r="H102" s="106"/>
      <c r="I102" s="85" t="s">
        <v>114</v>
      </c>
      <c r="J102" s="85"/>
      <c r="K102" s="85" t="s">
        <v>278</v>
      </c>
      <c r="L102" s="107">
        <v>38018</v>
      </c>
      <c r="M102" s="108">
        <v>46139</v>
      </c>
      <c r="N102" s="97" t="s">
        <v>80</v>
      </c>
      <c r="O102" s="118">
        <f t="shared" si="16"/>
        <v>46139</v>
      </c>
      <c r="P102" s="109">
        <v>20364</v>
      </c>
      <c r="Q102" s="109">
        <v>2003</v>
      </c>
      <c r="R102" s="110">
        <v>45409</v>
      </c>
      <c r="S102" s="111" t="s">
        <v>130</v>
      </c>
      <c r="T102" s="112" t="s">
        <v>80</v>
      </c>
      <c r="U102" s="113" t="s">
        <v>38</v>
      </c>
      <c r="V102" s="113" t="s">
        <v>59</v>
      </c>
      <c r="W102" s="114">
        <f>M102</f>
        <v>46139</v>
      </c>
      <c r="X102" s="115">
        <v>3</v>
      </c>
      <c r="Y102" s="111">
        <v>36</v>
      </c>
      <c r="AA102" s="111">
        <v>106</v>
      </c>
      <c r="AC102" s="111">
        <v>142</v>
      </c>
      <c r="AE102" s="111">
        <v>29</v>
      </c>
      <c r="AF102" s="111">
        <v>48</v>
      </c>
      <c r="AG102" s="111">
        <v>110</v>
      </c>
      <c r="AH102" s="111">
        <v>1</v>
      </c>
    </row>
    <row r="103" spans="1:36" s="100" customFormat="1" ht="12.75" customHeight="1" x14ac:dyDescent="0.25">
      <c r="A103" s="91">
        <v>454</v>
      </c>
      <c r="B103" s="100" t="s">
        <v>83</v>
      </c>
      <c r="C103" s="100" t="s">
        <v>401</v>
      </c>
      <c r="E103" s="100" t="s">
        <v>402</v>
      </c>
      <c r="G103" s="101">
        <v>8952</v>
      </c>
      <c r="I103" s="100" t="s">
        <v>167</v>
      </c>
      <c r="K103" s="85" t="s">
        <v>308</v>
      </c>
      <c r="L103" s="107">
        <v>43326</v>
      </c>
      <c r="M103" s="108">
        <v>45428</v>
      </c>
      <c r="N103" s="97" t="s">
        <v>80</v>
      </c>
      <c r="O103" s="118">
        <f t="shared" ref="O103" si="23">M103</f>
        <v>45428</v>
      </c>
      <c r="P103" s="109">
        <v>22218</v>
      </c>
      <c r="Q103" s="109">
        <v>2011</v>
      </c>
      <c r="R103" s="110">
        <v>44697</v>
      </c>
      <c r="S103" s="111" t="s">
        <v>358</v>
      </c>
      <c r="T103" s="112" t="s">
        <v>80</v>
      </c>
      <c r="U103" s="102" t="s">
        <v>38</v>
      </c>
      <c r="V103" s="102" t="s">
        <v>171</v>
      </c>
      <c r="W103" s="114">
        <f t="shared" ref="W103" si="24">M103</f>
        <v>45428</v>
      </c>
      <c r="X103" s="104" t="s">
        <v>66</v>
      </c>
      <c r="Y103" s="100">
        <v>26</v>
      </c>
      <c r="AA103" s="100" t="s">
        <v>81</v>
      </c>
      <c r="AC103" s="100">
        <v>173</v>
      </c>
      <c r="AE103" s="100" t="s">
        <v>81</v>
      </c>
      <c r="AF103" s="100" t="s">
        <v>81</v>
      </c>
      <c r="AG103" s="100" t="s">
        <v>81</v>
      </c>
      <c r="AH103" s="100">
        <v>1</v>
      </c>
    </row>
    <row r="104" spans="1:36" s="100" customFormat="1" ht="12.75" customHeight="1" x14ac:dyDescent="0.25">
      <c r="A104" s="91">
        <v>455</v>
      </c>
      <c r="B104" s="100" t="s">
        <v>83</v>
      </c>
      <c r="C104" s="100" t="s">
        <v>365</v>
      </c>
      <c r="E104" s="100" t="s">
        <v>410</v>
      </c>
      <c r="G104" s="101" t="s">
        <v>411</v>
      </c>
      <c r="I104" s="100" t="s">
        <v>10</v>
      </c>
      <c r="K104" s="100" t="s">
        <v>277</v>
      </c>
      <c r="L104" s="142" t="s">
        <v>412</v>
      </c>
      <c r="M104" s="124">
        <v>46399</v>
      </c>
      <c r="N104" s="97" t="s">
        <v>80</v>
      </c>
      <c r="O104" s="118">
        <f t="shared" si="16"/>
        <v>46399</v>
      </c>
      <c r="P104" s="98">
        <v>18675</v>
      </c>
      <c r="Q104" s="98">
        <v>2003</v>
      </c>
      <c r="R104" s="110">
        <v>45669</v>
      </c>
      <c r="S104" s="100" t="s">
        <v>17</v>
      </c>
      <c r="T104" s="101" t="s">
        <v>80</v>
      </c>
      <c r="U104" s="102" t="s">
        <v>238</v>
      </c>
      <c r="V104" s="102" t="s">
        <v>824</v>
      </c>
      <c r="W104" s="114">
        <f>M104</f>
        <v>46399</v>
      </c>
      <c r="X104" s="104" t="s">
        <v>0</v>
      </c>
      <c r="Y104" s="100">
        <v>33.6</v>
      </c>
      <c r="AA104" s="100">
        <v>101.6</v>
      </c>
      <c r="AC104" s="147">
        <v>142.6</v>
      </c>
      <c r="AE104" s="100">
        <v>26</v>
      </c>
      <c r="AF104" s="100">
        <v>34</v>
      </c>
      <c r="AG104" s="100">
        <v>124</v>
      </c>
      <c r="AH104" s="100">
        <v>1</v>
      </c>
    </row>
    <row r="105" spans="1:36" s="100" customFormat="1" ht="12.75" customHeight="1" x14ac:dyDescent="0.25">
      <c r="A105" s="91">
        <v>459</v>
      </c>
      <c r="B105" s="100" t="s">
        <v>83</v>
      </c>
      <c r="C105" s="100" t="s">
        <v>413</v>
      </c>
      <c r="E105" s="100" t="s">
        <v>414</v>
      </c>
      <c r="G105" s="101" t="s">
        <v>415</v>
      </c>
      <c r="I105" s="100" t="s">
        <v>10</v>
      </c>
      <c r="K105" s="100" t="s">
        <v>274</v>
      </c>
      <c r="L105" s="124">
        <v>43493</v>
      </c>
      <c r="M105" s="124">
        <v>46399</v>
      </c>
      <c r="N105" s="97" t="s">
        <v>80</v>
      </c>
      <c r="O105" s="118">
        <f t="shared" ref="O105:O109" si="25">M105</f>
        <v>46399</v>
      </c>
      <c r="P105" s="98">
        <v>19015</v>
      </c>
      <c r="Q105" s="98">
        <v>2003</v>
      </c>
      <c r="R105" s="110">
        <v>45669</v>
      </c>
      <c r="S105" s="100" t="s">
        <v>17</v>
      </c>
      <c r="T105" s="101" t="s">
        <v>80</v>
      </c>
      <c r="U105" s="102" t="s">
        <v>823</v>
      </c>
      <c r="V105" s="102" t="s">
        <v>822</v>
      </c>
      <c r="W105" s="114">
        <f>M105</f>
        <v>46399</v>
      </c>
      <c r="X105" s="104" t="s">
        <v>0</v>
      </c>
      <c r="Y105" s="98">
        <v>34.5</v>
      </c>
      <c r="Z105" s="100">
        <v>109.5</v>
      </c>
      <c r="AA105" s="98">
        <v>109.5</v>
      </c>
      <c r="AB105" s="100">
        <v>154.5</v>
      </c>
      <c r="AC105" s="98">
        <v>154.5</v>
      </c>
      <c r="AD105" s="100">
        <v>26</v>
      </c>
      <c r="AE105" s="100">
        <v>26</v>
      </c>
      <c r="AF105" s="100">
        <v>34</v>
      </c>
      <c r="AG105" s="100">
        <v>124</v>
      </c>
      <c r="AH105" s="100">
        <v>1</v>
      </c>
      <c r="AI105" s="100" t="s">
        <v>416</v>
      </c>
    </row>
    <row r="106" spans="1:36" ht="12.75" customHeight="1" x14ac:dyDescent="0.25">
      <c r="A106" s="91">
        <v>460</v>
      </c>
      <c r="B106" s="119" t="s">
        <v>83</v>
      </c>
      <c r="C106" s="100" t="s">
        <v>426</v>
      </c>
      <c r="E106" s="119" t="s">
        <v>427</v>
      </c>
      <c r="G106" s="120" t="s">
        <v>428</v>
      </c>
      <c r="I106" s="119" t="s">
        <v>391</v>
      </c>
      <c r="K106" s="119" t="s">
        <v>429</v>
      </c>
      <c r="L106" s="121">
        <v>43579</v>
      </c>
      <c r="M106" s="159">
        <v>46008</v>
      </c>
      <c r="N106" s="97" t="s">
        <v>80</v>
      </c>
      <c r="O106" s="118">
        <f t="shared" si="25"/>
        <v>46008</v>
      </c>
      <c r="P106" s="109">
        <v>19192</v>
      </c>
      <c r="Q106" s="109">
        <v>1990</v>
      </c>
      <c r="R106" s="110">
        <v>45277</v>
      </c>
      <c r="S106" s="111" t="s">
        <v>17</v>
      </c>
      <c r="T106" s="112" t="s">
        <v>80</v>
      </c>
      <c r="U106" s="113" t="s">
        <v>732</v>
      </c>
      <c r="V106" s="113" t="s">
        <v>733</v>
      </c>
      <c r="W106" s="114">
        <f>M106</f>
        <v>46008</v>
      </c>
      <c r="X106" s="115" t="s">
        <v>70</v>
      </c>
      <c r="Y106" s="111">
        <v>32</v>
      </c>
      <c r="AA106" s="111" t="s">
        <v>81</v>
      </c>
      <c r="AC106" s="139" t="s">
        <v>81</v>
      </c>
      <c r="AE106" s="111">
        <v>24</v>
      </c>
      <c r="AF106" s="139" t="s">
        <v>81</v>
      </c>
      <c r="AG106" s="111">
        <v>80</v>
      </c>
      <c r="AH106" s="111">
        <v>1</v>
      </c>
    </row>
    <row r="107" spans="1:36" s="132" customFormat="1" ht="12.75" customHeight="1" x14ac:dyDescent="0.25">
      <c r="A107" s="203">
        <v>462</v>
      </c>
      <c r="B107" s="132" t="s">
        <v>83</v>
      </c>
      <c r="C107" s="132" t="s">
        <v>454</v>
      </c>
      <c r="E107" s="132" t="s">
        <v>455</v>
      </c>
      <c r="G107" s="208" t="s">
        <v>456</v>
      </c>
      <c r="I107" s="132" t="s">
        <v>10</v>
      </c>
      <c r="K107" s="132" t="s">
        <v>307</v>
      </c>
      <c r="L107" s="137">
        <v>43705</v>
      </c>
      <c r="M107" s="137">
        <v>45153</v>
      </c>
      <c r="N107" s="205" t="s">
        <v>80</v>
      </c>
      <c r="O107" s="137">
        <f t="shared" si="25"/>
        <v>45153</v>
      </c>
      <c r="P107" s="206">
        <v>19456</v>
      </c>
      <c r="Q107" s="206">
        <v>2017</v>
      </c>
      <c r="R107" s="207">
        <v>44423</v>
      </c>
      <c r="S107" s="132" t="s">
        <v>17</v>
      </c>
      <c r="T107" s="208" t="s">
        <v>80</v>
      </c>
      <c r="U107" s="138" t="s">
        <v>61</v>
      </c>
      <c r="V107" s="138" t="s">
        <v>213</v>
      </c>
      <c r="W107" s="209">
        <f>M107</f>
        <v>45153</v>
      </c>
      <c r="X107" s="204" t="s">
        <v>302</v>
      </c>
      <c r="Y107" s="132">
        <v>34</v>
      </c>
      <c r="AA107" s="132">
        <v>102</v>
      </c>
      <c r="AC107" s="132">
        <v>142</v>
      </c>
      <c r="AE107" s="132">
        <v>28</v>
      </c>
      <c r="AF107" s="132">
        <v>37</v>
      </c>
      <c r="AG107" s="132">
        <v>130</v>
      </c>
      <c r="AH107" s="132">
        <v>1</v>
      </c>
    </row>
    <row r="108" spans="1:36" s="100" customFormat="1" ht="12.75" customHeight="1" x14ac:dyDescent="0.25">
      <c r="A108" s="91">
        <v>463</v>
      </c>
      <c r="B108" s="100" t="s">
        <v>83</v>
      </c>
      <c r="C108" s="148" t="s">
        <v>484</v>
      </c>
      <c r="E108" s="100" t="s">
        <v>485</v>
      </c>
      <c r="G108" s="101" t="s">
        <v>486</v>
      </c>
      <c r="I108" s="100" t="s">
        <v>487</v>
      </c>
      <c r="K108" s="100" t="s">
        <v>483</v>
      </c>
      <c r="L108" s="124">
        <v>43895</v>
      </c>
      <c r="M108" s="124">
        <v>46231</v>
      </c>
      <c r="N108" s="97" t="s">
        <v>80</v>
      </c>
      <c r="O108" s="118">
        <f t="shared" si="25"/>
        <v>46231</v>
      </c>
      <c r="P108" s="98">
        <v>20242</v>
      </c>
      <c r="Q108" s="98">
        <v>2013</v>
      </c>
      <c r="R108" s="110">
        <v>44784</v>
      </c>
      <c r="S108" s="100" t="s">
        <v>17</v>
      </c>
      <c r="T108" s="101" t="s">
        <v>80</v>
      </c>
      <c r="U108" s="102" t="s">
        <v>781</v>
      </c>
      <c r="V108" s="102" t="s">
        <v>782</v>
      </c>
      <c r="W108" s="114">
        <f>M108</f>
        <v>46231</v>
      </c>
      <c r="X108" s="104" t="s">
        <v>368</v>
      </c>
      <c r="Y108" s="100">
        <v>32</v>
      </c>
      <c r="AA108" s="100">
        <v>96</v>
      </c>
      <c r="AC108" s="100">
        <v>126</v>
      </c>
      <c r="AE108" s="100">
        <v>34</v>
      </c>
      <c r="AF108" s="100" t="s">
        <v>81</v>
      </c>
      <c r="AG108" s="100">
        <v>90</v>
      </c>
      <c r="AH108" s="100">
        <v>1</v>
      </c>
    </row>
    <row r="109" spans="1:36" s="100" customFormat="1" ht="12.75" customHeight="1" x14ac:dyDescent="0.25">
      <c r="A109" s="91">
        <v>464</v>
      </c>
      <c r="B109" s="100" t="s">
        <v>83</v>
      </c>
      <c r="C109" s="100" t="s">
        <v>506</v>
      </c>
      <c r="E109" s="100" t="s">
        <v>505</v>
      </c>
      <c r="G109" s="101" t="s">
        <v>507</v>
      </c>
      <c r="I109" s="100" t="s">
        <v>144</v>
      </c>
      <c r="K109" s="100" t="s">
        <v>508</v>
      </c>
      <c r="L109" s="124">
        <v>44034</v>
      </c>
      <c r="M109" s="124">
        <v>45431</v>
      </c>
      <c r="N109" s="97" t="s">
        <v>80</v>
      </c>
      <c r="O109" s="118">
        <f t="shared" si="25"/>
        <v>45431</v>
      </c>
      <c r="P109" s="98">
        <v>20548</v>
      </c>
      <c r="Q109" s="98">
        <v>2001</v>
      </c>
      <c r="R109" s="110">
        <v>44700</v>
      </c>
      <c r="S109" s="100" t="s">
        <v>207</v>
      </c>
      <c r="T109" s="101" t="s">
        <v>80</v>
      </c>
      <c r="U109" s="102" t="s">
        <v>222</v>
      </c>
      <c r="V109" s="102" t="s">
        <v>603</v>
      </c>
      <c r="W109" s="114">
        <f>M109</f>
        <v>45431</v>
      </c>
      <c r="X109" s="104" t="s">
        <v>0</v>
      </c>
      <c r="Y109" s="100">
        <v>33</v>
      </c>
      <c r="AA109" s="100">
        <v>75</v>
      </c>
      <c r="AC109" s="100">
        <v>130</v>
      </c>
      <c r="AE109" s="100">
        <v>29</v>
      </c>
      <c r="AF109" s="100">
        <v>40</v>
      </c>
      <c r="AG109" s="100">
        <v>110</v>
      </c>
      <c r="AH109" s="100">
        <v>1</v>
      </c>
    </row>
    <row r="110" spans="1:36" s="100" customFormat="1" ht="12.75" customHeight="1" x14ac:dyDescent="0.25">
      <c r="A110" s="91">
        <v>470</v>
      </c>
      <c r="B110" s="91" t="s">
        <v>83</v>
      </c>
      <c r="C110" s="92" t="s">
        <v>671</v>
      </c>
      <c r="D110" s="92"/>
      <c r="E110" s="92" t="s">
        <v>331</v>
      </c>
      <c r="F110" s="93"/>
      <c r="G110" s="94" t="s">
        <v>670</v>
      </c>
      <c r="H110" s="94"/>
      <c r="I110" s="92" t="s">
        <v>669</v>
      </c>
      <c r="J110" s="92"/>
      <c r="K110" s="92" t="s">
        <v>95</v>
      </c>
      <c r="L110" s="95">
        <v>45041</v>
      </c>
      <c r="M110" s="96">
        <v>46487</v>
      </c>
      <c r="N110" s="97" t="s">
        <v>80</v>
      </c>
      <c r="O110" s="118">
        <f>M110</f>
        <v>46487</v>
      </c>
      <c r="P110" s="98">
        <v>23216</v>
      </c>
      <c r="Q110" s="98">
        <v>2021</v>
      </c>
      <c r="R110" s="110">
        <v>45757</v>
      </c>
      <c r="S110" s="100" t="s">
        <v>696</v>
      </c>
      <c r="T110" s="101" t="s">
        <v>80</v>
      </c>
      <c r="U110" s="102" t="s">
        <v>862</v>
      </c>
      <c r="V110" s="102" t="s">
        <v>862</v>
      </c>
      <c r="W110" s="114">
        <v>46487</v>
      </c>
      <c r="X110" s="115" t="s">
        <v>0</v>
      </c>
      <c r="Y110" s="111">
        <v>33</v>
      </c>
      <c r="Z110" s="111"/>
      <c r="AA110" s="111">
        <v>91</v>
      </c>
      <c r="AB110" s="111"/>
      <c r="AC110" s="111">
        <v>109</v>
      </c>
      <c r="AD110" s="111"/>
      <c r="AE110" s="111">
        <v>29</v>
      </c>
      <c r="AF110" s="111">
        <v>40</v>
      </c>
      <c r="AG110" s="111">
        <v>90</v>
      </c>
      <c r="AH110" s="111">
        <v>1</v>
      </c>
      <c r="AJ110" s="100" t="str">
        <f ca="1">IF(M110="","",IF(DAYS360(M110,NOW())&gt;720,"neplatné viac ako 2roky",""))</f>
        <v/>
      </c>
    </row>
    <row r="111" spans="1:36" ht="12.75" customHeight="1" x14ac:dyDescent="0.25">
      <c r="A111" s="91">
        <v>474</v>
      </c>
      <c r="B111" s="91" t="s">
        <v>83</v>
      </c>
      <c r="C111" s="91" t="s">
        <v>366</v>
      </c>
      <c r="D111" s="91"/>
      <c r="E111" s="85" t="s">
        <v>309</v>
      </c>
      <c r="F111" s="125"/>
      <c r="G111" s="106" t="s">
        <v>248</v>
      </c>
      <c r="H111" s="106"/>
      <c r="I111" s="85" t="s">
        <v>18</v>
      </c>
      <c r="J111" s="126"/>
      <c r="K111" s="92" t="s">
        <v>661</v>
      </c>
      <c r="L111" s="121">
        <v>45033</v>
      </c>
      <c r="M111" s="108">
        <v>45757</v>
      </c>
      <c r="N111" s="97" t="s">
        <v>80</v>
      </c>
      <c r="O111" s="118">
        <f>M111</f>
        <v>45757</v>
      </c>
      <c r="P111" s="109">
        <v>23190</v>
      </c>
      <c r="Q111" s="109">
        <v>2010</v>
      </c>
      <c r="R111" s="110">
        <v>44295</v>
      </c>
      <c r="S111" s="111" t="s">
        <v>17</v>
      </c>
      <c r="T111" s="112" t="s">
        <v>157</v>
      </c>
      <c r="U111" s="113" t="s">
        <v>663</v>
      </c>
      <c r="V111" s="113" t="s">
        <v>662</v>
      </c>
      <c r="W111" s="114">
        <f>M111</f>
        <v>45757</v>
      </c>
      <c r="X111" s="115" t="s">
        <v>0</v>
      </c>
      <c r="Y111" s="111">
        <v>32</v>
      </c>
      <c r="AA111" s="111">
        <v>104</v>
      </c>
      <c r="AC111" s="111">
        <v>139</v>
      </c>
      <c r="AE111" s="111">
        <v>29</v>
      </c>
      <c r="AF111" s="111">
        <v>47</v>
      </c>
      <c r="AG111" s="111">
        <v>85</v>
      </c>
      <c r="AH111" s="111">
        <v>1</v>
      </c>
      <c r="AJ111" s="111" t="str">
        <f ca="1">IF(M111="","",IF(DAYS360(M111,NOW())&gt;720,"neplatné viac ako 2roky",""))</f>
        <v/>
      </c>
    </row>
    <row r="112" spans="1:36" s="100" customFormat="1" ht="12.75" customHeight="1" x14ac:dyDescent="0.25">
      <c r="A112" s="91">
        <v>475</v>
      </c>
      <c r="B112" s="91" t="s">
        <v>83</v>
      </c>
      <c r="C112" s="92" t="s">
        <v>342</v>
      </c>
      <c r="D112" s="92"/>
      <c r="E112" s="92" t="s">
        <v>528</v>
      </c>
      <c r="F112" s="93"/>
      <c r="G112" s="94" t="s">
        <v>172</v>
      </c>
      <c r="H112" s="94"/>
      <c r="I112" s="92" t="s">
        <v>114</v>
      </c>
      <c r="J112" s="92"/>
      <c r="K112" s="91" t="s">
        <v>95</v>
      </c>
      <c r="L112" s="95">
        <v>38893</v>
      </c>
      <c r="M112" s="96">
        <v>46487</v>
      </c>
      <c r="N112" s="97" t="s">
        <v>80</v>
      </c>
      <c r="O112" s="118">
        <f>M112</f>
        <v>46487</v>
      </c>
      <c r="P112" s="98">
        <v>17953</v>
      </c>
      <c r="Q112" s="98">
        <v>2005</v>
      </c>
      <c r="R112" s="110">
        <v>45757</v>
      </c>
      <c r="S112" s="100" t="s">
        <v>696</v>
      </c>
      <c r="T112" s="101" t="s">
        <v>80</v>
      </c>
      <c r="U112" s="102" t="s">
        <v>863</v>
      </c>
      <c r="V112" s="102" t="s">
        <v>864</v>
      </c>
      <c r="W112" s="114">
        <f>M112</f>
        <v>46487</v>
      </c>
      <c r="X112" s="104" t="s">
        <v>0</v>
      </c>
      <c r="Y112" s="100">
        <v>36</v>
      </c>
      <c r="AA112" s="100">
        <v>116</v>
      </c>
      <c r="AC112" s="100">
        <v>151</v>
      </c>
      <c r="AE112" s="100">
        <v>29</v>
      </c>
      <c r="AF112" s="100">
        <v>48</v>
      </c>
      <c r="AG112" s="100">
        <v>110</v>
      </c>
      <c r="AH112" s="100">
        <v>1</v>
      </c>
      <c r="AJ112" s="100" t="str">
        <f ca="1">IF(M112="","",IF(DAYS360(M112,NOW())&gt;720,"neplatné viac ako 2roky",""))</f>
        <v/>
      </c>
    </row>
    <row r="113" spans="1:36" ht="12.75" customHeight="1" x14ac:dyDescent="0.25">
      <c r="A113" s="91">
        <v>476</v>
      </c>
      <c r="B113" s="91" t="s">
        <v>83</v>
      </c>
      <c r="C113" s="92" t="s">
        <v>27</v>
      </c>
      <c r="D113" s="92"/>
      <c r="E113" s="85" t="s">
        <v>529</v>
      </c>
      <c r="F113" s="125"/>
      <c r="G113" s="106" t="s">
        <v>234</v>
      </c>
      <c r="H113" s="106"/>
      <c r="I113" s="85" t="s">
        <v>114</v>
      </c>
      <c r="J113" s="85"/>
      <c r="K113" s="85" t="s">
        <v>276</v>
      </c>
      <c r="L113" s="107">
        <v>38910</v>
      </c>
      <c r="M113" s="108">
        <v>46157</v>
      </c>
      <c r="N113" s="97" t="s">
        <v>80</v>
      </c>
      <c r="O113" s="118">
        <f>M113</f>
        <v>46157</v>
      </c>
      <c r="P113" s="109">
        <v>22398</v>
      </c>
      <c r="Q113" s="109">
        <v>2006</v>
      </c>
      <c r="R113" s="110">
        <v>45427</v>
      </c>
      <c r="S113" s="111" t="s">
        <v>17</v>
      </c>
      <c r="T113" s="112" t="s">
        <v>80</v>
      </c>
      <c r="U113" s="102" t="s">
        <v>238</v>
      </c>
      <c r="V113" s="102" t="s">
        <v>477</v>
      </c>
      <c r="W113" s="114">
        <f>M113</f>
        <v>46157</v>
      </c>
      <c r="X113" s="115">
        <v>3</v>
      </c>
      <c r="Y113" s="111">
        <v>34.5</v>
      </c>
      <c r="AA113" s="111">
        <v>109</v>
      </c>
      <c r="AC113" s="111">
        <v>144</v>
      </c>
      <c r="AE113" s="111">
        <v>31</v>
      </c>
      <c r="AF113" s="111">
        <v>45</v>
      </c>
      <c r="AG113" s="111">
        <v>110</v>
      </c>
      <c r="AH113" s="111">
        <v>1</v>
      </c>
      <c r="AJ113" s="111" t="str">
        <f ca="1">IF(M113="","",IF(DAYS360(M113,NOW())&gt;720,"neplatné viac ako 2roky",""))</f>
        <v/>
      </c>
    </row>
    <row r="114" spans="1:36" s="100" customFormat="1" ht="12.75" customHeight="1" x14ac:dyDescent="0.25">
      <c r="A114" s="91">
        <v>494</v>
      </c>
      <c r="B114" s="91" t="s">
        <v>83</v>
      </c>
      <c r="C114" s="92" t="s">
        <v>27</v>
      </c>
      <c r="D114" s="92"/>
      <c r="E114" s="92" t="s">
        <v>530</v>
      </c>
      <c r="F114" s="93"/>
      <c r="G114" s="94" t="s">
        <v>319</v>
      </c>
      <c r="H114" s="94"/>
      <c r="I114" s="92" t="s">
        <v>114</v>
      </c>
      <c r="J114" s="92"/>
      <c r="K114" s="92" t="s">
        <v>95</v>
      </c>
      <c r="L114" s="95">
        <v>42598</v>
      </c>
      <c r="M114" s="96">
        <v>46321</v>
      </c>
      <c r="N114" s="97" t="s">
        <v>80</v>
      </c>
      <c r="O114" s="118">
        <f>M114</f>
        <v>46321</v>
      </c>
      <c r="P114" s="98">
        <v>16772</v>
      </c>
      <c r="Q114" s="98">
        <v>2004</v>
      </c>
      <c r="R114" s="110">
        <v>45591</v>
      </c>
      <c r="S114" s="100" t="s">
        <v>17</v>
      </c>
      <c r="T114" s="101" t="s">
        <v>80</v>
      </c>
      <c r="U114" s="102" t="s">
        <v>817</v>
      </c>
      <c r="V114" s="102" t="s">
        <v>816</v>
      </c>
      <c r="W114" s="114">
        <f>M114</f>
        <v>46321</v>
      </c>
      <c r="X114" s="104" t="s">
        <v>0</v>
      </c>
      <c r="Y114" s="100">
        <v>34.5</v>
      </c>
      <c r="AA114" s="100">
        <v>94.5</v>
      </c>
      <c r="AC114" s="100">
        <v>124.5</v>
      </c>
      <c r="AE114" s="100">
        <v>30</v>
      </c>
      <c r="AF114" s="100">
        <v>45</v>
      </c>
      <c r="AG114" s="100">
        <v>110</v>
      </c>
      <c r="AH114" s="100">
        <v>1</v>
      </c>
    </row>
    <row r="115" spans="1:36" s="100" customFormat="1" ht="12.75" customHeight="1" x14ac:dyDescent="0.25">
      <c r="A115" s="91">
        <v>495</v>
      </c>
      <c r="B115" s="91" t="s">
        <v>83</v>
      </c>
      <c r="C115" s="91" t="s">
        <v>320</v>
      </c>
      <c r="D115" s="91"/>
      <c r="E115" s="85" t="s">
        <v>321</v>
      </c>
      <c r="F115" s="125"/>
      <c r="G115" s="106" t="s">
        <v>322</v>
      </c>
      <c r="H115" s="106"/>
      <c r="I115" s="100" t="s">
        <v>323</v>
      </c>
      <c r="J115" s="126"/>
      <c r="K115" s="144" t="s">
        <v>308</v>
      </c>
      <c r="L115" s="121">
        <v>42610</v>
      </c>
      <c r="M115" s="118">
        <v>45428</v>
      </c>
      <c r="N115" s="101" t="s">
        <v>80</v>
      </c>
      <c r="O115" s="118">
        <f>M115</f>
        <v>45428</v>
      </c>
      <c r="P115" s="109">
        <v>22219</v>
      </c>
      <c r="Q115" s="109">
        <v>2001</v>
      </c>
      <c r="R115" s="110">
        <v>44697</v>
      </c>
      <c r="S115" s="111" t="s">
        <v>358</v>
      </c>
      <c r="T115" s="112" t="s">
        <v>80</v>
      </c>
      <c r="U115" s="113" t="s">
        <v>38</v>
      </c>
      <c r="V115" s="113" t="s">
        <v>493</v>
      </c>
      <c r="W115" s="114">
        <f>M115</f>
        <v>45428</v>
      </c>
      <c r="X115" s="115" t="s">
        <v>194</v>
      </c>
      <c r="Y115" s="111">
        <v>28</v>
      </c>
      <c r="Z115" s="111"/>
      <c r="AA115" s="111">
        <v>112</v>
      </c>
      <c r="AB115" s="111"/>
      <c r="AC115" s="111">
        <v>204</v>
      </c>
      <c r="AD115" s="111"/>
      <c r="AE115" s="111">
        <v>35</v>
      </c>
      <c r="AF115" s="111">
        <v>40</v>
      </c>
      <c r="AG115" s="111">
        <v>65</v>
      </c>
      <c r="AH115" s="111">
        <v>2</v>
      </c>
    </row>
    <row r="116" spans="1:36" s="132" customFormat="1" ht="12.75" customHeight="1" x14ac:dyDescent="0.25">
      <c r="A116" s="203">
        <v>496</v>
      </c>
      <c r="B116" s="203" t="s">
        <v>83</v>
      </c>
      <c r="C116" s="211" t="s">
        <v>71</v>
      </c>
      <c r="D116" s="211"/>
      <c r="E116" s="211" t="s">
        <v>531</v>
      </c>
      <c r="F116" s="212"/>
      <c r="G116" s="213" t="s">
        <v>310</v>
      </c>
      <c r="H116" s="213"/>
      <c r="I116" s="211" t="s">
        <v>311</v>
      </c>
      <c r="J116" s="211"/>
      <c r="K116" s="211" t="s">
        <v>276</v>
      </c>
      <c r="L116" s="214">
        <v>42508</v>
      </c>
      <c r="M116" s="215">
        <v>45055</v>
      </c>
      <c r="N116" s="205" t="s">
        <v>80</v>
      </c>
      <c r="O116" s="137">
        <f>M116</f>
        <v>45055</v>
      </c>
      <c r="P116" s="206">
        <v>19439</v>
      </c>
      <c r="Q116" s="206">
        <v>1984</v>
      </c>
      <c r="R116" s="207">
        <v>44325</v>
      </c>
      <c r="S116" s="132" t="s">
        <v>17</v>
      </c>
      <c r="T116" s="208" t="s">
        <v>80</v>
      </c>
      <c r="U116" s="138" t="s">
        <v>418</v>
      </c>
      <c r="V116" s="138" t="s">
        <v>138</v>
      </c>
      <c r="W116" s="209">
        <f>M116</f>
        <v>45055</v>
      </c>
      <c r="X116" s="204" t="s">
        <v>194</v>
      </c>
      <c r="Y116" s="132">
        <v>24</v>
      </c>
      <c r="AA116" s="132">
        <v>76</v>
      </c>
      <c r="AC116" s="132">
        <v>110</v>
      </c>
      <c r="AE116" s="132">
        <v>26</v>
      </c>
      <c r="AF116" s="132">
        <v>34</v>
      </c>
      <c r="AG116" s="132">
        <v>55</v>
      </c>
      <c r="AH116" s="132">
        <v>1</v>
      </c>
    </row>
    <row r="117" spans="1:36" s="100" customFormat="1" ht="12.75" customHeight="1" x14ac:dyDescent="0.25">
      <c r="A117" s="91">
        <v>497</v>
      </c>
      <c r="B117" s="91" t="s">
        <v>83</v>
      </c>
      <c r="C117" s="92" t="s">
        <v>71</v>
      </c>
      <c r="D117" s="92"/>
      <c r="E117" s="85" t="s">
        <v>532</v>
      </c>
      <c r="F117" s="125"/>
      <c r="G117" s="106" t="s">
        <v>312</v>
      </c>
      <c r="H117" s="106"/>
      <c r="I117" s="85" t="s">
        <v>311</v>
      </c>
      <c r="J117" s="85"/>
      <c r="K117" s="85" t="s">
        <v>276</v>
      </c>
      <c r="L117" s="107">
        <v>42508</v>
      </c>
      <c r="M117" s="108">
        <v>46563</v>
      </c>
      <c r="N117" s="97" t="s">
        <v>80</v>
      </c>
      <c r="O117" s="118">
        <f>M117</f>
        <v>46563</v>
      </c>
      <c r="P117" s="109">
        <v>19440</v>
      </c>
      <c r="Q117" s="109">
        <v>1986</v>
      </c>
      <c r="R117" s="110">
        <v>45833</v>
      </c>
      <c r="S117" s="111" t="s">
        <v>17</v>
      </c>
      <c r="T117" s="112" t="s">
        <v>80</v>
      </c>
      <c r="U117" s="102" t="s">
        <v>38</v>
      </c>
      <c r="V117" s="102" t="s">
        <v>138</v>
      </c>
      <c r="W117" s="114">
        <f>M117</f>
        <v>46563</v>
      </c>
      <c r="X117" s="115" t="s">
        <v>194</v>
      </c>
      <c r="Y117" s="111">
        <v>24</v>
      </c>
      <c r="Z117" s="111"/>
      <c r="AA117" s="111">
        <v>76</v>
      </c>
      <c r="AB117" s="111"/>
      <c r="AC117" s="111">
        <v>110</v>
      </c>
      <c r="AD117" s="111"/>
      <c r="AE117" s="111">
        <v>26</v>
      </c>
      <c r="AF117" s="111">
        <v>34</v>
      </c>
      <c r="AG117" s="111">
        <v>55</v>
      </c>
      <c r="AH117" s="111">
        <v>1</v>
      </c>
    </row>
    <row r="118" spans="1:36" s="100" customFormat="1" ht="12.75" customHeight="1" x14ac:dyDescent="0.25">
      <c r="A118" s="91">
        <v>500</v>
      </c>
      <c r="B118" s="91" t="s">
        <v>83</v>
      </c>
      <c r="C118" s="92" t="s">
        <v>664</v>
      </c>
      <c r="D118" s="92"/>
      <c r="E118" s="92" t="s">
        <v>533</v>
      </c>
      <c r="F118" s="93"/>
      <c r="G118" s="94" t="s">
        <v>665</v>
      </c>
      <c r="H118" s="94"/>
      <c r="I118" s="92" t="s">
        <v>167</v>
      </c>
      <c r="J118" s="92"/>
      <c r="K118" s="92" t="s">
        <v>666</v>
      </c>
      <c r="L118" s="95">
        <v>45034</v>
      </c>
      <c r="M118" s="96">
        <v>46490</v>
      </c>
      <c r="N118" s="97" t="s">
        <v>80</v>
      </c>
      <c r="O118" s="124">
        <f>M118</f>
        <v>46490</v>
      </c>
      <c r="P118" s="98">
        <v>23195</v>
      </c>
      <c r="Q118" s="98">
        <v>2023</v>
      </c>
      <c r="R118" s="99">
        <v>45760</v>
      </c>
      <c r="S118" s="100" t="s">
        <v>17</v>
      </c>
      <c r="T118" s="101" t="s">
        <v>80</v>
      </c>
      <c r="U118" s="102" t="s">
        <v>867</v>
      </c>
      <c r="V118" s="102" t="s">
        <v>867</v>
      </c>
      <c r="W118" s="103">
        <f>M118</f>
        <v>46490</v>
      </c>
      <c r="X118" s="104" t="s">
        <v>0</v>
      </c>
      <c r="Y118" s="100">
        <v>33</v>
      </c>
      <c r="AA118" s="100">
        <v>133</v>
      </c>
      <c r="AC118" s="100">
        <v>153</v>
      </c>
      <c r="AE118" s="100">
        <v>29</v>
      </c>
      <c r="AF118" s="100">
        <v>42</v>
      </c>
      <c r="AG118" s="100">
        <v>90</v>
      </c>
      <c r="AH118" s="100">
        <v>1</v>
      </c>
      <c r="AJ118" s="100" t="str">
        <f ca="1">IF(M118="","",IF(DAYS360(M118,NOW())&gt;720,"neplatné viac ako 2roky",""))</f>
        <v/>
      </c>
    </row>
    <row r="119" spans="1:36" s="132" customFormat="1" ht="12.75" customHeight="1" x14ac:dyDescent="0.25">
      <c r="A119" s="203">
        <v>501</v>
      </c>
      <c r="B119" s="203" t="s">
        <v>83</v>
      </c>
      <c r="C119" s="211" t="s">
        <v>313</v>
      </c>
      <c r="D119" s="211"/>
      <c r="E119" s="211" t="s">
        <v>534</v>
      </c>
      <c r="F119" s="212"/>
      <c r="G119" s="213" t="s">
        <v>314</v>
      </c>
      <c r="H119" s="213"/>
      <c r="I119" s="211" t="s">
        <v>346</v>
      </c>
      <c r="J119" s="211"/>
      <c r="K119" s="211" t="s">
        <v>276</v>
      </c>
      <c r="L119" s="214">
        <v>42508</v>
      </c>
      <c r="M119" s="215">
        <v>45055</v>
      </c>
      <c r="N119" s="205" t="s">
        <v>80</v>
      </c>
      <c r="O119" s="137">
        <f>M119</f>
        <v>45055</v>
      </c>
      <c r="P119" s="206">
        <v>19438</v>
      </c>
      <c r="Q119" s="206">
        <v>1983</v>
      </c>
      <c r="R119" s="207">
        <v>44325</v>
      </c>
      <c r="S119" s="132" t="s">
        <v>17</v>
      </c>
      <c r="T119" s="208" t="s">
        <v>80</v>
      </c>
      <c r="U119" s="138" t="s">
        <v>549</v>
      </c>
      <c r="V119" s="138" t="s">
        <v>549</v>
      </c>
      <c r="W119" s="209">
        <f>M119</f>
        <v>45055</v>
      </c>
      <c r="X119" s="204" t="s">
        <v>194</v>
      </c>
      <c r="Y119" s="132">
        <v>20</v>
      </c>
      <c r="AA119" s="132">
        <v>75</v>
      </c>
      <c r="AC119" s="132">
        <v>125</v>
      </c>
      <c r="AE119" s="132" t="s">
        <v>81</v>
      </c>
      <c r="AF119" s="132" t="s">
        <v>81</v>
      </c>
      <c r="AG119" s="132" t="s">
        <v>81</v>
      </c>
      <c r="AH119" s="132">
        <v>1</v>
      </c>
    </row>
    <row r="120" spans="1:36" s="162" customFormat="1" ht="12.75" customHeight="1" x14ac:dyDescent="0.25">
      <c r="A120" s="152">
        <v>505</v>
      </c>
      <c r="B120" s="152" t="s">
        <v>83</v>
      </c>
      <c r="C120" s="153" t="s">
        <v>26</v>
      </c>
      <c r="D120" s="153"/>
      <c r="E120" s="153" t="s">
        <v>535</v>
      </c>
      <c r="F120" s="154"/>
      <c r="G120" s="155" t="s">
        <v>631</v>
      </c>
      <c r="H120" s="155"/>
      <c r="I120" s="153" t="s">
        <v>9</v>
      </c>
      <c r="J120" s="153"/>
      <c r="K120" s="153" t="s">
        <v>632</v>
      </c>
      <c r="L120" s="156">
        <v>42508</v>
      </c>
      <c r="M120" s="157">
        <v>45691</v>
      </c>
      <c r="N120" s="158" t="s">
        <v>80</v>
      </c>
      <c r="O120" s="159">
        <f t="shared" ref="O120" si="26">M120</f>
        <v>45691</v>
      </c>
      <c r="P120" s="160">
        <v>23064</v>
      </c>
      <c r="Q120" s="160">
        <v>1988</v>
      </c>
      <c r="R120" s="161">
        <v>44960</v>
      </c>
      <c r="S120" s="162" t="s">
        <v>17</v>
      </c>
      <c r="T120" s="163" t="s">
        <v>157</v>
      </c>
      <c r="U120" s="164" t="s">
        <v>633</v>
      </c>
      <c r="V120" s="164" t="s">
        <v>492</v>
      </c>
      <c r="W120" s="165">
        <f t="shared" ref="W120" si="27">M120</f>
        <v>45691</v>
      </c>
      <c r="X120" s="166" t="s">
        <v>70</v>
      </c>
      <c r="Y120" s="162">
        <v>25</v>
      </c>
      <c r="AA120" s="162">
        <v>82</v>
      </c>
      <c r="AC120" s="162">
        <v>134</v>
      </c>
      <c r="AD120" s="162">
        <v>25</v>
      </c>
      <c r="AE120" s="162">
        <v>26</v>
      </c>
      <c r="AF120" s="162">
        <v>34</v>
      </c>
      <c r="AG120" s="162">
        <v>85</v>
      </c>
      <c r="AH120" s="162">
        <v>1</v>
      </c>
    </row>
    <row r="121" spans="1:36" s="100" customFormat="1" ht="12.75" customHeight="1" x14ac:dyDescent="0.25">
      <c r="A121" s="91">
        <v>508</v>
      </c>
      <c r="B121" s="91" t="s">
        <v>83</v>
      </c>
      <c r="C121" s="92" t="s">
        <v>723</v>
      </c>
      <c r="D121" s="92"/>
      <c r="E121" s="85" t="s">
        <v>335</v>
      </c>
      <c r="F121" s="125"/>
      <c r="G121" s="106" t="s">
        <v>658</v>
      </c>
      <c r="H121" s="106"/>
      <c r="I121" s="85" t="s">
        <v>724</v>
      </c>
      <c r="J121" s="85"/>
      <c r="K121" s="85" t="s">
        <v>725</v>
      </c>
      <c r="L121" s="190">
        <v>42508</v>
      </c>
      <c r="M121" s="108">
        <v>45928</v>
      </c>
      <c r="N121" s="97" t="s">
        <v>80</v>
      </c>
      <c r="O121" s="118">
        <f>M121</f>
        <v>45928</v>
      </c>
      <c r="P121" s="109">
        <v>21287</v>
      </c>
      <c r="Q121" s="109">
        <v>1987</v>
      </c>
      <c r="R121" s="110">
        <v>45197</v>
      </c>
      <c r="S121" s="111" t="s">
        <v>17</v>
      </c>
      <c r="T121" s="112" t="s">
        <v>157</v>
      </c>
      <c r="U121" s="102" t="s">
        <v>133</v>
      </c>
      <c r="V121" s="102" t="s">
        <v>41</v>
      </c>
      <c r="W121" s="114">
        <f>M121</f>
        <v>45928</v>
      </c>
      <c r="X121" s="115" t="s">
        <v>194</v>
      </c>
      <c r="Y121" s="111">
        <v>26</v>
      </c>
      <c r="Z121" s="111"/>
      <c r="AA121" s="111">
        <v>94</v>
      </c>
      <c r="AB121" s="111"/>
      <c r="AC121" s="111">
        <v>112</v>
      </c>
      <c r="AD121" s="111"/>
      <c r="AE121" s="111">
        <v>28</v>
      </c>
      <c r="AF121" s="111">
        <v>34</v>
      </c>
      <c r="AG121" s="111">
        <v>80</v>
      </c>
      <c r="AH121" s="111">
        <v>1</v>
      </c>
    </row>
    <row r="122" spans="1:36" ht="12.75" customHeight="1" x14ac:dyDescent="0.25">
      <c r="A122" s="91">
        <v>513</v>
      </c>
      <c r="B122" s="119" t="s">
        <v>83</v>
      </c>
      <c r="C122" s="119" t="s">
        <v>26</v>
      </c>
      <c r="E122" s="119" t="s">
        <v>393</v>
      </c>
      <c r="G122" s="120" t="s">
        <v>394</v>
      </c>
      <c r="I122" s="119" t="s">
        <v>9</v>
      </c>
      <c r="K122" s="85" t="s">
        <v>274</v>
      </c>
      <c r="L122" s="124">
        <v>43261</v>
      </c>
      <c r="M122" s="159">
        <v>46301</v>
      </c>
      <c r="N122" s="97" t="s">
        <v>80</v>
      </c>
      <c r="O122" s="118">
        <f t="shared" ref="O122" si="28">M122</f>
        <v>46301</v>
      </c>
      <c r="P122" s="98">
        <v>22699</v>
      </c>
      <c r="Q122" s="98">
        <v>1989</v>
      </c>
      <c r="R122" s="110">
        <v>44697</v>
      </c>
      <c r="S122" s="100" t="s">
        <v>17</v>
      </c>
      <c r="T122" s="101" t="s">
        <v>80</v>
      </c>
      <c r="U122" s="102" t="s">
        <v>815</v>
      </c>
      <c r="V122" s="102" t="s">
        <v>640</v>
      </c>
      <c r="W122" s="114">
        <f t="shared" ref="W122" si="29">M122</f>
        <v>46301</v>
      </c>
      <c r="X122" s="104" t="s">
        <v>0</v>
      </c>
      <c r="Y122" s="100">
        <v>30</v>
      </c>
      <c r="Z122" s="100"/>
      <c r="AA122" s="100">
        <v>87</v>
      </c>
      <c r="AB122" s="100"/>
      <c r="AC122" s="100">
        <v>120</v>
      </c>
      <c r="AD122" s="100"/>
      <c r="AE122" s="100">
        <v>28</v>
      </c>
      <c r="AF122" s="100">
        <v>34</v>
      </c>
      <c r="AG122" s="100">
        <v>85</v>
      </c>
      <c r="AH122" s="100">
        <v>1</v>
      </c>
    </row>
    <row r="123" spans="1:36" ht="12.75" customHeight="1" x14ac:dyDescent="0.25">
      <c r="A123" s="91">
        <v>555</v>
      </c>
      <c r="B123" s="91" t="s">
        <v>84</v>
      </c>
      <c r="C123" s="91" t="s">
        <v>496</v>
      </c>
      <c r="D123" s="91"/>
      <c r="E123" s="85" t="s">
        <v>237</v>
      </c>
      <c r="F123" s="125"/>
      <c r="G123" s="106" t="s">
        <v>497</v>
      </c>
      <c r="H123" s="106"/>
      <c r="I123" s="126" t="s">
        <v>499</v>
      </c>
      <c r="J123" s="126"/>
      <c r="K123" s="85" t="s">
        <v>266</v>
      </c>
      <c r="L123" s="121">
        <v>41345</v>
      </c>
      <c r="M123" s="108">
        <v>46167</v>
      </c>
      <c r="N123" s="97" t="s">
        <v>80</v>
      </c>
      <c r="O123" s="118">
        <f>M123</f>
        <v>46167</v>
      </c>
      <c r="P123" s="109">
        <v>22352</v>
      </c>
      <c r="Q123" s="109" t="s">
        <v>498</v>
      </c>
      <c r="R123" s="110">
        <v>45437</v>
      </c>
      <c r="S123" s="111" t="s">
        <v>763</v>
      </c>
      <c r="T123" s="112" t="s">
        <v>80</v>
      </c>
      <c r="U123" s="102" t="s">
        <v>764</v>
      </c>
      <c r="V123" s="102" t="s">
        <v>765</v>
      </c>
      <c r="W123" s="114">
        <f>M123</f>
        <v>46167</v>
      </c>
      <c r="X123" s="115" t="s">
        <v>0</v>
      </c>
      <c r="Y123" s="111">
        <v>268</v>
      </c>
      <c r="AA123" s="111">
        <v>328</v>
      </c>
      <c r="AC123" s="111">
        <v>450</v>
      </c>
      <c r="AE123" s="111">
        <v>58</v>
      </c>
      <c r="AF123" s="111">
        <v>60</v>
      </c>
      <c r="AG123" s="111">
        <v>130</v>
      </c>
      <c r="AH123" s="111">
        <v>2</v>
      </c>
    </row>
    <row r="124" spans="1:36" ht="12.75" customHeight="1" x14ac:dyDescent="0.25">
      <c r="A124" s="126">
        <v>717</v>
      </c>
      <c r="B124" s="100" t="s">
        <v>84</v>
      </c>
      <c r="C124" s="100" t="s">
        <v>395</v>
      </c>
      <c r="D124" s="100"/>
      <c r="E124" s="119" t="s">
        <v>354</v>
      </c>
      <c r="G124" s="120" t="s">
        <v>397</v>
      </c>
      <c r="I124" s="119" t="s">
        <v>396</v>
      </c>
      <c r="K124" s="119" t="s">
        <v>355</v>
      </c>
      <c r="L124" s="121">
        <v>43317</v>
      </c>
      <c r="M124" s="118">
        <v>46325</v>
      </c>
      <c r="N124" s="101" t="s">
        <v>80</v>
      </c>
      <c r="O124" s="118">
        <f t="shared" ref="O124:O125" si="30">M124</f>
        <v>46325</v>
      </c>
      <c r="P124" s="109">
        <v>22694</v>
      </c>
      <c r="Q124" s="109">
        <v>2018</v>
      </c>
      <c r="R124" s="110">
        <v>45595</v>
      </c>
      <c r="S124" s="111" t="s">
        <v>367</v>
      </c>
      <c r="T124" s="112" t="s">
        <v>80</v>
      </c>
      <c r="U124" s="113" t="s">
        <v>818</v>
      </c>
      <c r="V124" s="113" t="s">
        <v>819</v>
      </c>
      <c r="W124" s="114">
        <f>M124</f>
        <v>46325</v>
      </c>
      <c r="X124" s="149" t="s">
        <v>0</v>
      </c>
      <c r="Y124" s="150">
        <v>235</v>
      </c>
      <c r="Z124" s="150"/>
      <c r="AA124" s="150">
        <v>295</v>
      </c>
      <c r="AB124" s="150"/>
      <c r="AC124" s="150">
        <v>450</v>
      </c>
      <c r="AD124" s="150"/>
      <c r="AE124" s="150">
        <v>54</v>
      </c>
      <c r="AF124" s="150">
        <v>60</v>
      </c>
      <c r="AG124" s="150">
        <v>145</v>
      </c>
      <c r="AH124" s="150">
        <v>2</v>
      </c>
    </row>
    <row r="125" spans="1:36" ht="12.75" customHeight="1" x14ac:dyDescent="0.25">
      <c r="A125" s="91">
        <v>737</v>
      </c>
      <c r="B125" s="91" t="s">
        <v>84</v>
      </c>
      <c r="C125" s="130" t="s">
        <v>249</v>
      </c>
      <c r="D125" s="92"/>
      <c r="E125" s="105" t="s">
        <v>597</v>
      </c>
      <c r="F125" s="85"/>
      <c r="G125" s="106" t="s">
        <v>161</v>
      </c>
      <c r="H125" s="106"/>
      <c r="I125" s="85" t="s">
        <v>115</v>
      </c>
      <c r="J125" s="85"/>
      <c r="K125" s="85" t="s">
        <v>595</v>
      </c>
      <c r="L125" s="107">
        <v>38847</v>
      </c>
      <c r="M125" s="108">
        <v>46120</v>
      </c>
      <c r="N125" s="101" t="s">
        <v>80</v>
      </c>
      <c r="O125" s="118">
        <f t="shared" si="30"/>
        <v>46120</v>
      </c>
      <c r="P125" s="109">
        <v>22314</v>
      </c>
      <c r="Q125" s="109" t="s">
        <v>596</v>
      </c>
      <c r="R125" s="110">
        <v>45390</v>
      </c>
      <c r="S125" s="111" t="s">
        <v>367</v>
      </c>
      <c r="T125" s="112" t="s">
        <v>80</v>
      </c>
      <c r="U125" s="113" t="s">
        <v>752</v>
      </c>
      <c r="V125" s="113" t="s">
        <v>753</v>
      </c>
      <c r="W125" s="114">
        <f>M125</f>
        <v>46120</v>
      </c>
      <c r="X125" s="115" t="s">
        <v>0</v>
      </c>
      <c r="Y125" s="111">
        <v>232</v>
      </c>
      <c r="AA125" s="111">
        <v>292</v>
      </c>
      <c r="AC125" s="111">
        <v>450</v>
      </c>
      <c r="AE125" s="111">
        <v>54</v>
      </c>
      <c r="AF125" s="111">
        <v>60</v>
      </c>
      <c r="AG125" s="111">
        <v>140</v>
      </c>
      <c r="AH125" s="111">
        <v>2</v>
      </c>
    </row>
    <row r="126" spans="1:36" s="100" customFormat="1" ht="12.75" customHeight="1" x14ac:dyDescent="0.25">
      <c r="A126" s="91">
        <v>757</v>
      </c>
      <c r="B126" s="100" t="s">
        <v>84</v>
      </c>
      <c r="C126" s="100" t="s">
        <v>96</v>
      </c>
      <c r="E126" s="100" t="s">
        <v>315</v>
      </c>
      <c r="G126" s="135" t="s">
        <v>316</v>
      </c>
      <c r="H126" s="135"/>
      <c r="I126" s="100" t="s">
        <v>115</v>
      </c>
      <c r="K126" s="100" t="s">
        <v>317</v>
      </c>
      <c r="L126" s="124">
        <v>40338</v>
      </c>
      <c r="M126" s="124">
        <v>45571</v>
      </c>
      <c r="N126" s="101" t="s">
        <v>80</v>
      </c>
      <c r="O126" s="124">
        <f t="shared" ref="O126:O129" si="31">M126</f>
        <v>45571</v>
      </c>
      <c r="P126" s="98">
        <v>16597</v>
      </c>
      <c r="Q126" s="98">
        <v>2010</v>
      </c>
      <c r="R126" s="99">
        <v>44840</v>
      </c>
      <c r="S126" s="100" t="s">
        <v>367</v>
      </c>
      <c r="T126" s="101" t="s">
        <v>80</v>
      </c>
      <c r="U126" s="102" t="s">
        <v>618</v>
      </c>
      <c r="V126" s="102" t="s">
        <v>619</v>
      </c>
      <c r="W126" s="103">
        <f>M126</f>
        <v>45571</v>
      </c>
      <c r="X126" s="104" t="s">
        <v>70</v>
      </c>
      <c r="Y126" s="100">
        <v>200</v>
      </c>
      <c r="AA126" s="100">
        <v>260</v>
      </c>
      <c r="AC126" s="100">
        <v>450</v>
      </c>
      <c r="AE126" s="100">
        <v>50</v>
      </c>
      <c r="AF126" s="100">
        <v>55</v>
      </c>
      <c r="AG126" s="100">
        <v>95</v>
      </c>
      <c r="AH126" s="100">
        <v>2</v>
      </c>
    </row>
    <row r="127" spans="1:36" ht="12.75" customHeight="1" x14ac:dyDescent="0.25">
      <c r="A127" s="91">
        <v>777</v>
      </c>
      <c r="B127" s="91" t="s">
        <v>84</v>
      </c>
      <c r="C127" s="92" t="s">
        <v>196</v>
      </c>
      <c r="D127" s="92"/>
      <c r="E127" s="85" t="s">
        <v>574</v>
      </c>
      <c r="F127" s="85"/>
      <c r="G127" s="106" t="s">
        <v>195</v>
      </c>
      <c r="H127" s="106"/>
      <c r="I127" s="85" t="s">
        <v>197</v>
      </c>
      <c r="J127" s="85"/>
      <c r="K127" s="85" t="s">
        <v>37</v>
      </c>
      <c r="L127" s="107">
        <v>38847</v>
      </c>
      <c r="M127" s="108">
        <v>46609</v>
      </c>
      <c r="N127" s="101" t="s">
        <v>98</v>
      </c>
      <c r="O127" s="118">
        <f t="shared" si="31"/>
        <v>46609</v>
      </c>
      <c r="P127" s="109">
        <v>19434</v>
      </c>
      <c r="Q127" s="109" t="s">
        <v>559</v>
      </c>
      <c r="R127" s="110">
        <v>45879</v>
      </c>
      <c r="S127" s="111" t="s">
        <v>207</v>
      </c>
      <c r="T127" s="112" t="s">
        <v>80</v>
      </c>
      <c r="U127" s="113" t="s">
        <v>936</v>
      </c>
      <c r="V127" s="113" t="s">
        <v>937</v>
      </c>
      <c r="W127" s="114">
        <f>M127</f>
        <v>46609</v>
      </c>
      <c r="X127" s="115">
        <v>3</v>
      </c>
      <c r="Y127" s="111">
        <v>225</v>
      </c>
      <c r="AA127" s="111">
        <v>290</v>
      </c>
      <c r="AC127" s="111">
        <v>450</v>
      </c>
      <c r="AE127" s="111">
        <v>52</v>
      </c>
      <c r="AF127" s="111">
        <v>60</v>
      </c>
      <c r="AG127" s="111">
        <v>110</v>
      </c>
      <c r="AH127" s="111">
        <v>2</v>
      </c>
    </row>
    <row r="128" spans="1:36" s="162" customFormat="1" ht="12.75" customHeight="1" x14ac:dyDescent="0.25">
      <c r="A128" s="152">
        <v>789</v>
      </c>
      <c r="B128" s="152" t="s">
        <v>84</v>
      </c>
      <c r="C128" s="153" t="s">
        <v>726</v>
      </c>
      <c r="D128" s="153"/>
      <c r="E128" s="153" t="s">
        <v>727</v>
      </c>
      <c r="F128" s="153"/>
      <c r="G128" s="155" t="s">
        <v>730</v>
      </c>
      <c r="H128" s="155"/>
      <c r="I128" s="153" t="s">
        <v>728</v>
      </c>
      <c r="J128" s="153"/>
      <c r="K128" s="153" t="s">
        <v>731</v>
      </c>
      <c r="L128" s="156">
        <v>39574</v>
      </c>
      <c r="M128" s="157">
        <v>45965</v>
      </c>
      <c r="N128" s="163" t="s">
        <v>79</v>
      </c>
      <c r="O128" s="159">
        <f t="shared" si="31"/>
        <v>45965</v>
      </c>
      <c r="P128" s="160">
        <v>14639</v>
      </c>
      <c r="Q128" s="160">
        <v>2007</v>
      </c>
      <c r="R128" s="161">
        <v>45234</v>
      </c>
      <c r="S128" s="162" t="s">
        <v>267</v>
      </c>
      <c r="T128" s="163" t="s">
        <v>541</v>
      </c>
      <c r="U128" s="164" t="s">
        <v>166</v>
      </c>
      <c r="V128" s="164" t="s">
        <v>729</v>
      </c>
      <c r="W128" s="165">
        <f>M128</f>
        <v>45965</v>
      </c>
      <c r="X128" s="166">
        <v>3</v>
      </c>
      <c r="Y128" s="162">
        <v>210</v>
      </c>
      <c r="AA128" s="162">
        <v>285</v>
      </c>
      <c r="AC128" s="162">
        <v>450</v>
      </c>
      <c r="AE128" s="162">
        <v>60</v>
      </c>
      <c r="AF128" s="162">
        <v>65</v>
      </c>
      <c r="AG128" s="162">
        <v>110</v>
      </c>
      <c r="AH128" s="162">
        <v>2</v>
      </c>
    </row>
    <row r="129" spans="1:34" ht="12.75" customHeight="1" x14ac:dyDescent="0.25">
      <c r="A129" s="126">
        <v>805</v>
      </c>
      <c r="B129" s="100" t="s">
        <v>84</v>
      </c>
      <c r="C129" s="100" t="s">
        <v>151</v>
      </c>
      <c r="D129" s="100"/>
      <c r="E129" s="100" t="s">
        <v>318</v>
      </c>
      <c r="F129" s="100"/>
      <c r="G129" s="101" t="s">
        <v>155</v>
      </c>
      <c r="H129" s="100"/>
      <c r="I129" s="100" t="s">
        <v>221</v>
      </c>
      <c r="J129" s="100"/>
      <c r="K129" s="85" t="s">
        <v>206</v>
      </c>
      <c r="L129" s="121">
        <v>41481</v>
      </c>
      <c r="M129" s="108">
        <v>46569</v>
      </c>
      <c r="N129" s="97" t="s">
        <v>80</v>
      </c>
      <c r="O129" s="118">
        <f t="shared" si="31"/>
        <v>46569</v>
      </c>
      <c r="P129" s="98">
        <v>19409</v>
      </c>
      <c r="Q129" s="98">
        <v>1993</v>
      </c>
      <c r="R129" s="110">
        <v>45839</v>
      </c>
      <c r="S129" s="100" t="s">
        <v>267</v>
      </c>
      <c r="T129" s="101" t="s">
        <v>80</v>
      </c>
      <c r="U129" s="102" t="s">
        <v>913</v>
      </c>
      <c r="V129" s="102" t="s">
        <v>914</v>
      </c>
      <c r="W129" s="114">
        <f>M129</f>
        <v>46569</v>
      </c>
      <c r="X129" s="104" t="s">
        <v>70</v>
      </c>
      <c r="Y129" s="100" t="s">
        <v>152</v>
      </c>
      <c r="Z129" s="100"/>
      <c r="AA129" s="100">
        <v>263</v>
      </c>
      <c r="AB129" s="100"/>
      <c r="AC129" s="100">
        <v>400</v>
      </c>
      <c r="AD129" s="100"/>
      <c r="AE129" s="100">
        <v>42</v>
      </c>
      <c r="AF129" s="100">
        <v>46</v>
      </c>
      <c r="AG129" s="100">
        <v>100</v>
      </c>
      <c r="AH129" s="100">
        <v>2</v>
      </c>
    </row>
    <row r="130" spans="1:34" s="100" customFormat="1" ht="12.75" customHeight="1" x14ac:dyDescent="0.25">
      <c r="A130" s="91">
        <v>912</v>
      </c>
      <c r="B130" s="100" t="s">
        <v>84</v>
      </c>
      <c r="C130" s="100" t="s">
        <v>29</v>
      </c>
      <c r="E130" s="100" t="s">
        <v>654</v>
      </c>
      <c r="G130" s="135" t="s">
        <v>837</v>
      </c>
      <c r="H130" s="135"/>
      <c r="I130" s="100" t="s">
        <v>115</v>
      </c>
      <c r="K130" s="100" t="s">
        <v>387</v>
      </c>
      <c r="L130" s="124">
        <v>41153</v>
      </c>
      <c r="M130" s="124">
        <v>46446</v>
      </c>
      <c r="N130" s="101" t="s">
        <v>80</v>
      </c>
      <c r="O130" s="124">
        <f t="shared" ref="O130" si="32">M130</f>
        <v>46446</v>
      </c>
      <c r="P130" s="98">
        <v>18513</v>
      </c>
      <c r="Q130" s="98">
        <v>2011</v>
      </c>
      <c r="R130" s="99">
        <v>45716</v>
      </c>
      <c r="S130" s="100" t="s">
        <v>367</v>
      </c>
      <c r="T130" s="101" t="s">
        <v>80</v>
      </c>
      <c r="U130" s="102" t="s">
        <v>838</v>
      </c>
      <c r="V130" s="102" t="s">
        <v>839</v>
      </c>
      <c r="W130" s="103">
        <f>M130</f>
        <v>46446</v>
      </c>
      <c r="X130" s="104" t="s">
        <v>0</v>
      </c>
      <c r="Y130" s="100">
        <v>187</v>
      </c>
      <c r="AA130" s="100">
        <v>255</v>
      </c>
      <c r="AC130" s="100">
        <v>450</v>
      </c>
      <c r="AE130" s="100">
        <v>60</v>
      </c>
      <c r="AF130" s="100">
        <v>65</v>
      </c>
      <c r="AG130" s="100">
        <v>140</v>
      </c>
      <c r="AH130" s="100">
        <v>2</v>
      </c>
    </row>
  </sheetData>
  <mergeCells count="4">
    <mergeCell ref="C1:D1"/>
    <mergeCell ref="E1:F1"/>
    <mergeCell ref="I1:J1"/>
    <mergeCell ref="G1:H1"/>
  </mergeCells>
  <phoneticPr fontId="9" type="noConversion"/>
  <conditionalFormatting sqref="O12:O14 O26 O35 M35:M37 O41 W41 M45:M47 O50 O57:O58 O66 M92:M93 M95:M97 M1:M7 O2:O6 M9 O9 M11:M33 M39 M41:M43 M49:M63 M65:M73 M75:M82 M84:M86 M88:M89 M99:M105 M107:M121 M123:M127 M129:M64666">
    <cfRule type="cellIs" dxfId="55" priority="109" stopIfTrue="1" operator="lessThan">
      <formula>NOW()</formula>
    </cfRule>
  </conditionalFormatting>
  <conditionalFormatting sqref="M92:M93 M45:M47 M95:M97 M35:M37 O12:O14 O26 O35 O41 W41 O50 O57:O58 O66 M1:M7 O2:O6 M9 O9 M11:M33 M39 M41:M43 M49:M63 M65:M73 M75:M82 M84:M86 M88:M89 M99:M105 M107:M121 M123:M127 M129:M64666">
    <cfRule type="cellIs" dxfId="54" priority="108" stopIfTrue="1" operator="equal">
      <formula>""</formula>
    </cfRule>
  </conditionalFormatting>
  <conditionalFormatting sqref="O80 M92:M93 M105 M107:M109">
    <cfRule type="cellIs" dxfId="53" priority="107" stopIfTrue="1" operator="lessThan">
      <formula>NOW()</formula>
    </cfRule>
  </conditionalFormatting>
  <conditionalFormatting sqref="O80 M92:M93 M105 M107:M109">
    <cfRule type="cellIs" dxfId="52" priority="106" stopIfTrue="1" operator="equal">
      <formula>""</formula>
    </cfRule>
  </conditionalFormatting>
  <conditionalFormatting sqref="M9:M10 M35:M39 M41:M47 M49:M80 M82:M86 M88:M89 M95:M104 M111:M121 M125:M129">
    <cfRule type="cellIs" dxfId="51" priority="7" stopIfTrue="1" operator="equal">
      <formula>""</formula>
    </cfRule>
    <cfRule type="cellIs" dxfId="50" priority="8" stopIfTrue="1" operator="lessThan">
      <formula>NOW()</formula>
    </cfRule>
  </conditionalFormatting>
  <conditionalFormatting sqref="M10">
    <cfRule type="cellIs" dxfId="49" priority="5" stopIfTrue="1" operator="equal">
      <formula>""</formula>
    </cfRule>
    <cfRule type="cellIs" dxfId="48" priority="6" stopIfTrue="1" operator="lessThan">
      <formula>NOW()</formula>
    </cfRule>
  </conditionalFormatting>
  <conditionalFormatting sqref="O2:O6">
    <cfRule type="cellIs" dxfId="47" priority="94" stopIfTrue="1" operator="equal">
      <formula>""</formula>
    </cfRule>
    <cfRule type="cellIs" dxfId="46" priority="95" stopIfTrue="1" operator="lessThan">
      <formula>NOW()</formula>
    </cfRule>
    <cfRule type="cellIs" dxfId="45" priority="96" stopIfTrue="1" operator="equal">
      <formula>""</formula>
    </cfRule>
    <cfRule type="cellIs" dxfId="44" priority="97" stopIfTrue="1" operator="lessThan">
      <formula>NOW()</formula>
    </cfRule>
  </conditionalFormatting>
  <conditionalFormatting sqref="O37:O38">
    <cfRule type="cellIs" dxfId="43" priority="23" stopIfTrue="1" operator="equal">
      <formula>""</formula>
    </cfRule>
    <cfRule type="cellIs" dxfId="42" priority="24" stopIfTrue="1" operator="lessThan">
      <formula>NOW()</formula>
    </cfRule>
  </conditionalFormatting>
  <conditionalFormatting sqref="M38">
    <cfRule type="cellIs" dxfId="41" priority="21" stopIfTrue="1" operator="equal">
      <formula>""</formula>
    </cfRule>
    <cfRule type="cellIs" dxfId="40" priority="22" stopIfTrue="1" operator="lessThan">
      <formula>NOW()</formula>
    </cfRule>
  </conditionalFormatting>
  <conditionalFormatting sqref="M44">
    <cfRule type="cellIs" dxfId="39" priority="82" stopIfTrue="1" operator="equal">
      <formula>""</formula>
    </cfRule>
    <cfRule type="cellIs" dxfId="38" priority="83" stopIfTrue="1" operator="lessThan">
      <formula>NOW()</formula>
    </cfRule>
  </conditionalFormatting>
  <conditionalFormatting sqref="M64">
    <cfRule type="cellIs" dxfId="37" priority="1" stopIfTrue="1" operator="equal">
      <formula>""</formula>
    </cfRule>
    <cfRule type="cellIs" dxfId="36" priority="2" stopIfTrue="1" operator="lessThan">
      <formula>NOW()</formula>
    </cfRule>
  </conditionalFormatting>
  <conditionalFormatting sqref="M74">
    <cfRule type="cellIs" dxfId="35" priority="13" stopIfTrue="1" operator="equal">
      <formula>""</formula>
    </cfRule>
    <cfRule type="cellIs" dxfId="34" priority="14" stopIfTrue="1" operator="lessThan">
      <formula>NOW()</formula>
    </cfRule>
  </conditionalFormatting>
  <conditionalFormatting sqref="M83 O83">
    <cfRule type="cellIs" dxfId="33" priority="39" stopIfTrue="1" operator="equal">
      <formula>""</formula>
    </cfRule>
    <cfRule type="cellIs" dxfId="32" priority="40" stopIfTrue="1" operator="lessThan">
      <formula>NOW()</formula>
    </cfRule>
  </conditionalFormatting>
  <conditionalFormatting sqref="M83">
    <cfRule type="cellIs" dxfId="31" priority="37" stopIfTrue="1" operator="equal">
      <formula>""</formula>
    </cfRule>
    <cfRule type="cellIs" dxfId="30" priority="38" stopIfTrue="1" operator="lessThan">
      <formula>NOW()</formula>
    </cfRule>
    <cfRule type="cellIs" dxfId="29" priority="41" stopIfTrue="1" operator="lessThan">
      <formula>NOW()</formula>
    </cfRule>
    <cfRule type="cellIs" dxfId="28" priority="43" stopIfTrue="1" operator="lessThan">
      <formula>(TODAY)</formula>
    </cfRule>
    <cfRule type="cellIs" dxfId="27" priority="44" stopIfTrue="1" operator="equal">
      <formula>""</formula>
    </cfRule>
    <cfRule type="cellIs" dxfId="26" priority="45" stopIfTrue="1" operator="lessThan">
      <formula>NOW()</formula>
    </cfRule>
  </conditionalFormatting>
  <conditionalFormatting sqref="M87">
    <cfRule type="cellIs" dxfId="25" priority="33" stopIfTrue="1" operator="equal">
      <formula>""</formula>
    </cfRule>
    <cfRule type="cellIs" dxfId="24" priority="34" stopIfTrue="1" operator="lessThan">
      <formula>NOW()</formula>
    </cfRule>
    <cfRule type="cellIs" dxfId="23" priority="35" stopIfTrue="1" operator="equal">
      <formula>""</formula>
    </cfRule>
    <cfRule type="cellIs" dxfId="22" priority="36" stopIfTrue="1" operator="lessThan">
      <formula>NOW()</formula>
    </cfRule>
  </conditionalFormatting>
  <conditionalFormatting sqref="M90">
    <cfRule type="cellIs" dxfId="21" priority="9" stopIfTrue="1" operator="equal">
      <formula>""</formula>
    </cfRule>
    <cfRule type="cellIs" dxfId="20" priority="10" stopIfTrue="1" operator="lessThan">
      <formula>NOW()</formula>
    </cfRule>
  </conditionalFormatting>
  <conditionalFormatting sqref="M90 O90 W90">
    <cfRule type="cellIs" dxfId="19" priority="11" stopIfTrue="1" operator="equal">
      <formula>""</formula>
    </cfRule>
  </conditionalFormatting>
  <conditionalFormatting sqref="M98">
    <cfRule type="cellIs" dxfId="18" priority="29" stopIfTrue="1" operator="equal">
      <formula>""</formula>
    </cfRule>
    <cfRule type="cellIs" dxfId="17" priority="30" stopIfTrue="1" operator="lessThan">
      <formula>NOW()</formula>
    </cfRule>
  </conditionalFormatting>
  <conditionalFormatting sqref="M103">
    <cfRule type="cellIs" dxfId="16" priority="48" stopIfTrue="1" operator="equal">
      <formula>""</formula>
    </cfRule>
    <cfRule type="cellIs" dxfId="15" priority="49" stopIfTrue="1" operator="lessThan">
      <formula>NOW()</formula>
    </cfRule>
    <cfRule type="cellIs" dxfId="14" priority="50" stopIfTrue="1" operator="equal">
      <formula>""</formula>
    </cfRule>
    <cfRule type="cellIs" dxfId="13" priority="51" stopIfTrue="1" operator="lessThan">
      <formula>NOW()</formula>
    </cfRule>
  </conditionalFormatting>
  <conditionalFormatting sqref="O128">
    <cfRule type="cellIs" dxfId="12" priority="19" stopIfTrue="1" operator="equal">
      <formula>""</formula>
    </cfRule>
    <cfRule type="cellIs" dxfId="11" priority="20" stopIfTrue="1" operator="lessThan">
      <formula>NOW()</formula>
    </cfRule>
  </conditionalFormatting>
  <conditionalFormatting sqref="M128">
    <cfRule type="cellIs" dxfId="10" priority="17" stopIfTrue="1" operator="equal">
      <formula>""</formula>
    </cfRule>
    <cfRule type="cellIs" dxfId="9" priority="18" stopIfTrue="1" operator="lessThan">
      <formula>NOW()</formula>
    </cfRule>
  </conditionalFormatting>
  <conditionalFormatting sqref="M6">
    <cfRule type="cellIs" dxfId="8" priority="100" stopIfTrue="1" operator="equal">
      <formula>""</formula>
    </cfRule>
    <cfRule type="cellIs" dxfId="7" priority="101" stopIfTrue="1" operator="lessThan">
      <formula>NOW()</formula>
    </cfRule>
    <cfRule type="cellIs" dxfId="6" priority="102" stopIfTrue="1" operator="equal">
      <formula>""</formula>
    </cfRule>
    <cfRule type="cellIs" dxfId="5" priority="103" stopIfTrue="1" operator="lessThan">
      <formula>NOW()</formula>
    </cfRule>
  </conditionalFormatting>
  <conditionalFormatting sqref="O80">
    <cfRule type="cellIs" dxfId="4" priority="90" stopIfTrue="1" operator="equal">
      <formula>""</formula>
    </cfRule>
    <cfRule type="cellIs" dxfId="3" priority="91" stopIfTrue="1" operator="lessThan">
      <formula>NOW()</formula>
    </cfRule>
    <cfRule type="cellIs" dxfId="2" priority="92" stopIfTrue="1" operator="equal">
      <formula>""</formula>
    </cfRule>
    <cfRule type="cellIs" dxfId="1" priority="93" stopIfTrue="1" operator="lessThan">
      <formula>NOW()</formula>
    </cfRule>
  </conditionalFormatting>
  <conditionalFormatting sqref="O90 W90 M90">
    <cfRule type="cellIs" dxfId="0" priority="12" stopIfTrue="1" operator="lessThan">
      <formula>NOW()</formula>
    </cfRule>
  </conditionalFormatting>
  <pageMargins left="0.43307086614173229" right="0.43307086614173229" top="0.98425196850393704" bottom="0.98425196850393704" header="0.51181102362204722" footer="0.51181102362204722"/>
  <pageSetup scale="83" orientation="landscape" r:id="rId1"/>
  <headerFooter alignWithMargins="0"/>
  <colBreaks count="1" manualBreakCount="1">
    <brk id="35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árok5"/>
  <dimension ref="A1:BM178"/>
  <sheetViews>
    <sheetView zoomScaleNormal="150" workbookViewId="0">
      <selection activeCell="AH15" sqref="AH15:AQ17"/>
    </sheetView>
  </sheetViews>
  <sheetFormatPr defaultColWidth="2.6640625" defaultRowHeight="4.5" customHeight="1" x14ac:dyDescent="0.25"/>
  <cols>
    <col min="1" max="44" width="2.44140625" style="7" customWidth="1"/>
    <col min="45" max="45" width="0.6640625" style="7" customWidth="1"/>
    <col min="46" max="47" width="2.44140625" style="7" customWidth="1"/>
    <col min="48" max="16384" width="2.6640625" style="7"/>
  </cols>
  <sheetData>
    <row r="1" spans="1:65" ht="4.5" customHeight="1" x14ac:dyDescent="0.25">
      <c r="A1" s="1">
        <v>709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55"/>
      <c r="T1" s="489" t="e">
        <f>CONCATENATE("*",INDEX(#REF!,A1,17))</f>
        <v>#REF!</v>
      </c>
      <c r="U1" s="489"/>
      <c r="V1" s="490"/>
      <c r="W1" s="4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6"/>
    </row>
    <row r="2" spans="1:65" ht="4.5" customHeight="1" x14ac:dyDescent="0.25">
      <c r="A2" s="8"/>
      <c r="S2" s="56"/>
      <c r="T2" s="491"/>
      <c r="U2" s="491"/>
      <c r="V2" s="492"/>
      <c r="W2" s="10"/>
      <c r="X2" s="224" t="s">
        <v>58</v>
      </c>
      <c r="Y2" s="224"/>
      <c r="Z2" s="224"/>
      <c r="AA2" s="224"/>
      <c r="AB2" s="224"/>
      <c r="AC2" s="224"/>
      <c r="AD2" s="224"/>
      <c r="AE2" s="224"/>
      <c r="AF2" s="224"/>
      <c r="AG2" s="224"/>
      <c r="AH2" s="224"/>
      <c r="AI2" s="224"/>
      <c r="AJ2" s="224"/>
      <c r="AK2" s="224"/>
      <c r="AL2" s="224"/>
      <c r="AM2" s="224"/>
      <c r="AN2" s="224"/>
      <c r="AO2" s="224"/>
      <c r="AP2" s="224"/>
      <c r="AQ2" s="224"/>
      <c r="AR2" s="11"/>
    </row>
    <row r="3" spans="1:65" ht="4.5" customHeight="1" x14ac:dyDescent="0.25">
      <c r="A3" s="8"/>
      <c r="S3" s="56"/>
      <c r="T3" s="491"/>
      <c r="U3" s="491"/>
      <c r="V3" s="492"/>
      <c r="W3" s="10"/>
      <c r="X3" s="224"/>
      <c r="Y3" s="224"/>
      <c r="Z3" s="224"/>
      <c r="AA3" s="224"/>
      <c r="AB3" s="224"/>
      <c r="AC3" s="224"/>
      <c r="AD3" s="224"/>
      <c r="AE3" s="224"/>
      <c r="AF3" s="224"/>
      <c r="AG3" s="224"/>
      <c r="AH3" s="224"/>
      <c r="AI3" s="224"/>
      <c r="AJ3" s="224"/>
      <c r="AK3" s="224"/>
      <c r="AL3" s="224"/>
      <c r="AM3" s="224"/>
      <c r="AN3" s="224"/>
      <c r="AO3" s="224"/>
      <c r="AP3" s="224"/>
      <c r="AQ3" s="224"/>
      <c r="AR3" s="11"/>
    </row>
    <row r="4" spans="1:65" ht="4.5" customHeight="1" x14ac:dyDescent="0.25">
      <c r="A4" s="8"/>
      <c r="R4" s="12"/>
      <c r="S4" s="12"/>
      <c r="T4" s="12"/>
      <c r="U4" s="12"/>
      <c r="V4" s="9"/>
      <c r="W4" s="10"/>
      <c r="X4" s="224"/>
      <c r="Y4" s="224"/>
      <c r="Z4" s="224"/>
      <c r="AA4" s="224"/>
      <c r="AB4" s="224"/>
      <c r="AC4" s="224"/>
      <c r="AD4" s="224"/>
      <c r="AE4" s="224"/>
      <c r="AF4" s="224"/>
      <c r="AG4" s="224"/>
      <c r="AH4" s="224"/>
      <c r="AI4" s="224"/>
      <c r="AJ4" s="224"/>
      <c r="AK4" s="224"/>
      <c r="AL4" s="224"/>
      <c r="AM4" s="224"/>
      <c r="AN4" s="224"/>
      <c r="AO4" s="224"/>
      <c r="AP4" s="224"/>
      <c r="AQ4" s="224"/>
      <c r="AR4" s="11"/>
    </row>
    <row r="5" spans="1:65" ht="4.5" customHeight="1" x14ac:dyDescent="0.25">
      <c r="A5" s="8"/>
      <c r="R5" s="12"/>
      <c r="S5" s="12"/>
      <c r="T5" s="12"/>
      <c r="U5" s="12"/>
      <c r="V5" s="9"/>
      <c r="W5" s="10"/>
      <c r="X5" s="224"/>
      <c r="Y5" s="224"/>
      <c r="Z5" s="224"/>
      <c r="AA5" s="224"/>
      <c r="AB5" s="224"/>
      <c r="AC5" s="224"/>
      <c r="AD5" s="224"/>
      <c r="AE5" s="224"/>
      <c r="AF5" s="224"/>
      <c r="AG5" s="224"/>
      <c r="AH5" s="224"/>
      <c r="AI5" s="224"/>
      <c r="AJ5" s="224"/>
      <c r="AK5" s="224"/>
      <c r="AL5" s="224"/>
      <c r="AM5" s="224"/>
      <c r="AN5" s="224"/>
      <c r="AO5" s="224"/>
      <c r="AP5" s="224"/>
      <c r="AQ5" s="224"/>
      <c r="AR5" s="11"/>
    </row>
    <row r="6" spans="1:65" ht="4.5" customHeight="1" x14ac:dyDescent="0.25">
      <c r="A6" s="8"/>
      <c r="R6" s="12"/>
      <c r="S6" s="12"/>
      <c r="T6" s="12"/>
      <c r="U6" s="12"/>
      <c r="V6" s="9"/>
      <c r="W6" s="10"/>
      <c r="X6" s="224"/>
      <c r="Y6" s="224"/>
      <c r="Z6" s="224"/>
      <c r="AA6" s="224"/>
      <c r="AB6" s="224"/>
      <c r="AC6" s="224"/>
      <c r="AD6" s="224"/>
      <c r="AE6" s="224"/>
      <c r="AF6" s="224"/>
      <c r="AG6" s="224"/>
      <c r="AH6" s="224"/>
      <c r="AI6" s="224"/>
      <c r="AJ6" s="224"/>
      <c r="AK6" s="224"/>
      <c r="AL6" s="224"/>
      <c r="AM6" s="224"/>
      <c r="AN6" s="224"/>
      <c r="AO6" s="224"/>
      <c r="AP6" s="224"/>
      <c r="AQ6" s="224"/>
      <c r="AR6" s="11"/>
    </row>
    <row r="7" spans="1:65" ht="4.5" customHeight="1" x14ac:dyDescent="0.25">
      <c r="A7" s="8"/>
      <c r="B7" s="219" t="s">
        <v>180</v>
      </c>
      <c r="C7" s="313"/>
      <c r="D7" s="313"/>
      <c r="E7" s="313"/>
      <c r="F7" s="313"/>
      <c r="G7" s="313"/>
      <c r="H7" s="313"/>
      <c r="I7" s="313"/>
      <c r="J7" s="313"/>
      <c r="K7" s="313"/>
      <c r="L7" s="313"/>
      <c r="M7" s="313"/>
      <c r="N7" s="313"/>
      <c r="O7" s="313"/>
      <c r="P7" s="313"/>
      <c r="Q7" s="313"/>
      <c r="R7" s="313"/>
      <c r="S7" s="313"/>
      <c r="T7" s="313"/>
      <c r="U7" s="313"/>
      <c r="V7" s="9"/>
      <c r="W7" s="10"/>
      <c r="X7" s="224"/>
      <c r="Y7" s="224"/>
      <c r="Z7" s="224"/>
      <c r="AA7" s="224"/>
      <c r="AB7" s="224"/>
      <c r="AC7" s="224"/>
      <c r="AD7" s="224"/>
      <c r="AE7" s="224"/>
      <c r="AF7" s="224"/>
      <c r="AG7" s="224"/>
      <c r="AH7" s="224"/>
      <c r="AI7" s="224"/>
      <c r="AJ7" s="224"/>
      <c r="AK7" s="224"/>
      <c r="AL7" s="224"/>
      <c r="AM7" s="224"/>
      <c r="AN7" s="224"/>
      <c r="AO7" s="224"/>
      <c r="AP7" s="224"/>
      <c r="AQ7" s="224"/>
      <c r="AR7" s="11"/>
    </row>
    <row r="8" spans="1:65" ht="4.5" customHeight="1" x14ac:dyDescent="0.25">
      <c r="A8" s="8"/>
      <c r="B8" s="313"/>
      <c r="C8" s="313"/>
      <c r="D8" s="313"/>
      <c r="E8" s="313"/>
      <c r="F8" s="313"/>
      <c r="G8" s="313"/>
      <c r="H8" s="313"/>
      <c r="I8" s="313"/>
      <c r="J8" s="313"/>
      <c r="K8" s="313"/>
      <c r="L8" s="313"/>
      <c r="M8" s="313"/>
      <c r="N8" s="313"/>
      <c r="O8" s="313"/>
      <c r="P8" s="313"/>
      <c r="Q8" s="313"/>
      <c r="R8" s="313"/>
      <c r="S8" s="313"/>
      <c r="T8" s="313"/>
      <c r="U8" s="313"/>
      <c r="V8" s="9"/>
      <c r="W8" s="10"/>
      <c r="X8" s="224"/>
      <c r="Y8" s="224"/>
      <c r="Z8" s="224"/>
      <c r="AA8" s="224"/>
      <c r="AB8" s="224"/>
      <c r="AC8" s="224"/>
      <c r="AD8" s="224"/>
      <c r="AE8" s="224"/>
      <c r="AF8" s="224"/>
      <c r="AG8" s="224"/>
      <c r="AH8" s="224"/>
      <c r="AI8" s="224"/>
      <c r="AJ8" s="224"/>
      <c r="AK8" s="224"/>
      <c r="AL8" s="224"/>
      <c r="AM8" s="224"/>
      <c r="AN8" s="224"/>
      <c r="AO8" s="224"/>
      <c r="AP8" s="224"/>
      <c r="AQ8" s="224"/>
      <c r="AR8" s="11"/>
    </row>
    <row r="9" spans="1:65" ht="4.5" customHeight="1" x14ac:dyDescent="0.25">
      <c r="A9" s="8"/>
      <c r="B9" s="219" t="s">
        <v>146</v>
      </c>
      <c r="C9" s="219"/>
      <c r="D9" s="219"/>
      <c r="E9" s="219"/>
      <c r="F9" s="219"/>
      <c r="G9" s="219"/>
      <c r="H9" s="219"/>
      <c r="I9" s="219"/>
      <c r="J9" s="219"/>
      <c r="K9" s="219"/>
      <c r="L9" s="219"/>
      <c r="M9" s="219"/>
      <c r="N9" s="219"/>
      <c r="O9" s="219"/>
      <c r="P9" s="219"/>
      <c r="Q9" s="219"/>
      <c r="R9" s="219"/>
      <c r="S9" s="219"/>
      <c r="T9" s="219"/>
      <c r="U9" s="219"/>
      <c r="V9" s="9"/>
      <c r="W9" s="10"/>
      <c r="X9" s="224"/>
      <c r="Y9" s="224"/>
      <c r="Z9" s="224"/>
      <c r="AA9" s="224"/>
      <c r="AB9" s="224"/>
      <c r="AC9" s="224"/>
      <c r="AD9" s="224"/>
      <c r="AE9" s="224"/>
      <c r="AF9" s="224"/>
      <c r="AG9" s="224"/>
      <c r="AH9" s="224"/>
      <c r="AI9" s="224"/>
      <c r="AJ9" s="224"/>
      <c r="AK9" s="224"/>
      <c r="AL9" s="224"/>
      <c r="AM9" s="224"/>
      <c r="AN9" s="224"/>
      <c r="AO9" s="224"/>
      <c r="AP9" s="224"/>
      <c r="AQ9" s="224"/>
      <c r="AR9" s="11"/>
    </row>
    <row r="10" spans="1:65" ht="4.5" customHeight="1" x14ac:dyDescent="0.25">
      <c r="A10" s="8"/>
      <c r="B10" s="219"/>
      <c r="C10" s="219"/>
      <c r="D10" s="219"/>
      <c r="E10" s="219"/>
      <c r="F10" s="219"/>
      <c r="G10" s="219"/>
      <c r="H10" s="219"/>
      <c r="I10" s="219"/>
      <c r="J10" s="219"/>
      <c r="K10" s="219"/>
      <c r="L10" s="219"/>
      <c r="M10" s="219"/>
      <c r="N10" s="219"/>
      <c r="O10" s="219"/>
      <c r="P10" s="219"/>
      <c r="Q10" s="219"/>
      <c r="R10" s="219"/>
      <c r="S10" s="219"/>
      <c r="T10" s="219"/>
      <c r="U10" s="219"/>
      <c r="V10" s="9"/>
      <c r="W10" s="10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1"/>
    </row>
    <row r="11" spans="1:65" ht="4.5" customHeight="1" x14ac:dyDescent="0.25">
      <c r="A11" s="8"/>
      <c r="B11" s="230" t="s">
        <v>36</v>
      </c>
      <c r="C11" s="230"/>
      <c r="D11" s="230"/>
      <c r="E11" s="230"/>
      <c r="F11" s="230"/>
      <c r="G11" s="230"/>
      <c r="H11" s="230"/>
      <c r="I11" s="230"/>
      <c r="J11" s="230"/>
      <c r="K11" s="230"/>
      <c r="L11" s="230"/>
      <c r="M11" s="230"/>
      <c r="N11" s="230"/>
      <c r="O11" s="230"/>
      <c r="P11" s="230"/>
      <c r="Q11" s="230"/>
      <c r="R11" s="230"/>
      <c r="S11" s="230"/>
      <c r="T11" s="230"/>
      <c r="U11" s="230"/>
      <c r="V11" s="9"/>
      <c r="W11" s="10"/>
      <c r="X11" s="237" t="s">
        <v>75</v>
      </c>
      <c r="Y11" s="237"/>
      <c r="Z11" s="237"/>
      <c r="AA11" s="237"/>
      <c r="AB11" s="237"/>
      <c r="AC11" s="237"/>
      <c r="AD11" s="237"/>
      <c r="AE11" s="237"/>
      <c r="AF11" s="237"/>
      <c r="AG11" s="237"/>
      <c r="AH11" s="257"/>
      <c r="AI11" s="417" t="e">
        <f>I23</f>
        <v>#REF!</v>
      </c>
      <c r="AJ11" s="418"/>
      <c r="AK11" s="418"/>
      <c r="AL11" s="418"/>
      <c r="AM11" s="418"/>
      <c r="AN11" s="418"/>
      <c r="AO11" s="418"/>
      <c r="AP11" s="418"/>
      <c r="AQ11" s="419"/>
      <c r="AR11" s="11"/>
      <c r="AS11" s="28"/>
      <c r="AT11" s="14"/>
      <c r="AU11" s="14"/>
      <c r="AV11" s="14"/>
      <c r="AW11" s="14"/>
      <c r="AX11" s="14"/>
      <c r="AY11" s="14"/>
      <c r="AZ11" s="14"/>
      <c r="BA11" s="14"/>
      <c r="BB11" s="14"/>
      <c r="BC11" s="14"/>
      <c r="BD11" s="14"/>
      <c r="BE11" s="14"/>
      <c r="BF11" s="14"/>
      <c r="BG11" s="14"/>
      <c r="BH11" s="14"/>
      <c r="BI11" s="14"/>
      <c r="BJ11" s="14"/>
      <c r="BK11" s="14"/>
      <c r="BL11" s="14"/>
      <c r="BM11" s="14"/>
    </row>
    <row r="12" spans="1:65" ht="4.5" customHeight="1" x14ac:dyDescent="0.25">
      <c r="A12" s="8"/>
      <c r="B12" s="230"/>
      <c r="C12" s="230"/>
      <c r="D12" s="230"/>
      <c r="E12" s="230"/>
      <c r="F12" s="230"/>
      <c r="G12" s="230"/>
      <c r="H12" s="230"/>
      <c r="I12" s="230"/>
      <c r="J12" s="230"/>
      <c r="K12" s="230"/>
      <c r="L12" s="230"/>
      <c r="M12" s="230"/>
      <c r="N12" s="230"/>
      <c r="O12" s="230"/>
      <c r="P12" s="230"/>
      <c r="Q12" s="230"/>
      <c r="R12" s="230"/>
      <c r="S12" s="230"/>
      <c r="T12" s="230"/>
      <c r="U12" s="230"/>
      <c r="V12" s="9"/>
      <c r="W12" s="10"/>
      <c r="X12" s="237"/>
      <c r="Y12" s="237"/>
      <c r="Z12" s="237"/>
      <c r="AA12" s="237"/>
      <c r="AB12" s="237"/>
      <c r="AC12" s="237"/>
      <c r="AD12" s="237"/>
      <c r="AE12" s="237"/>
      <c r="AF12" s="237"/>
      <c r="AG12" s="237"/>
      <c r="AH12" s="257"/>
      <c r="AI12" s="420"/>
      <c r="AJ12" s="421"/>
      <c r="AK12" s="421"/>
      <c r="AL12" s="421"/>
      <c r="AM12" s="421"/>
      <c r="AN12" s="421"/>
      <c r="AO12" s="421"/>
      <c r="AP12" s="421"/>
      <c r="AQ12" s="422"/>
      <c r="AR12" s="11"/>
      <c r="AS12" s="28"/>
      <c r="AT12" s="14"/>
      <c r="AU12" s="14"/>
      <c r="AV12" s="14"/>
      <c r="AW12" s="14"/>
      <c r="AX12" s="14"/>
      <c r="AY12" s="14"/>
      <c r="AZ12" s="14"/>
      <c r="BA12" s="14"/>
      <c r="BB12" s="14"/>
      <c r="BC12" s="14"/>
      <c r="BD12" s="14"/>
      <c r="BE12" s="14"/>
      <c r="BF12" s="14"/>
      <c r="BG12" s="14"/>
      <c r="BH12" s="14"/>
      <c r="BI12" s="14"/>
      <c r="BJ12" s="14"/>
      <c r="BK12" s="14"/>
      <c r="BL12" s="14"/>
      <c r="BM12" s="14"/>
    </row>
    <row r="13" spans="1:65" ht="4.5" customHeight="1" x14ac:dyDescent="0.25">
      <c r="A13" s="8"/>
      <c r="B13" s="230" t="s">
        <v>39</v>
      </c>
      <c r="C13" s="230"/>
      <c r="D13" s="230"/>
      <c r="E13" s="230"/>
      <c r="F13" s="230"/>
      <c r="G13" s="230"/>
      <c r="H13" s="230"/>
      <c r="I13" s="230"/>
      <c r="J13" s="230"/>
      <c r="K13" s="230"/>
      <c r="L13" s="230"/>
      <c r="M13" s="230"/>
      <c r="N13" s="230"/>
      <c r="O13" s="230"/>
      <c r="P13" s="230"/>
      <c r="Q13" s="230"/>
      <c r="R13" s="230"/>
      <c r="S13" s="230"/>
      <c r="T13" s="230"/>
      <c r="U13" s="230"/>
      <c r="V13" s="9"/>
      <c r="W13" s="10"/>
      <c r="X13" s="13"/>
      <c r="Y13" s="13"/>
      <c r="Z13" s="13"/>
      <c r="AA13" s="13"/>
      <c r="AB13" s="13"/>
      <c r="AC13" s="13"/>
      <c r="AD13" s="15"/>
      <c r="AE13" s="15"/>
      <c r="AF13" s="15"/>
      <c r="AG13" s="15"/>
      <c r="AH13" s="15"/>
      <c r="AI13" s="423"/>
      <c r="AJ13" s="424"/>
      <c r="AK13" s="424"/>
      <c r="AL13" s="424"/>
      <c r="AM13" s="424"/>
      <c r="AN13" s="424"/>
      <c r="AO13" s="424"/>
      <c r="AP13" s="424"/>
      <c r="AQ13" s="425"/>
      <c r="AR13" s="11"/>
      <c r="AS13" s="28"/>
      <c r="AT13" s="14"/>
      <c r="AU13" s="14"/>
      <c r="AV13" s="14"/>
      <c r="AW13" s="14"/>
      <c r="AX13" s="14"/>
      <c r="AY13" s="14"/>
      <c r="AZ13" s="14"/>
      <c r="BA13" s="14"/>
      <c r="BB13" s="14"/>
      <c r="BC13" s="14"/>
      <c r="BD13" s="14"/>
      <c r="BE13" s="14"/>
      <c r="BF13" s="14"/>
      <c r="BG13" s="14"/>
      <c r="BH13" s="14"/>
      <c r="BI13" s="14"/>
      <c r="BJ13" s="14"/>
      <c r="BK13" s="14"/>
      <c r="BL13" s="14"/>
      <c r="BM13" s="14"/>
    </row>
    <row r="14" spans="1:65" ht="4.5" customHeight="1" x14ac:dyDescent="0.25">
      <c r="A14" s="8"/>
      <c r="B14" s="230"/>
      <c r="C14" s="230"/>
      <c r="D14" s="230"/>
      <c r="E14" s="230"/>
      <c r="F14" s="230"/>
      <c r="G14" s="230"/>
      <c r="H14" s="230"/>
      <c r="I14" s="230"/>
      <c r="J14" s="230"/>
      <c r="K14" s="230"/>
      <c r="L14" s="230"/>
      <c r="M14" s="230"/>
      <c r="N14" s="230"/>
      <c r="O14" s="230"/>
      <c r="P14" s="230"/>
      <c r="Q14" s="230"/>
      <c r="R14" s="230"/>
      <c r="S14" s="230"/>
      <c r="T14" s="230"/>
      <c r="U14" s="230"/>
      <c r="V14" s="9"/>
      <c r="W14" s="10"/>
      <c r="X14" s="242" t="s">
        <v>227</v>
      </c>
      <c r="Y14" s="243"/>
      <c r="Z14" s="408" t="e">
        <f>INDEX(#REF!,A1,14)</f>
        <v>#REF!</v>
      </c>
      <c r="AA14" s="409"/>
      <c r="AB14" s="409"/>
      <c r="AC14" s="409"/>
      <c r="AD14" s="410"/>
      <c r="AE14" s="15"/>
      <c r="AF14" s="15"/>
      <c r="AG14" s="15"/>
      <c r="AH14" s="15"/>
      <c r="AI14" s="15"/>
      <c r="AJ14" s="15"/>
      <c r="AK14" s="15"/>
      <c r="AL14" s="15"/>
      <c r="AM14" s="15"/>
      <c r="AN14" s="15"/>
      <c r="AO14" s="15"/>
      <c r="AP14" s="15"/>
      <c r="AQ14" s="15"/>
      <c r="AR14" s="11"/>
      <c r="AS14" s="28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14"/>
      <c r="BF14" s="14"/>
      <c r="BG14" s="14"/>
      <c r="BH14" s="14"/>
      <c r="BI14" s="14"/>
      <c r="BJ14" s="14"/>
      <c r="BK14" s="14"/>
      <c r="BL14" s="14"/>
      <c r="BM14" s="14"/>
    </row>
    <row r="15" spans="1:65" ht="4.5" customHeight="1" x14ac:dyDescent="0.25">
      <c r="A15" s="10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3"/>
      <c r="T15" s="13"/>
      <c r="U15" s="13"/>
      <c r="V15" s="11"/>
      <c r="W15" s="10"/>
      <c r="X15" s="242"/>
      <c r="Y15" s="243"/>
      <c r="Z15" s="411"/>
      <c r="AA15" s="412"/>
      <c r="AB15" s="412"/>
      <c r="AC15" s="412"/>
      <c r="AD15" s="413"/>
      <c r="AE15" s="13"/>
      <c r="AF15" s="13"/>
      <c r="AG15" s="13"/>
      <c r="AH15" s="441" t="e">
        <f>INDEX(#REF!,A1,27)</f>
        <v>#REF!</v>
      </c>
      <c r="AI15" s="442"/>
      <c r="AJ15" s="442"/>
      <c r="AK15" s="442"/>
      <c r="AL15" s="442"/>
      <c r="AM15" s="442"/>
      <c r="AN15" s="442"/>
      <c r="AO15" s="442"/>
      <c r="AP15" s="442"/>
      <c r="AQ15" s="443"/>
      <c r="AR15" s="11"/>
      <c r="AS15" s="28"/>
      <c r="AT15" s="14"/>
      <c r="AU15" s="14"/>
      <c r="AV15" s="14"/>
      <c r="AW15" s="14"/>
      <c r="AX15" s="14"/>
      <c r="AY15" s="14"/>
      <c r="AZ15" s="14"/>
      <c r="BA15" s="14"/>
      <c r="BB15" s="14"/>
      <c r="BC15" s="14"/>
      <c r="BD15" s="14"/>
      <c r="BE15" s="14"/>
      <c r="BF15" s="14"/>
      <c r="BG15" s="14"/>
      <c r="BH15" s="14"/>
      <c r="BI15" s="14"/>
      <c r="BJ15" s="14"/>
      <c r="BK15" s="14"/>
      <c r="BL15" s="14"/>
      <c r="BM15" s="14"/>
    </row>
    <row r="16" spans="1:65" ht="4.5" customHeight="1" x14ac:dyDescent="0.25">
      <c r="A16" s="10"/>
      <c r="B16" s="229" t="s">
        <v>228</v>
      </c>
      <c r="C16" s="229"/>
      <c r="D16" s="229"/>
      <c r="E16" s="229"/>
      <c r="F16" s="231" t="s">
        <v>229</v>
      </c>
      <c r="G16" s="232"/>
      <c r="H16" s="232"/>
      <c r="I16" s="232"/>
      <c r="J16" s="232"/>
      <c r="K16" s="232"/>
      <c r="L16" s="232"/>
      <c r="M16" s="232"/>
      <c r="N16" s="232"/>
      <c r="O16" s="232"/>
      <c r="P16" s="232"/>
      <c r="Q16" s="232"/>
      <c r="R16" s="232"/>
      <c r="S16" s="232"/>
      <c r="T16" s="232"/>
      <c r="U16" s="233"/>
      <c r="V16" s="11"/>
      <c r="W16" s="10"/>
      <c r="X16" s="242"/>
      <c r="Y16" s="243"/>
      <c r="Z16" s="411"/>
      <c r="AA16" s="412"/>
      <c r="AB16" s="412"/>
      <c r="AC16" s="412"/>
      <c r="AD16" s="413"/>
      <c r="AE16" s="219" t="s">
        <v>68</v>
      </c>
      <c r="AF16" s="219"/>
      <c r="AG16" s="219"/>
      <c r="AH16" s="444"/>
      <c r="AI16" s="445"/>
      <c r="AJ16" s="445"/>
      <c r="AK16" s="445"/>
      <c r="AL16" s="445"/>
      <c r="AM16" s="445"/>
      <c r="AN16" s="445"/>
      <c r="AO16" s="445"/>
      <c r="AP16" s="445"/>
      <c r="AQ16" s="446"/>
      <c r="AR16" s="11"/>
      <c r="AS16" s="28"/>
      <c r="AT16" s="14"/>
      <c r="AU16" s="14"/>
      <c r="AV16" s="14"/>
      <c r="AW16" s="14"/>
      <c r="AX16" s="14"/>
      <c r="AY16" s="14"/>
      <c r="AZ16" s="14"/>
      <c r="BA16" s="14"/>
      <c r="BB16" s="14"/>
      <c r="BC16" s="14"/>
      <c r="BD16" s="14"/>
      <c r="BE16" s="14"/>
      <c r="BF16" s="14"/>
      <c r="BG16" s="14"/>
      <c r="BH16" s="14"/>
      <c r="BI16" s="14"/>
      <c r="BJ16" s="14"/>
      <c r="BK16" s="14"/>
      <c r="BL16" s="14"/>
      <c r="BM16" s="14"/>
    </row>
    <row r="17" spans="1:65" ht="4.5" customHeight="1" x14ac:dyDescent="0.25">
      <c r="A17" s="10"/>
      <c r="B17" s="229"/>
      <c r="C17" s="229"/>
      <c r="D17" s="229"/>
      <c r="E17" s="229"/>
      <c r="F17" s="234"/>
      <c r="G17" s="235"/>
      <c r="H17" s="235"/>
      <c r="I17" s="235"/>
      <c r="J17" s="235"/>
      <c r="K17" s="235"/>
      <c r="L17" s="235"/>
      <c r="M17" s="235"/>
      <c r="N17" s="235"/>
      <c r="O17" s="235"/>
      <c r="P17" s="235"/>
      <c r="Q17" s="235"/>
      <c r="R17" s="235"/>
      <c r="S17" s="235"/>
      <c r="T17" s="235"/>
      <c r="U17" s="236"/>
      <c r="V17" s="11"/>
      <c r="W17" s="10"/>
      <c r="X17" s="242"/>
      <c r="Y17" s="243"/>
      <c r="Z17" s="414"/>
      <c r="AA17" s="415"/>
      <c r="AB17" s="415"/>
      <c r="AC17" s="415"/>
      <c r="AD17" s="416"/>
      <c r="AE17" s="219"/>
      <c r="AF17" s="219"/>
      <c r="AG17" s="219"/>
      <c r="AH17" s="447"/>
      <c r="AI17" s="448"/>
      <c r="AJ17" s="448"/>
      <c r="AK17" s="448"/>
      <c r="AL17" s="448"/>
      <c r="AM17" s="448"/>
      <c r="AN17" s="448"/>
      <c r="AO17" s="448"/>
      <c r="AP17" s="448"/>
      <c r="AQ17" s="449"/>
      <c r="AR17" s="11"/>
      <c r="AS17" s="28"/>
      <c r="AT17" s="14"/>
      <c r="AU17" s="14"/>
      <c r="AV17" s="14"/>
      <c r="AW17" s="14"/>
      <c r="AX17" s="14"/>
      <c r="AY17" s="14"/>
      <c r="AZ17" s="14"/>
      <c r="BA17" s="14"/>
      <c r="BB17" s="14"/>
      <c r="BC17" s="14"/>
      <c r="BD17" s="14"/>
      <c r="BE17" s="14"/>
      <c r="BF17" s="14"/>
      <c r="BG17" s="14"/>
      <c r="BH17" s="14"/>
      <c r="BI17" s="14"/>
      <c r="BJ17" s="14"/>
      <c r="BK17" s="14"/>
      <c r="BL17" s="14"/>
      <c r="BM17" s="14"/>
    </row>
    <row r="18" spans="1:65" ht="4.5" customHeight="1" x14ac:dyDescent="0.25">
      <c r="A18" s="10"/>
      <c r="B18" s="13"/>
      <c r="C18" s="13"/>
      <c r="D18" s="13"/>
      <c r="E18" s="13"/>
      <c r="F18" s="493" t="e">
        <f>CONCATENATE(INDEX(#REF!,A1,3)," (",INDEX(#REF!,A1,9),")")</f>
        <v>#REF!</v>
      </c>
      <c r="G18" s="494"/>
      <c r="H18" s="494"/>
      <c r="I18" s="494"/>
      <c r="J18" s="494"/>
      <c r="K18" s="494"/>
      <c r="L18" s="494"/>
      <c r="M18" s="494"/>
      <c r="N18" s="494"/>
      <c r="O18" s="494"/>
      <c r="P18" s="494"/>
      <c r="Q18" s="494"/>
      <c r="R18" s="494"/>
      <c r="S18" s="494"/>
      <c r="T18" s="494"/>
      <c r="U18" s="495"/>
      <c r="V18" s="11"/>
      <c r="W18" s="10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1"/>
      <c r="AS18" s="28"/>
      <c r="AT18" s="14"/>
      <c r="AU18" s="14"/>
      <c r="AV18" s="14"/>
      <c r="AW18" s="14"/>
      <c r="AX18" s="14"/>
      <c r="AY18" s="14"/>
      <c r="AZ18" s="14"/>
      <c r="BA18" s="14"/>
      <c r="BB18" s="14"/>
      <c r="BC18" s="14"/>
      <c r="BD18" s="14"/>
      <c r="BE18" s="14"/>
      <c r="BF18" s="14"/>
      <c r="BG18" s="14"/>
      <c r="BH18" s="14"/>
      <c r="BI18" s="14"/>
      <c r="BJ18" s="14"/>
      <c r="BK18" s="14"/>
      <c r="BL18" s="14"/>
      <c r="BM18" s="14"/>
    </row>
    <row r="19" spans="1:65" ht="4.5" customHeight="1" x14ac:dyDescent="0.25">
      <c r="A19" s="10"/>
      <c r="B19" s="237" t="s">
        <v>69</v>
      </c>
      <c r="C19" s="237"/>
      <c r="D19" s="237"/>
      <c r="E19" s="237"/>
      <c r="F19" s="496"/>
      <c r="G19" s="494"/>
      <c r="H19" s="494"/>
      <c r="I19" s="494"/>
      <c r="J19" s="494"/>
      <c r="K19" s="494"/>
      <c r="L19" s="494"/>
      <c r="M19" s="494"/>
      <c r="N19" s="494"/>
      <c r="O19" s="494"/>
      <c r="P19" s="494"/>
      <c r="Q19" s="494"/>
      <c r="R19" s="494"/>
      <c r="S19" s="494"/>
      <c r="T19" s="494"/>
      <c r="U19" s="495"/>
      <c r="V19" s="11"/>
      <c r="W19" s="10"/>
      <c r="X19" s="237" t="s">
        <v>8</v>
      </c>
      <c r="Y19" s="426"/>
      <c r="Z19" s="426"/>
      <c r="AA19" s="426"/>
      <c r="AB19" s="426"/>
      <c r="AC19" s="426"/>
      <c r="AD19" s="426"/>
      <c r="AE19" s="426"/>
      <c r="AF19" s="426"/>
      <c r="AG19" s="426"/>
      <c r="AH19" s="426"/>
      <c r="AI19" s="426"/>
      <c r="AJ19" s="426"/>
      <c r="AK19" s="426"/>
      <c r="AM19" s="348" t="e">
        <f>INDEX(#REF!,A1,28)</f>
        <v>#REF!</v>
      </c>
      <c r="AN19" s="400"/>
      <c r="AO19" s="400"/>
      <c r="AP19" s="400"/>
      <c r="AQ19" s="401"/>
      <c r="AR19" s="11"/>
      <c r="AS19" s="28"/>
      <c r="AT19" s="14"/>
      <c r="AU19" s="14"/>
      <c r="AV19" s="14"/>
      <c r="AW19" s="14"/>
      <c r="AX19" s="14"/>
      <c r="AY19" s="14"/>
      <c r="AZ19" s="14"/>
      <c r="BA19" s="14"/>
      <c r="BB19" s="14"/>
      <c r="BC19" s="14"/>
      <c r="BD19" s="14"/>
      <c r="BE19" s="14"/>
      <c r="BF19" s="14"/>
      <c r="BG19" s="14"/>
      <c r="BH19" s="14"/>
      <c r="BI19" s="14"/>
      <c r="BJ19" s="14"/>
      <c r="BK19" s="14"/>
      <c r="BL19" s="14"/>
      <c r="BM19" s="14"/>
    </row>
    <row r="20" spans="1:65" ht="4.5" customHeight="1" x14ac:dyDescent="0.25">
      <c r="A20" s="10"/>
      <c r="B20" s="237"/>
      <c r="C20" s="237"/>
      <c r="D20" s="237"/>
      <c r="E20" s="237"/>
      <c r="F20" s="496"/>
      <c r="G20" s="494"/>
      <c r="H20" s="494"/>
      <c r="I20" s="494"/>
      <c r="J20" s="494"/>
      <c r="K20" s="494"/>
      <c r="L20" s="494"/>
      <c r="M20" s="494"/>
      <c r="N20" s="494"/>
      <c r="O20" s="494"/>
      <c r="P20" s="494"/>
      <c r="Q20" s="494"/>
      <c r="R20" s="494"/>
      <c r="S20" s="494"/>
      <c r="T20" s="494"/>
      <c r="U20" s="495"/>
      <c r="V20" s="11"/>
      <c r="W20" s="10"/>
      <c r="X20" s="426"/>
      <c r="Y20" s="426"/>
      <c r="Z20" s="426"/>
      <c r="AA20" s="426"/>
      <c r="AB20" s="426"/>
      <c r="AC20" s="426"/>
      <c r="AD20" s="426"/>
      <c r="AE20" s="426"/>
      <c r="AF20" s="426"/>
      <c r="AG20" s="426"/>
      <c r="AH20" s="426"/>
      <c r="AI20" s="426"/>
      <c r="AJ20" s="426"/>
      <c r="AK20" s="426"/>
      <c r="AL20" s="19"/>
      <c r="AM20" s="402"/>
      <c r="AN20" s="403"/>
      <c r="AO20" s="403"/>
      <c r="AP20" s="403"/>
      <c r="AQ20" s="404"/>
      <c r="AR20" s="11"/>
      <c r="AS20" s="28"/>
      <c r="AT20" s="14"/>
      <c r="AU20" s="14"/>
      <c r="AV20" s="14"/>
      <c r="AW20" s="14"/>
      <c r="AX20" s="14"/>
      <c r="AY20" s="14"/>
      <c r="AZ20" s="14"/>
      <c r="BA20" s="14"/>
      <c r="BB20" s="14"/>
      <c r="BC20" s="14"/>
      <c r="BD20" s="14"/>
      <c r="BE20" s="14"/>
      <c r="BF20" s="14"/>
      <c r="BG20" s="14"/>
      <c r="BH20" s="14"/>
      <c r="BI20" s="14"/>
      <c r="BJ20" s="14"/>
      <c r="BK20" s="14"/>
      <c r="BL20" s="14"/>
      <c r="BM20" s="14"/>
    </row>
    <row r="21" spans="1:65" ht="4.5" customHeight="1" x14ac:dyDescent="0.25">
      <c r="A21" s="10"/>
      <c r="B21" s="13"/>
      <c r="C21" s="13"/>
      <c r="D21" s="13"/>
      <c r="E21" s="13"/>
      <c r="F21" s="497"/>
      <c r="G21" s="498"/>
      <c r="H21" s="498"/>
      <c r="I21" s="498"/>
      <c r="J21" s="498"/>
      <c r="K21" s="498"/>
      <c r="L21" s="498"/>
      <c r="M21" s="498"/>
      <c r="N21" s="498"/>
      <c r="O21" s="498"/>
      <c r="P21" s="498"/>
      <c r="Q21" s="498"/>
      <c r="R21" s="498"/>
      <c r="S21" s="498"/>
      <c r="T21" s="498"/>
      <c r="U21" s="499"/>
      <c r="V21" s="11"/>
      <c r="W21" s="10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  <c r="AL21" s="18"/>
      <c r="AM21" s="402"/>
      <c r="AN21" s="403"/>
      <c r="AO21" s="403"/>
      <c r="AP21" s="403"/>
      <c r="AQ21" s="404"/>
      <c r="AR21" s="11"/>
      <c r="AS21" s="28"/>
      <c r="AT21" s="14"/>
      <c r="AU21" s="14"/>
      <c r="AV21" s="14"/>
      <c r="AW21" s="14"/>
      <c r="AX21" s="14"/>
      <c r="AY21" s="14"/>
      <c r="AZ21" s="14"/>
      <c r="BA21" s="14"/>
      <c r="BB21" s="14"/>
      <c r="BC21" s="14"/>
      <c r="BD21" s="14"/>
      <c r="BE21" s="14"/>
      <c r="BF21" s="14"/>
      <c r="BG21" s="14"/>
      <c r="BH21" s="14"/>
      <c r="BI21" s="14"/>
      <c r="BJ21" s="14"/>
      <c r="BK21" s="14"/>
      <c r="BL21" s="14"/>
      <c r="BM21" s="14"/>
    </row>
    <row r="22" spans="1:65" ht="4.5" customHeight="1" x14ac:dyDescent="0.25">
      <c r="A22" s="10"/>
      <c r="B22" s="13"/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1"/>
      <c r="W22" s="10"/>
      <c r="X22" s="237" t="s">
        <v>97</v>
      </c>
      <c r="Y22" s="237"/>
      <c r="Z22" s="237"/>
      <c r="AA22" s="237"/>
      <c r="AB22" s="237"/>
      <c r="AC22" s="237"/>
      <c r="AD22" s="237"/>
      <c r="AE22" s="237"/>
      <c r="AF22" s="435" t="e">
        <f>CONCATENATE("O-PG / ",INDEX(#REF!,A1,38)," place")</f>
        <v>#REF!</v>
      </c>
      <c r="AG22" s="436"/>
      <c r="AH22" s="436"/>
      <c r="AI22" s="436"/>
      <c r="AJ22" s="436"/>
      <c r="AK22" s="437"/>
      <c r="AL22" s="20"/>
      <c r="AM22" s="402"/>
      <c r="AN22" s="403"/>
      <c r="AO22" s="403"/>
      <c r="AP22" s="403"/>
      <c r="AQ22" s="404"/>
      <c r="AR22" s="11"/>
      <c r="AS22" s="28"/>
      <c r="AT22" s="14"/>
      <c r="AU22" s="14"/>
      <c r="AV22" s="14"/>
      <c r="AW22" s="14"/>
      <c r="AX22" s="14"/>
      <c r="AY22" s="14"/>
      <c r="AZ22" s="14"/>
      <c r="BA22" s="14"/>
      <c r="BB22" s="14"/>
      <c r="BC22" s="14"/>
      <c r="BD22" s="14"/>
      <c r="BE22" s="14"/>
      <c r="BF22" s="14"/>
      <c r="BG22" s="14"/>
      <c r="BH22" s="14"/>
      <c r="BI22" s="14"/>
      <c r="BJ22" s="14"/>
      <c r="BK22" s="14"/>
      <c r="BL22" s="14"/>
      <c r="BM22" s="14"/>
    </row>
    <row r="23" spans="1:65" ht="4.5" customHeight="1" x14ac:dyDescent="0.25">
      <c r="A23" s="10"/>
      <c r="B23" s="237" t="s">
        <v>184</v>
      </c>
      <c r="C23" s="237"/>
      <c r="D23" s="237"/>
      <c r="E23" s="237"/>
      <c r="F23" s="237"/>
      <c r="G23" s="237"/>
      <c r="H23" s="237"/>
      <c r="I23" s="417" t="e">
        <f>INDEX(#REF!,A1,5)</f>
        <v>#REF!</v>
      </c>
      <c r="J23" s="481"/>
      <c r="K23" s="481"/>
      <c r="L23" s="481"/>
      <c r="M23" s="481"/>
      <c r="N23" s="481"/>
      <c r="O23" s="481"/>
      <c r="P23" s="481"/>
      <c r="Q23" s="481"/>
      <c r="R23" s="481"/>
      <c r="S23" s="481"/>
      <c r="T23" s="481"/>
      <c r="U23" s="482"/>
      <c r="V23" s="11"/>
      <c r="W23" s="10"/>
      <c r="X23" s="237"/>
      <c r="Y23" s="237"/>
      <c r="Z23" s="237"/>
      <c r="AA23" s="237"/>
      <c r="AB23" s="237"/>
      <c r="AC23" s="237"/>
      <c r="AD23" s="237"/>
      <c r="AE23" s="237"/>
      <c r="AF23" s="438"/>
      <c r="AG23" s="439"/>
      <c r="AH23" s="439"/>
      <c r="AI23" s="439"/>
      <c r="AJ23" s="439"/>
      <c r="AK23" s="440"/>
      <c r="AL23" s="20"/>
      <c r="AM23" s="405"/>
      <c r="AN23" s="406"/>
      <c r="AO23" s="406"/>
      <c r="AP23" s="406"/>
      <c r="AQ23" s="407"/>
      <c r="AR23" s="11"/>
      <c r="AS23" s="28"/>
      <c r="AT23" s="14"/>
      <c r="AU23" s="14"/>
      <c r="AV23" s="14"/>
      <c r="AW23" s="14"/>
      <c r="AX23" s="14"/>
      <c r="AY23" s="14"/>
      <c r="AZ23" s="14"/>
      <c r="BA23" s="14"/>
      <c r="BB23" s="14"/>
      <c r="BC23" s="14"/>
      <c r="BD23" s="14"/>
      <c r="BE23" s="14"/>
      <c r="BF23" s="14"/>
    </row>
    <row r="24" spans="1:65" ht="4.5" customHeight="1" x14ac:dyDescent="0.25">
      <c r="A24" s="10"/>
      <c r="B24" s="237"/>
      <c r="C24" s="237"/>
      <c r="D24" s="237"/>
      <c r="E24" s="237"/>
      <c r="F24" s="237"/>
      <c r="G24" s="237"/>
      <c r="H24" s="237"/>
      <c r="I24" s="483"/>
      <c r="J24" s="484"/>
      <c r="K24" s="484"/>
      <c r="L24" s="484"/>
      <c r="M24" s="484"/>
      <c r="N24" s="484"/>
      <c r="O24" s="484"/>
      <c r="P24" s="484"/>
      <c r="Q24" s="484"/>
      <c r="R24" s="484"/>
      <c r="S24" s="484"/>
      <c r="T24" s="484"/>
      <c r="U24" s="485"/>
      <c r="V24" s="11"/>
      <c r="W24" s="10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1"/>
      <c r="AS24" s="28"/>
      <c r="AT24" s="14"/>
      <c r="AU24" s="14"/>
      <c r="AV24" s="14"/>
      <c r="AW24" s="14"/>
      <c r="AX24" s="14"/>
      <c r="AY24" s="14"/>
      <c r="AZ24" s="14"/>
      <c r="BA24" s="14"/>
      <c r="BB24" s="14"/>
      <c r="BC24" s="14"/>
      <c r="BD24" s="14"/>
      <c r="BE24" s="14"/>
      <c r="BF24" s="14"/>
    </row>
    <row r="25" spans="1:65" ht="4.5" customHeight="1" x14ac:dyDescent="0.25">
      <c r="A25" s="10"/>
      <c r="B25" s="237" t="s">
        <v>185</v>
      </c>
      <c r="C25" s="237"/>
      <c r="D25" s="237"/>
      <c r="E25" s="237"/>
      <c r="F25" s="237"/>
      <c r="G25" s="237"/>
      <c r="H25" s="237"/>
      <c r="I25" s="483"/>
      <c r="J25" s="484"/>
      <c r="K25" s="484"/>
      <c r="L25" s="484"/>
      <c r="M25" s="484"/>
      <c r="N25" s="484"/>
      <c r="O25" s="484"/>
      <c r="P25" s="484"/>
      <c r="Q25" s="484"/>
      <c r="R25" s="484"/>
      <c r="S25" s="484"/>
      <c r="T25" s="484"/>
      <c r="U25" s="485"/>
      <c r="V25" s="11"/>
      <c r="W25" s="10"/>
      <c r="X25" s="271" t="s">
        <v>15</v>
      </c>
      <c r="Y25" s="427"/>
      <c r="Z25" s="427"/>
      <c r="AA25" s="427"/>
      <c r="AB25" s="427"/>
      <c r="AC25" s="427"/>
      <c r="AD25" s="427"/>
      <c r="AE25" s="427"/>
      <c r="AF25" s="427"/>
      <c r="AG25" s="427"/>
      <c r="AH25" s="427"/>
      <c r="AI25" s="427"/>
      <c r="AJ25" s="427"/>
      <c r="AK25" s="427"/>
      <c r="AL25" s="427"/>
      <c r="AM25" s="427"/>
      <c r="AN25" s="427"/>
      <c r="AO25" s="427"/>
      <c r="AP25" s="427"/>
      <c r="AQ25" s="428"/>
      <c r="AR25" s="11"/>
    </row>
    <row r="26" spans="1:65" ht="4.5" customHeight="1" x14ac:dyDescent="0.25">
      <c r="A26" s="10"/>
      <c r="B26" s="237"/>
      <c r="C26" s="237"/>
      <c r="D26" s="237"/>
      <c r="E26" s="237"/>
      <c r="F26" s="237"/>
      <c r="G26" s="237"/>
      <c r="H26" s="237"/>
      <c r="I26" s="486"/>
      <c r="J26" s="487"/>
      <c r="K26" s="487"/>
      <c r="L26" s="487"/>
      <c r="M26" s="487"/>
      <c r="N26" s="487"/>
      <c r="O26" s="487"/>
      <c r="P26" s="487"/>
      <c r="Q26" s="487"/>
      <c r="R26" s="487"/>
      <c r="S26" s="487"/>
      <c r="T26" s="487"/>
      <c r="U26" s="488"/>
      <c r="V26" s="11"/>
      <c r="W26" s="10"/>
      <c r="X26" s="429"/>
      <c r="Y26" s="430"/>
      <c r="Z26" s="430"/>
      <c r="AA26" s="430"/>
      <c r="AB26" s="430"/>
      <c r="AC26" s="430"/>
      <c r="AD26" s="430"/>
      <c r="AE26" s="430"/>
      <c r="AF26" s="430"/>
      <c r="AG26" s="430"/>
      <c r="AH26" s="430"/>
      <c r="AI26" s="430"/>
      <c r="AJ26" s="430"/>
      <c r="AK26" s="430"/>
      <c r="AL26" s="430"/>
      <c r="AM26" s="430"/>
      <c r="AN26" s="430"/>
      <c r="AO26" s="430"/>
      <c r="AP26" s="430"/>
      <c r="AQ26" s="431"/>
      <c r="AR26" s="11"/>
    </row>
    <row r="27" spans="1:65" ht="4.5" customHeight="1" x14ac:dyDescent="0.25">
      <c r="A27" s="10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1"/>
      <c r="W27" s="10"/>
      <c r="X27" s="429"/>
      <c r="Y27" s="430"/>
      <c r="Z27" s="430"/>
      <c r="AA27" s="430"/>
      <c r="AB27" s="430"/>
      <c r="AC27" s="430"/>
      <c r="AD27" s="430"/>
      <c r="AE27" s="430"/>
      <c r="AF27" s="430"/>
      <c r="AG27" s="430"/>
      <c r="AH27" s="430"/>
      <c r="AI27" s="430"/>
      <c r="AJ27" s="430"/>
      <c r="AK27" s="430"/>
      <c r="AL27" s="430"/>
      <c r="AM27" s="430"/>
      <c r="AN27" s="430"/>
      <c r="AO27" s="430"/>
      <c r="AP27" s="430"/>
      <c r="AQ27" s="431"/>
      <c r="AR27" s="11"/>
    </row>
    <row r="28" spans="1:65" ht="4.5" customHeight="1" x14ac:dyDescent="0.25">
      <c r="A28" s="10"/>
      <c r="B28" s="237" t="s">
        <v>214</v>
      </c>
      <c r="C28" s="237"/>
      <c r="D28" s="237"/>
      <c r="E28" s="237"/>
      <c r="F28" s="237"/>
      <c r="G28" s="237"/>
      <c r="H28" s="237"/>
      <c r="I28" s="238" t="e">
        <f>CONCATENATE(INDEX(#REF!,A1,11),"                              ",INDEX(#REF!,A1,24),", ",INDEX(#REF!,A1,25),"")</f>
        <v>#REF!</v>
      </c>
      <c r="J28" s="323"/>
      <c r="K28" s="323"/>
      <c r="L28" s="323"/>
      <c r="M28" s="323"/>
      <c r="N28" s="323"/>
      <c r="O28" s="323"/>
      <c r="P28" s="323"/>
      <c r="Q28" s="323"/>
      <c r="R28" s="323"/>
      <c r="S28" s="323"/>
      <c r="T28" s="323"/>
      <c r="U28" s="324"/>
      <c r="V28" s="11"/>
      <c r="W28" s="10"/>
      <c r="X28" s="429"/>
      <c r="Y28" s="430"/>
      <c r="Z28" s="430"/>
      <c r="AA28" s="430"/>
      <c r="AB28" s="430"/>
      <c r="AC28" s="430"/>
      <c r="AD28" s="430"/>
      <c r="AE28" s="430"/>
      <c r="AF28" s="430"/>
      <c r="AG28" s="430"/>
      <c r="AH28" s="430"/>
      <c r="AI28" s="430"/>
      <c r="AJ28" s="430"/>
      <c r="AK28" s="430"/>
      <c r="AL28" s="430"/>
      <c r="AM28" s="430"/>
      <c r="AN28" s="430"/>
      <c r="AO28" s="430"/>
      <c r="AP28" s="430"/>
      <c r="AQ28" s="431"/>
      <c r="AR28" s="11"/>
    </row>
    <row r="29" spans="1:65" ht="4.5" customHeight="1" x14ac:dyDescent="0.25">
      <c r="A29" s="10"/>
      <c r="B29" s="237"/>
      <c r="C29" s="237"/>
      <c r="D29" s="237"/>
      <c r="E29" s="237"/>
      <c r="F29" s="237"/>
      <c r="G29" s="237"/>
      <c r="H29" s="237"/>
      <c r="I29" s="325"/>
      <c r="J29" s="219"/>
      <c r="K29" s="219"/>
      <c r="L29" s="219"/>
      <c r="M29" s="219"/>
      <c r="N29" s="219"/>
      <c r="O29" s="219"/>
      <c r="P29" s="219"/>
      <c r="Q29" s="219"/>
      <c r="R29" s="219"/>
      <c r="S29" s="219"/>
      <c r="T29" s="219"/>
      <c r="U29" s="259"/>
      <c r="V29" s="11"/>
      <c r="W29" s="10"/>
      <c r="X29" s="429"/>
      <c r="Y29" s="430"/>
      <c r="Z29" s="430"/>
      <c r="AA29" s="430"/>
      <c r="AB29" s="430"/>
      <c r="AC29" s="430"/>
      <c r="AD29" s="430"/>
      <c r="AE29" s="430"/>
      <c r="AF29" s="430"/>
      <c r="AG29" s="430"/>
      <c r="AH29" s="430"/>
      <c r="AI29" s="430"/>
      <c r="AJ29" s="430"/>
      <c r="AK29" s="430"/>
      <c r="AL29" s="430"/>
      <c r="AM29" s="430"/>
      <c r="AN29" s="430"/>
      <c r="AO29" s="430"/>
      <c r="AP29" s="430"/>
      <c r="AQ29" s="431"/>
      <c r="AR29" s="11"/>
    </row>
    <row r="30" spans="1:65" ht="4.5" customHeight="1" x14ac:dyDescent="0.25">
      <c r="A30" s="10"/>
      <c r="B30" s="237" t="s">
        <v>215</v>
      </c>
      <c r="C30" s="237"/>
      <c r="D30" s="237"/>
      <c r="E30" s="237"/>
      <c r="F30" s="237"/>
      <c r="G30" s="237"/>
      <c r="H30" s="237"/>
      <c r="I30" s="325"/>
      <c r="J30" s="219"/>
      <c r="K30" s="219"/>
      <c r="L30" s="219"/>
      <c r="M30" s="219"/>
      <c r="N30" s="219"/>
      <c r="O30" s="219"/>
      <c r="P30" s="219"/>
      <c r="Q30" s="219"/>
      <c r="R30" s="219"/>
      <c r="S30" s="219"/>
      <c r="T30" s="219"/>
      <c r="U30" s="259"/>
      <c r="V30" s="11"/>
      <c r="W30" s="10"/>
      <c r="X30" s="432"/>
      <c r="Y30" s="433"/>
      <c r="Z30" s="433"/>
      <c r="AA30" s="433"/>
      <c r="AB30" s="433"/>
      <c r="AC30" s="433"/>
      <c r="AD30" s="433"/>
      <c r="AE30" s="433"/>
      <c r="AF30" s="433"/>
      <c r="AG30" s="433"/>
      <c r="AH30" s="433"/>
      <c r="AI30" s="433"/>
      <c r="AJ30" s="433"/>
      <c r="AK30" s="433"/>
      <c r="AL30" s="433"/>
      <c r="AM30" s="433"/>
      <c r="AN30" s="433"/>
      <c r="AO30" s="433"/>
      <c r="AP30" s="433"/>
      <c r="AQ30" s="434"/>
      <c r="AR30" s="11"/>
    </row>
    <row r="31" spans="1:65" ht="4.5" customHeight="1" x14ac:dyDescent="0.25">
      <c r="A31" s="10"/>
      <c r="B31" s="237"/>
      <c r="C31" s="237"/>
      <c r="D31" s="237"/>
      <c r="E31" s="237"/>
      <c r="F31" s="237"/>
      <c r="G31" s="237"/>
      <c r="H31" s="237"/>
      <c r="I31" s="325"/>
      <c r="J31" s="219"/>
      <c r="K31" s="219"/>
      <c r="L31" s="219"/>
      <c r="M31" s="219"/>
      <c r="N31" s="219"/>
      <c r="O31" s="219"/>
      <c r="P31" s="219"/>
      <c r="Q31" s="219"/>
      <c r="R31" s="219"/>
      <c r="S31" s="219"/>
      <c r="T31" s="219"/>
      <c r="U31" s="259"/>
      <c r="V31" s="11"/>
      <c r="W31" s="10"/>
      <c r="AR31" s="11"/>
    </row>
    <row r="32" spans="1:65" ht="4.5" customHeight="1" x14ac:dyDescent="0.25">
      <c r="A32" s="10"/>
      <c r="B32" s="13"/>
      <c r="C32" s="13"/>
      <c r="D32" s="13"/>
      <c r="E32" s="13"/>
      <c r="F32" s="13"/>
      <c r="G32" s="13"/>
      <c r="H32" s="13"/>
      <c r="I32" s="325"/>
      <c r="J32" s="219"/>
      <c r="K32" s="219"/>
      <c r="L32" s="219"/>
      <c r="M32" s="219"/>
      <c r="N32" s="219"/>
      <c r="O32" s="219"/>
      <c r="P32" s="219"/>
      <c r="Q32" s="219"/>
      <c r="R32" s="219"/>
      <c r="S32" s="219"/>
      <c r="T32" s="219"/>
      <c r="U32" s="259"/>
      <c r="V32" s="11"/>
      <c r="W32" s="10"/>
      <c r="X32" s="238" t="s">
        <v>216</v>
      </c>
      <c r="Y32" s="239"/>
      <c r="Z32" s="239"/>
      <c r="AA32" s="239"/>
      <c r="AB32" s="239"/>
      <c r="AC32" s="239"/>
      <c r="AD32" s="240"/>
      <c r="AE32" s="238" t="s">
        <v>223</v>
      </c>
      <c r="AF32" s="239"/>
      <c r="AG32" s="239"/>
      <c r="AH32" s="240"/>
      <c r="AI32" s="247" t="s">
        <v>224</v>
      </c>
      <c r="AJ32" s="248"/>
      <c r="AK32" s="248"/>
      <c r="AL32" s="248"/>
      <c r="AM32" s="249"/>
      <c r="AN32" s="247" t="s">
        <v>225</v>
      </c>
      <c r="AO32" s="248"/>
      <c r="AP32" s="248"/>
      <c r="AQ32" s="249"/>
      <c r="AR32" s="11"/>
    </row>
    <row r="33" spans="1:44" ht="4.5" customHeight="1" x14ac:dyDescent="0.25">
      <c r="A33" s="10"/>
      <c r="B33" s="237" t="s">
        <v>217</v>
      </c>
      <c r="C33" s="237"/>
      <c r="D33" s="237"/>
      <c r="E33" s="237"/>
      <c r="F33" s="237"/>
      <c r="G33" s="237"/>
      <c r="H33" s="237"/>
      <c r="I33" s="325"/>
      <c r="J33" s="219"/>
      <c r="K33" s="219"/>
      <c r="L33" s="219"/>
      <c r="M33" s="219"/>
      <c r="N33" s="219"/>
      <c r="O33" s="219"/>
      <c r="P33" s="219"/>
      <c r="Q33" s="219"/>
      <c r="R33" s="219"/>
      <c r="S33" s="219"/>
      <c r="T33" s="219"/>
      <c r="U33" s="259"/>
      <c r="V33" s="11"/>
      <c r="W33" s="10"/>
      <c r="X33" s="241"/>
      <c r="Y33" s="242"/>
      <c r="Z33" s="242"/>
      <c r="AA33" s="242"/>
      <c r="AB33" s="242"/>
      <c r="AC33" s="242"/>
      <c r="AD33" s="243"/>
      <c r="AE33" s="241"/>
      <c r="AF33" s="242"/>
      <c r="AG33" s="242"/>
      <c r="AH33" s="243"/>
      <c r="AI33" s="250"/>
      <c r="AJ33" s="251"/>
      <c r="AK33" s="251"/>
      <c r="AL33" s="251"/>
      <c r="AM33" s="252"/>
      <c r="AN33" s="250"/>
      <c r="AO33" s="251"/>
      <c r="AP33" s="251"/>
      <c r="AQ33" s="252"/>
      <c r="AR33" s="11"/>
    </row>
    <row r="34" spans="1:44" ht="4.5" customHeight="1" x14ac:dyDescent="0.25">
      <c r="A34" s="10"/>
      <c r="B34" s="237"/>
      <c r="C34" s="237"/>
      <c r="D34" s="237"/>
      <c r="E34" s="237"/>
      <c r="F34" s="237"/>
      <c r="G34" s="237"/>
      <c r="H34" s="237"/>
      <c r="I34" s="325"/>
      <c r="J34" s="219"/>
      <c r="K34" s="219"/>
      <c r="L34" s="219"/>
      <c r="M34" s="219"/>
      <c r="N34" s="219"/>
      <c r="O34" s="219"/>
      <c r="P34" s="219"/>
      <c r="Q34" s="219"/>
      <c r="R34" s="219"/>
      <c r="S34" s="219"/>
      <c r="T34" s="219"/>
      <c r="U34" s="259"/>
      <c r="V34" s="11"/>
      <c r="W34" s="10"/>
      <c r="X34" s="244"/>
      <c r="Y34" s="245"/>
      <c r="Z34" s="245"/>
      <c r="AA34" s="245"/>
      <c r="AB34" s="245"/>
      <c r="AC34" s="245"/>
      <c r="AD34" s="246"/>
      <c r="AE34" s="244"/>
      <c r="AF34" s="245"/>
      <c r="AG34" s="245"/>
      <c r="AH34" s="246"/>
      <c r="AI34" s="253"/>
      <c r="AJ34" s="254"/>
      <c r="AK34" s="254"/>
      <c r="AL34" s="254"/>
      <c r="AM34" s="255"/>
      <c r="AN34" s="253"/>
      <c r="AO34" s="254"/>
      <c r="AP34" s="254"/>
      <c r="AQ34" s="255"/>
      <c r="AR34" s="11"/>
    </row>
    <row r="35" spans="1:44" ht="4.5" customHeight="1" x14ac:dyDescent="0.25">
      <c r="A35" s="10"/>
      <c r="B35" s="237" t="s">
        <v>218</v>
      </c>
      <c r="C35" s="237"/>
      <c r="D35" s="237"/>
      <c r="E35" s="237"/>
      <c r="F35" s="237"/>
      <c r="G35" s="237"/>
      <c r="H35" s="237"/>
      <c r="I35" s="325"/>
      <c r="J35" s="219"/>
      <c r="K35" s="219"/>
      <c r="L35" s="219"/>
      <c r="M35" s="219"/>
      <c r="N35" s="219"/>
      <c r="O35" s="219"/>
      <c r="P35" s="219"/>
      <c r="Q35" s="219"/>
      <c r="R35" s="219"/>
      <c r="S35" s="219"/>
      <c r="T35" s="219"/>
      <c r="U35" s="259"/>
      <c r="V35" s="11"/>
      <c r="W35" s="10"/>
      <c r="X35" s="280" t="s">
        <v>42</v>
      </c>
      <c r="Y35" s="305"/>
      <c r="Z35" s="305"/>
      <c r="AA35" s="305"/>
      <c r="AB35" s="305"/>
      <c r="AC35" s="305"/>
      <c r="AD35" s="306"/>
      <c r="AE35" s="367" t="e">
        <f>INDEX(#REF!,A1,29)</f>
        <v>#REF!</v>
      </c>
      <c r="AF35" s="368"/>
      <c r="AG35" s="368"/>
      <c r="AH35" s="369"/>
      <c r="AI35" s="258" t="e">
        <f>INDEX(#REF!,A1,31)</f>
        <v>#REF!</v>
      </c>
      <c r="AJ35" s="376"/>
      <c r="AK35" s="376"/>
      <c r="AL35" s="376"/>
      <c r="AM35" s="377"/>
      <c r="AN35" s="258" t="e">
        <f>INDEX(#REF!,A1,33)</f>
        <v>#REF!</v>
      </c>
      <c r="AO35" s="376"/>
      <c r="AP35" s="376"/>
      <c r="AQ35" s="377"/>
      <c r="AR35" s="11"/>
    </row>
    <row r="36" spans="1:44" ht="4.5" customHeight="1" x14ac:dyDescent="0.25">
      <c r="A36" s="10"/>
      <c r="B36" s="237"/>
      <c r="C36" s="237"/>
      <c r="D36" s="237"/>
      <c r="E36" s="237"/>
      <c r="F36" s="237"/>
      <c r="G36" s="237"/>
      <c r="H36" s="237"/>
      <c r="I36" s="325"/>
      <c r="J36" s="219"/>
      <c r="K36" s="219"/>
      <c r="L36" s="219"/>
      <c r="M36" s="219"/>
      <c r="N36" s="219"/>
      <c r="O36" s="219"/>
      <c r="P36" s="219"/>
      <c r="Q36" s="219"/>
      <c r="R36" s="219"/>
      <c r="S36" s="219"/>
      <c r="T36" s="219"/>
      <c r="U36" s="259"/>
      <c r="V36" s="11"/>
      <c r="W36" s="10"/>
      <c r="X36" s="307"/>
      <c r="Y36" s="308"/>
      <c r="Z36" s="308"/>
      <c r="AA36" s="308"/>
      <c r="AB36" s="308"/>
      <c r="AC36" s="308"/>
      <c r="AD36" s="309"/>
      <c r="AE36" s="370"/>
      <c r="AF36" s="371"/>
      <c r="AG36" s="371"/>
      <c r="AH36" s="372"/>
      <c r="AI36" s="378"/>
      <c r="AJ36" s="379"/>
      <c r="AK36" s="379"/>
      <c r="AL36" s="379"/>
      <c r="AM36" s="380"/>
      <c r="AN36" s="378"/>
      <c r="AO36" s="379"/>
      <c r="AP36" s="379"/>
      <c r="AQ36" s="380"/>
      <c r="AR36" s="11"/>
    </row>
    <row r="37" spans="1:44" ht="4.5" customHeight="1" x14ac:dyDescent="0.25">
      <c r="A37" s="10"/>
      <c r="B37" s="23"/>
      <c r="C37" s="13"/>
      <c r="D37" s="13"/>
      <c r="E37" s="13"/>
      <c r="F37" s="13"/>
      <c r="G37" s="13"/>
      <c r="H37" s="13"/>
      <c r="I37" s="326"/>
      <c r="J37" s="327"/>
      <c r="K37" s="327"/>
      <c r="L37" s="327"/>
      <c r="M37" s="327"/>
      <c r="N37" s="327"/>
      <c r="O37" s="327"/>
      <c r="P37" s="327"/>
      <c r="Q37" s="327"/>
      <c r="R37" s="327"/>
      <c r="S37" s="327"/>
      <c r="T37" s="327"/>
      <c r="U37" s="328"/>
      <c r="V37" s="11"/>
      <c r="W37" s="10"/>
      <c r="X37" s="310"/>
      <c r="Y37" s="311"/>
      <c r="Z37" s="311"/>
      <c r="AA37" s="311"/>
      <c r="AB37" s="311"/>
      <c r="AC37" s="311"/>
      <c r="AD37" s="312"/>
      <c r="AE37" s="373"/>
      <c r="AF37" s="374"/>
      <c r="AG37" s="374"/>
      <c r="AH37" s="375"/>
      <c r="AI37" s="381"/>
      <c r="AJ37" s="382"/>
      <c r="AK37" s="382"/>
      <c r="AL37" s="382"/>
      <c r="AM37" s="383"/>
      <c r="AN37" s="381"/>
      <c r="AO37" s="382"/>
      <c r="AP37" s="382"/>
      <c r="AQ37" s="383"/>
      <c r="AR37" s="11"/>
    </row>
    <row r="38" spans="1:44" ht="4.5" customHeight="1" x14ac:dyDescent="0.25">
      <c r="A38" s="10"/>
      <c r="B38" s="237" t="s">
        <v>43</v>
      </c>
      <c r="C38" s="237"/>
      <c r="D38" s="237"/>
      <c r="E38" s="237"/>
      <c r="F38" s="237"/>
      <c r="G38" s="237"/>
      <c r="H38" s="257"/>
      <c r="I38" s="450" t="e">
        <f>INDEX(#REF!,A1,13)</f>
        <v>#REF!</v>
      </c>
      <c r="J38" s="451"/>
      <c r="K38" s="451"/>
      <c r="L38" s="451"/>
      <c r="M38" s="451"/>
      <c r="N38" s="451"/>
      <c r="O38" s="451"/>
      <c r="P38" s="451"/>
      <c r="Q38" s="451"/>
      <c r="R38" s="451"/>
      <c r="S38" s="451"/>
      <c r="T38" s="451"/>
      <c r="U38" s="452"/>
      <c r="V38" s="11"/>
      <c r="W38" s="10"/>
      <c r="X38" s="220" t="s">
        <v>201</v>
      </c>
      <c r="Y38" s="221"/>
      <c r="Z38" s="221"/>
      <c r="AA38" s="221"/>
      <c r="AB38" s="221"/>
      <c r="AC38" s="221"/>
      <c r="AD38" s="222"/>
      <c r="AE38" s="238" t="s">
        <v>128</v>
      </c>
      <c r="AF38" s="221"/>
      <c r="AG38" s="221"/>
      <c r="AH38" s="222"/>
      <c r="AI38" s="238" t="s">
        <v>127</v>
      </c>
      <c r="AJ38" s="221"/>
      <c r="AK38" s="221"/>
      <c r="AL38" s="221"/>
      <c r="AM38" s="222"/>
      <c r="AN38" s="238" t="s">
        <v>6</v>
      </c>
      <c r="AO38" s="221"/>
      <c r="AP38" s="221"/>
      <c r="AQ38" s="222"/>
      <c r="AR38" s="11"/>
    </row>
    <row r="39" spans="1:44" ht="4.5" customHeight="1" x14ac:dyDescent="0.25">
      <c r="A39" s="10"/>
      <c r="B39" s="237"/>
      <c r="C39" s="237"/>
      <c r="D39" s="237"/>
      <c r="E39" s="237"/>
      <c r="F39" s="237"/>
      <c r="G39" s="237"/>
      <c r="H39" s="257"/>
      <c r="I39" s="453"/>
      <c r="J39" s="454"/>
      <c r="K39" s="454"/>
      <c r="L39" s="454"/>
      <c r="M39" s="454"/>
      <c r="N39" s="454"/>
      <c r="O39" s="454"/>
      <c r="P39" s="454"/>
      <c r="Q39" s="454"/>
      <c r="R39" s="454"/>
      <c r="S39" s="454"/>
      <c r="T39" s="454"/>
      <c r="U39" s="455"/>
      <c r="V39" s="11"/>
      <c r="W39" s="10"/>
      <c r="X39" s="223"/>
      <c r="Y39" s="224"/>
      <c r="Z39" s="224"/>
      <c r="AA39" s="224"/>
      <c r="AB39" s="224"/>
      <c r="AC39" s="224"/>
      <c r="AD39" s="225"/>
      <c r="AE39" s="223"/>
      <c r="AF39" s="224"/>
      <c r="AG39" s="224"/>
      <c r="AH39" s="225"/>
      <c r="AI39" s="223"/>
      <c r="AJ39" s="224"/>
      <c r="AK39" s="224"/>
      <c r="AL39" s="224"/>
      <c r="AM39" s="225"/>
      <c r="AN39" s="223"/>
      <c r="AO39" s="224"/>
      <c r="AP39" s="224"/>
      <c r="AQ39" s="225"/>
      <c r="AR39" s="11"/>
    </row>
    <row r="40" spans="1:44" ht="4.5" customHeight="1" x14ac:dyDescent="0.25">
      <c r="A40" s="10"/>
      <c r="B40" s="237" t="s">
        <v>44</v>
      </c>
      <c r="C40" s="237"/>
      <c r="D40" s="237"/>
      <c r="E40" s="237"/>
      <c r="F40" s="237"/>
      <c r="G40" s="237"/>
      <c r="H40" s="237"/>
      <c r="I40" s="453"/>
      <c r="J40" s="454"/>
      <c r="K40" s="454"/>
      <c r="L40" s="454"/>
      <c r="M40" s="454"/>
      <c r="N40" s="454"/>
      <c r="O40" s="454"/>
      <c r="P40" s="454"/>
      <c r="Q40" s="454"/>
      <c r="R40" s="454"/>
      <c r="S40" s="454"/>
      <c r="T40" s="454"/>
      <c r="U40" s="455"/>
      <c r="V40" s="11"/>
      <c r="W40" s="10"/>
      <c r="X40" s="226"/>
      <c r="Y40" s="227"/>
      <c r="Z40" s="227"/>
      <c r="AA40" s="227"/>
      <c r="AB40" s="227"/>
      <c r="AC40" s="227"/>
      <c r="AD40" s="228"/>
      <c r="AE40" s="226"/>
      <c r="AF40" s="227"/>
      <c r="AG40" s="227"/>
      <c r="AH40" s="228"/>
      <c r="AI40" s="226"/>
      <c r="AJ40" s="227"/>
      <c r="AK40" s="227"/>
      <c r="AL40" s="227"/>
      <c r="AM40" s="228"/>
      <c r="AN40" s="226"/>
      <c r="AO40" s="227"/>
      <c r="AP40" s="227"/>
      <c r="AQ40" s="228"/>
      <c r="AR40" s="11"/>
    </row>
    <row r="41" spans="1:44" ht="4.5" customHeight="1" x14ac:dyDescent="0.25">
      <c r="A41" s="10"/>
      <c r="B41" s="237"/>
      <c r="C41" s="237"/>
      <c r="D41" s="237"/>
      <c r="E41" s="237"/>
      <c r="F41" s="237"/>
      <c r="G41" s="237"/>
      <c r="H41" s="237"/>
      <c r="I41" s="456"/>
      <c r="J41" s="457"/>
      <c r="K41" s="457"/>
      <c r="L41" s="457"/>
      <c r="M41" s="457"/>
      <c r="N41" s="457"/>
      <c r="O41" s="457"/>
      <c r="P41" s="457"/>
      <c r="Q41" s="457"/>
      <c r="R41" s="457"/>
      <c r="S41" s="457"/>
      <c r="T41" s="457"/>
      <c r="U41" s="458"/>
      <c r="V41" s="11"/>
      <c r="W41" s="10"/>
      <c r="X41" s="280" t="s">
        <v>111</v>
      </c>
      <c r="Y41" s="281"/>
      <c r="Z41" s="281"/>
      <c r="AA41" s="281"/>
      <c r="AB41" s="281"/>
      <c r="AC41" s="281"/>
      <c r="AD41" s="282"/>
      <c r="AE41" s="358" t="e">
        <f>INDEX(#REF!,A1,35)</f>
        <v>#REF!</v>
      </c>
      <c r="AF41" s="359"/>
      <c r="AG41" s="359"/>
      <c r="AH41" s="360"/>
      <c r="AI41" s="358" t="e">
        <f>INDEX(#REF!,A1,36)</f>
        <v>#REF!</v>
      </c>
      <c r="AJ41" s="359"/>
      <c r="AK41" s="359"/>
      <c r="AL41" s="359"/>
      <c r="AM41" s="360"/>
      <c r="AN41" s="358" t="e">
        <f>INDEX(#REF!,A1,37)</f>
        <v>#REF!</v>
      </c>
      <c r="AO41" s="359"/>
      <c r="AP41" s="359"/>
      <c r="AQ41" s="360"/>
      <c r="AR41" s="11"/>
    </row>
    <row r="42" spans="1:44" ht="4.5" customHeight="1" x14ac:dyDescent="0.25">
      <c r="A42" s="10"/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1"/>
      <c r="W42" s="10"/>
      <c r="X42" s="283"/>
      <c r="Y42" s="284"/>
      <c r="Z42" s="284"/>
      <c r="AA42" s="284"/>
      <c r="AB42" s="284"/>
      <c r="AC42" s="284"/>
      <c r="AD42" s="285"/>
      <c r="AE42" s="361"/>
      <c r="AF42" s="362"/>
      <c r="AG42" s="362"/>
      <c r="AH42" s="363"/>
      <c r="AI42" s="361"/>
      <c r="AJ42" s="362"/>
      <c r="AK42" s="362"/>
      <c r="AL42" s="362"/>
      <c r="AM42" s="363"/>
      <c r="AN42" s="361"/>
      <c r="AO42" s="362"/>
      <c r="AP42" s="362"/>
      <c r="AQ42" s="363"/>
      <c r="AR42" s="11"/>
    </row>
    <row r="43" spans="1:44" ht="4.5" customHeight="1" x14ac:dyDescent="0.25">
      <c r="A43" s="10"/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450">
        <f ca="1">IF(DAYS360(I91,NOW())&gt;60,NOW(),I91)</f>
        <v>45938.617714583335</v>
      </c>
      <c r="M43" s="475"/>
      <c r="N43" s="475"/>
      <c r="O43" s="475"/>
      <c r="P43" s="475"/>
      <c r="Q43" s="475"/>
      <c r="R43" s="475"/>
      <c r="S43" s="475"/>
      <c r="T43" s="475"/>
      <c r="U43" s="476"/>
      <c r="V43" s="11"/>
      <c r="W43" s="10"/>
      <c r="X43" s="286"/>
      <c r="Y43" s="287"/>
      <c r="Z43" s="287"/>
      <c r="AA43" s="287"/>
      <c r="AB43" s="287"/>
      <c r="AC43" s="287"/>
      <c r="AD43" s="288"/>
      <c r="AE43" s="364"/>
      <c r="AF43" s="365"/>
      <c r="AG43" s="365"/>
      <c r="AH43" s="366"/>
      <c r="AI43" s="364"/>
      <c r="AJ43" s="365"/>
      <c r="AK43" s="365"/>
      <c r="AL43" s="365"/>
      <c r="AM43" s="366"/>
      <c r="AN43" s="364"/>
      <c r="AO43" s="365"/>
      <c r="AP43" s="365"/>
      <c r="AQ43" s="366"/>
      <c r="AR43" s="11"/>
    </row>
    <row r="44" spans="1:44" ht="4.5" customHeight="1" x14ac:dyDescent="0.25">
      <c r="A44" s="10"/>
      <c r="B44" s="237" t="s">
        <v>45</v>
      </c>
      <c r="C44" s="237"/>
      <c r="D44" s="237"/>
      <c r="E44" s="237"/>
      <c r="F44" s="237"/>
      <c r="G44" s="237"/>
      <c r="H44" s="237"/>
      <c r="I44" s="237"/>
      <c r="J44" s="237"/>
      <c r="K44" s="237"/>
      <c r="L44" s="477"/>
      <c r="M44" s="237"/>
      <c r="N44" s="237"/>
      <c r="O44" s="237"/>
      <c r="P44" s="237"/>
      <c r="Q44" s="237"/>
      <c r="R44" s="237"/>
      <c r="S44" s="237"/>
      <c r="T44" s="237"/>
      <c r="U44" s="257"/>
      <c r="V44" s="11"/>
      <c r="W44" s="10"/>
      <c r="X44" s="271" t="s">
        <v>46</v>
      </c>
      <c r="Y44" s="272"/>
      <c r="Z44" s="272"/>
      <c r="AA44" s="273"/>
      <c r="AB44" s="238" t="e">
        <f>INDEX(#REF!,A1,18)</f>
        <v>#REF!</v>
      </c>
      <c r="AC44" s="240"/>
      <c r="AD44" s="238" t="s">
        <v>47</v>
      </c>
      <c r="AE44" s="240"/>
      <c r="AF44" s="260" t="e">
        <f>INDEX(#REF!,A1,7)</f>
        <v>#REF!</v>
      </c>
      <c r="AG44" s="261"/>
      <c r="AH44" s="261"/>
      <c r="AI44" s="261"/>
      <c r="AJ44" s="261"/>
      <c r="AK44" s="261"/>
      <c r="AL44" s="261"/>
      <c r="AM44" s="262"/>
      <c r="AN44" s="256" t="e">
        <f>INDEX(#REF!,A1,15)</f>
        <v>#REF!</v>
      </c>
      <c r="AO44" s="239"/>
      <c r="AP44" s="239"/>
      <c r="AQ44" s="240"/>
      <c r="AR44" s="11"/>
    </row>
    <row r="45" spans="1:44" ht="4.5" customHeight="1" x14ac:dyDescent="0.25">
      <c r="A45" s="10"/>
      <c r="B45" s="237"/>
      <c r="C45" s="237"/>
      <c r="D45" s="237"/>
      <c r="E45" s="237"/>
      <c r="F45" s="237"/>
      <c r="G45" s="237"/>
      <c r="H45" s="237"/>
      <c r="I45" s="237"/>
      <c r="J45" s="237"/>
      <c r="K45" s="237"/>
      <c r="L45" s="477"/>
      <c r="M45" s="237"/>
      <c r="N45" s="237"/>
      <c r="O45" s="237"/>
      <c r="P45" s="237"/>
      <c r="Q45" s="237"/>
      <c r="R45" s="237"/>
      <c r="S45" s="237"/>
      <c r="T45" s="237"/>
      <c r="U45" s="257"/>
      <c r="V45" s="11"/>
      <c r="W45" s="10"/>
      <c r="X45" s="274"/>
      <c r="Y45" s="275"/>
      <c r="Z45" s="275"/>
      <c r="AA45" s="276"/>
      <c r="AB45" s="241"/>
      <c r="AC45" s="243"/>
      <c r="AD45" s="241"/>
      <c r="AE45" s="243"/>
      <c r="AF45" s="263"/>
      <c r="AG45" s="264"/>
      <c r="AH45" s="264"/>
      <c r="AI45" s="264"/>
      <c r="AJ45" s="264"/>
      <c r="AK45" s="264"/>
      <c r="AL45" s="264"/>
      <c r="AM45" s="265"/>
      <c r="AN45" s="241"/>
      <c r="AO45" s="242"/>
      <c r="AP45" s="242"/>
      <c r="AQ45" s="243"/>
      <c r="AR45" s="11"/>
    </row>
    <row r="46" spans="1:44" ht="4.5" customHeight="1" x14ac:dyDescent="0.25">
      <c r="A46" s="10"/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478"/>
      <c r="M46" s="479"/>
      <c r="N46" s="479"/>
      <c r="O46" s="479"/>
      <c r="P46" s="479"/>
      <c r="Q46" s="479"/>
      <c r="R46" s="479"/>
      <c r="S46" s="479"/>
      <c r="T46" s="479"/>
      <c r="U46" s="480"/>
      <c r="V46" s="11"/>
      <c r="W46" s="10"/>
      <c r="X46" s="277"/>
      <c r="Y46" s="278"/>
      <c r="Z46" s="278"/>
      <c r="AA46" s="279"/>
      <c r="AB46" s="244"/>
      <c r="AC46" s="246"/>
      <c r="AD46" s="244"/>
      <c r="AE46" s="246"/>
      <c r="AF46" s="266"/>
      <c r="AG46" s="267"/>
      <c r="AH46" s="267"/>
      <c r="AI46" s="267"/>
      <c r="AJ46" s="267"/>
      <c r="AK46" s="267"/>
      <c r="AL46" s="267"/>
      <c r="AM46" s="268"/>
      <c r="AN46" s="244"/>
      <c r="AO46" s="245"/>
      <c r="AP46" s="245"/>
      <c r="AQ46" s="246"/>
      <c r="AR46" s="11"/>
    </row>
    <row r="47" spans="1:44" ht="4.5" customHeight="1" x14ac:dyDescent="0.25">
      <c r="A47" s="24"/>
      <c r="B47" s="25"/>
      <c r="C47" s="25"/>
      <c r="D47" s="25"/>
      <c r="E47" s="25"/>
      <c r="F47" s="25"/>
      <c r="G47" s="25"/>
      <c r="H47" s="25"/>
      <c r="I47" s="25"/>
      <c r="J47" s="25"/>
      <c r="K47" s="25"/>
      <c r="L47" s="25"/>
      <c r="M47" s="25"/>
      <c r="N47" s="25"/>
      <c r="O47" s="25"/>
      <c r="P47" s="25"/>
      <c r="Q47" s="25"/>
      <c r="R47" s="25"/>
      <c r="S47" s="25"/>
      <c r="T47" s="25"/>
      <c r="U47" s="25"/>
      <c r="V47" s="26"/>
      <c r="W47" s="24"/>
      <c r="X47" s="27"/>
      <c r="Y47" s="27"/>
      <c r="Z47" s="27"/>
      <c r="AA47" s="27"/>
      <c r="AB47" s="27"/>
      <c r="AC47" s="27"/>
      <c r="AD47" s="27"/>
      <c r="AE47" s="27"/>
      <c r="AF47" s="27"/>
      <c r="AG47" s="27"/>
      <c r="AH47" s="27"/>
      <c r="AI47" s="27"/>
      <c r="AJ47" s="27"/>
      <c r="AK47" s="27"/>
      <c r="AL47" s="27"/>
      <c r="AM47" s="27"/>
      <c r="AN47" s="27"/>
      <c r="AO47" s="27"/>
      <c r="AP47" s="27"/>
      <c r="AQ47" s="27"/>
      <c r="AR47" s="26"/>
    </row>
    <row r="48" spans="1:44" ht="4.5" customHeight="1" x14ac:dyDescent="0.25">
      <c r="A48" s="1">
        <v>75</v>
      </c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489" t="e">
        <f>CONCATENATE("*",INDEX(#REF!,A48,17))</f>
        <v>#REF!</v>
      </c>
      <c r="U48" s="489"/>
      <c r="V48" s="490"/>
      <c r="W48" s="4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6"/>
    </row>
    <row r="49" spans="1:44" ht="4.5" customHeight="1" x14ac:dyDescent="0.25">
      <c r="A49" s="8"/>
      <c r="T49" s="491"/>
      <c r="U49" s="491"/>
      <c r="V49" s="492"/>
      <c r="W49" s="10"/>
      <c r="X49" s="224" t="s">
        <v>58</v>
      </c>
      <c r="Y49" s="224"/>
      <c r="Z49" s="224"/>
      <c r="AA49" s="224"/>
      <c r="AB49" s="224"/>
      <c r="AC49" s="224"/>
      <c r="AD49" s="224"/>
      <c r="AE49" s="224"/>
      <c r="AF49" s="224"/>
      <c r="AG49" s="224"/>
      <c r="AH49" s="224"/>
      <c r="AI49" s="224"/>
      <c r="AJ49" s="224"/>
      <c r="AK49" s="224"/>
      <c r="AL49" s="224"/>
      <c r="AM49" s="224"/>
      <c r="AN49" s="224"/>
      <c r="AO49" s="224"/>
      <c r="AP49" s="224"/>
      <c r="AQ49" s="224"/>
      <c r="AR49" s="11"/>
    </row>
    <row r="50" spans="1:44" ht="4.5" customHeight="1" x14ac:dyDescent="0.25">
      <c r="A50" s="8"/>
      <c r="T50" s="491"/>
      <c r="U50" s="491"/>
      <c r="V50" s="492"/>
      <c r="W50" s="10"/>
      <c r="X50" s="224"/>
      <c r="Y50" s="224"/>
      <c r="Z50" s="224"/>
      <c r="AA50" s="224"/>
      <c r="AB50" s="224"/>
      <c r="AC50" s="224"/>
      <c r="AD50" s="224"/>
      <c r="AE50" s="224"/>
      <c r="AF50" s="224"/>
      <c r="AG50" s="224"/>
      <c r="AH50" s="224"/>
      <c r="AI50" s="224"/>
      <c r="AJ50" s="224"/>
      <c r="AK50" s="224"/>
      <c r="AL50" s="224"/>
      <c r="AM50" s="224"/>
      <c r="AN50" s="224"/>
      <c r="AO50" s="224"/>
      <c r="AP50" s="224"/>
      <c r="AQ50" s="224"/>
      <c r="AR50" s="11"/>
    </row>
    <row r="51" spans="1:44" ht="4.5" customHeight="1" x14ac:dyDescent="0.25">
      <c r="A51" s="8"/>
      <c r="R51" s="12"/>
      <c r="S51" s="12"/>
      <c r="T51" s="12"/>
      <c r="U51" s="12"/>
      <c r="V51" s="9"/>
      <c r="W51" s="10"/>
      <c r="X51" s="224"/>
      <c r="Y51" s="224"/>
      <c r="Z51" s="224"/>
      <c r="AA51" s="224"/>
      <c r="AB51" s="224"/>
      <c r="AC51" s="224"/>
      <c r="AD51" s="224"/>
      <c r="AE51" s="224"/>
      <c r="AF51" s="224"/>
      <c r="AG51" s="224"/>
      <c r="AH51" s="224"/>
      <c r="AI51" s="224"/>
      <c r="AJ51" s="224"/>
      <c r="AK51" s="224"/>
      <c r="AL51" s="224"/>
      <c r="AM51" s="224"/>
      <c r="AN51" s="224"/>
      <c r="AO51" s="224"/>
      <c r="AP51" s="224"/>
      <c r="AQ51" s="224"/>
      <c r="AR51" s="11"/>
    </row>
    <row r="52" spans="1:44" ht="4.5" customHeight="1" x14ac:dyDescent="0.25">
      <c r="A52" s="8"/>
      <c r="R52" s="12"/>
      <c r="S52" s="12"/>
      <c r="T52" s="12"/>
      <c r="U52" s="12"/>
      <c r="V52" s="9"/>
      <c r="W52" s="10"/>
      <c r="X52" s="224"/>
      <c r="Y52" s="224"/>
      <c r="Z52" s="224"/>
      <c r="AA52" s="224"/>
      <c r="AB52" s="224"/>
      <c r="AC52" s="224"/>
      <c r="AD52" s="224"/>
      <c r="AE52" s="224"/>
      <c r="AF52" s="224"/>
      <c r="AG52" s="224"/>
      <c r="AH52" s="224"/>
      <c r="AI52" s="224"/>
      <c r="AJ52" s="224"/>
      <c r="AK52" s="224"/>
      <c r="AL52" s="224"/>
      <c r="AM52" s="224"/>
      <c r="AN52" s="224"/>
      <c r="AO52" s="224"/>
      <c r="AP52" s="224"/>
      <c r="AQ52" s="224"/>
      <c r="AR52" s="11"/>
    </row>
    <row r="53" spans="1:44" ht="4.5" customHeight="1" x14ac:dyDescent="0.25">
      <c r="A53" s="8"/>
      <c r="R53" s="12"/>
      <c r="S53" s="12"/>
      <c r="T53" s="12"/>
      <c r="U53" s="12"/>
      <c r="V53" s="9"/>
      <c r="W53" s="10"/>
      <c r="X53" s="224"/>
      <c r="Y53" s="224"/>
      <c r="Z53" s="224"/>
      <c r="AA53" s="224"/>
      <c r="AB53" s="224"/>
      <c r="AC53" s="224"/>
      <c r="AD53" s="224"/>
      <c r="AE53" s="224"/>
      <c r="AF53" s="224"/>
      <c r="AG53" s="224"/>
      <c r="AH53" s="224"/>
      <c r="AI53" s="224"/>
      <c r="AJ53" s="224"/>
      <c r="AK53" s="224"/>
      <c r="AL53" s="224"/>
      <c r="AM53" s="224"/>
      <c r="AN53" s="224"/>
      <c r="AO53" s="224"/>
      <c r="AP53" s="224"/>
      <c r="AQ53" s="224"/>
      <c r="AR53" s="11"/>
    </row>
    <row r="54" spans="1:44" ht="4.5" customHeight="1" x14ac:dyDescent="0.25">
      <c r="A54" s="8"/>
      <c r="B54" s="219" t="s">
        <v>180</v>
      </c>
      <c r="C54" s="313"/>
      <c r="D54" s="313"/>
      <c r="E54" s="313"/>
      <c r="F54" s="313"/>
      <c r="G54" s="313"/>
      <c r="H54" s="313"/>
      <c r="I54" s="313"/>
      <c r="J54" s="313"/>
      <c r="K54" s="313"/>
      <c r="L54" s="313"/>
      <c r="M54" s="313"/>
      <c r="N54" s="313"/>
      <c r="O54" s="313"/>
      <c r="P54" s="313"/>
      <c r="Q54" s="313"/>
      <c r="R54" s="313"/>
      <c r="S54" s="313"/>
      <c r="T54" s="313"/>
      <c r="U54" s="313"/>
      <c r="V54" s="9"/>
      <c r="W54" s="10"/>
      <c r="X54" s="224"/>
      <c r="Y54" s="224"/>
      <c r="Z54" s="224"/>
      <c r="AA54" s="224"/>
      <c r="AB54" s="224"/>
      <c r="AC54" s="224"/>
      <c r="AD54" s="224"/>
      <c r="AE54" s="224"/>
      <c r="AF54" s="224"/>
      <c r="AG54" s="224"/>
      <c r="AH54" s="224"/>
      <c r="AI54" s="224"/>
      <c r="AJ54" s="224"/>
      <c r="AK54" s="224"/>
      <c r="AL54" s="224"/>
      <c r="AM54" s="224"/>
      <c r="AN54" s="224"/>
      <c r="AO54" s="224"/>
      <c r="AP54" s="224"/>
      <c r="AQ54" s="224"/>
      <c r="AR54" s="11"/>
    </row>
    <row r="55" spans="1:44" ht="4.5" customHeight="1" x14ac:dyDescent="0.25">
      <c r="A55" s="8"/>
      <c r="B55" s="313"/>
      <c r="C55" s="313"/>
      <c r="D55" s="313"/>
      <c r="E55" s="313"/>
      <c r="F55" s="313"/>
      <c r="G55" s="313"/>
      <c r="H55" s="313"/>
      <c r="I55" s="313"/>
      <c r="J55" s="313"/>
      <c r="K55" s="313"/>
      <c r="L55" s="313"/>
      <c r="M55" s="313"/>
      <c r="N55" s="313"/>
      <c r="O55" s="313"/>
      <c r="P55" s="313"/>
      <c r="Q55" s="313"/>
      <c r="R55" s="313"/>
      <c r="S55" s="313"/>
      <c r="T55" s="313"/>
      <c r="U55" s="313"/>
      <c r="V55" s="9"/>
      <c r="W55" s="10"/>
      <c r="X55" s="224"/>
      <c r="Y55" s="224"/>
      <c r="Z55" s="224"/>
      <c r="AA55" s="224"/>
      <c r="AB55" s="224"/>
      <c r="AC55" s="224"/>
      <c r="AD55" s="224"/>
      <c r="AE55" s="224"/>
      <c r="AF55" s="224"/>
      <c r="AG55" s="224"/>
      <c r="AH55" s="224"/>
      <c r="AI55" s="224"/>
      <c r="AJ55" s="224"/>
      <c r="AK55" s="224"/>
      <c r="AL55" s="224"/>
      <c r="AM55" s="224"/>
      <c r="AN55" s="224"/>
      <c r="AO55" s="224"/>
      <c r="AP55" s="224"/>
      <c r="AQ55" s="224"/>
      <c r="AR55" s="11"/>
    </row>
    <row r="56" spans="1:44" ht="4.5" customHeight="1" x14ac:dyDescent="0.25">
      <c r="A56" s="8"/>
      <c r="B56" s="219" t="s">
        <v>146</v>
      </c>
      <c r="C56" s="219"/>
      <c r="D56" s="219"/>
      <c r="E56" s="219"/>
      <c r="F56" s="219"/>
      <c r="G56" s="219"/>
      <c r="H56" s="219"/>
      <c r="I56" s="219"/>
      <c r="J56" s="219"/>
      <c r="K56" s="219"/>
      <c r="L56" s="219"/>
      <c r="M56" s="219"/>
      <c r="N56" s="219"/>
      <c r="O56" s="219"/>
      <c r="P56" s="219"/>
      <c r="Q56" s="219"/>
      <c r="R56" s="219"/>
      <c r="S56" s="219"/>
      <c r="T56" s="219"/>
      <c r="U56" s="219"/>
      <c r="V56" s="9"/>
      <c r="W56" s="10"/>
      <c r="X56" s="224"/>
      <c r="Y56" s="224"/>
      <c r="Z56" s="224"/>
      <c r="AA56" s="224"/>
      <c r="AB56" s="224"/>
      <c r="AC56" s="224"/>
      <c r="AD56" s="224"/>
      <c r="AE56" s="224"/>
      <c r="AF56" s="224"/>
      <c r="AG56" s="224"/>
      <c r="AH56" s="224"/>
      <c r="AI56" s="224"/>
      <c r="AJ56" s="224"/>
      <c r="AK56" s="224"/>
      <c r="AL56" s="224"/>
      <c r="AM56" s="224"/>
      <c r="AN56" s="224"/>
      <c r="AO56" s="224"/>
      <c r="AP56" s="224"/>
      <c r="AQ56" s="224"/>
      <c r="AR56" s="11"/>
    </row>
    <row r="57" spans="1:44" ht="4.5" customHeight="1" x14ac:dyDescent="0.25">
      <c r="A57" s="8"/>
      <c r="B57" s="219"/>
      <c r="C57" s="219"/>
      <c r="D57" s="219"/>
      <c r="E57" s="219"/>
      <c r="F57" s="219"/>
      <c r="G57" s="219"/>
      <c r="H57" s="219"/>
      <c r="I57" s="219"/>
      <c r="J57" s="219"/>
      <c r="K57" s="219"/>
      <c r="L57" s="219"/>
      <c r="M57" s="219"/>
      <c r="N57" s="219"/>
      <c r="O57" s="219"/>
      <c r="P57" s="219"/>
      <c r="Q57" s="219"/>
      <c r="R57" s="219"/>
      <c r="S57" s="219"/>
      <c r="T57" s="219"/>
      <c r="U57" s="219"/>
      <c r="V57" s="9"/>
      <c r="W57" s="10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 s="13"/>
      <c r="AI57" s="13"/>
      <c r="AJ57" s="13"/>
      <c r="AK57" s="13"/>
      <c r="AL57" s="13"/>
      <c r="AM57" s="13"/>
      <c r="AN57" s="13"/>
      <c r="AO57" s="13"/>
      <c r="AP57" s="13"/>
      <c r="AQ57" s="13"/>
      <c r="AR57" s="11"/>
    </row>
    <row r="58" spans="1:44" ht="4.5" customHeight="1" x14ac:dyDescent="0.25">
      <c r="A58" s="8"/>
      <c r="B58" s="230" t="s">
        <v>36</v>
      </c>
      <c r="C58" s="230"/>
      <c r="D58" s="230"/>
      <c r="E58" s="230"/>
      <c r="F58" s="230"/>
      <c r="G58" s="230"/>
      <c r="H58" s="230"/>
      <c r="I58" s="230"/>
      <c r="J58" s="230"/>
      <c r="K58" s="230"/>
      <c r="L58" s="230"/>
      <c r="M58" s="230"/>
      <c r="N58" s="230"/>
      <c r="O58" s="230"/>
      <c r="P58" s="230"/>
      <c r="Q58" s="230"/>
      <c r="R58" s="230"/>
      <c r="S58" s="230"/>
      <c r="T58" s="230"/>
      <c r="U58" s="230"/>
      <c r="V58" s="9"/>
      <c r="W58" s="10"/>
      <c r="X58" s="237" t="s">
        <v>75</v>
      </c>
      <c r="Y58" s="237"/>
      <c r="Z58" s="237"/>
      <c r="AA58" s="237"/>
      <c r="AB58" s="237"/>
      <c r="AC58" s="237"/>
      <c r="AD58" s="237"/>
      <c r="AE58" s="237"/>
      <c r="AF58" s="237"/>
      <c r="AG58" s="237"/>
      <c r="AH58" s="257"/>
      <c r="AI58" s="417" t="e">
        <f>I70</f>
        <v>#REF!</v>
      </c>
      <c r="AJ58" s="418"/>
      <c r="AK58" s="418"/>
      <c r="AL58" s="418"/>
      <c r="AM58" s="418"/>
      <c r="AN58" s="418"/>
      <c r="AO58" s="418"/>
      <c r="AP58" s="418"/>
      <c r="AQ58" s="419"/>
      <c r="AR58" s="11"/>
    </row>
    <row r="59" spans="1:44" ht="4.5" customHeight="1" x14ac:dyDescent="0.25">
      <c r="A59" s="8"/>
      <c r="B59" s="230"/>
      <c r="C59" s="230"/>
      <c r="D59" s="230"/>
      <c r="E59" s="230"/>
      <c r="F59" s="230"/>
      <c r="G59" s="230"/>
      <c r="H59" s="230"/>
      <c r="I59" s="230"/>
      <c r="J59" s="230"/>
      <c r="K59" s="230"/>
      <c r="L59" s="230"/>
      <c r="M59" s="230"/>
      <c r="N59" s="230"/>
      <c r="O59" s="230"/>
      <c r="P59" s="230"/>
      <c r="Q59" s="230"/>
      <c r="R59" s="230"/>
      <c r="S59" s="230"/>
      <c r="T59" s="230"/>
      <c r="U59" s="230"/>
      <c r="V59" s="9"/>
      <c r="W59" s="10"/>
      <c r="X59" s="237"/>
      <c r="Y59" s="237"/>
      <c r="Z59" s="237"/>
      <c r="AA59" s="237"/>
      <c r="AB59" s="237"/>
      <c r="AC59" s="237"/>
      <c r="AD59" s="237"/>
      <c r="AE59" s="237"/>
      <c r="AF59" s="237"/>
      <c r="AG59" s="237"/>
      <c r="AH59" s="257"/>
      <c r="AI59" s="420"/>
      <c r="AJ59" s="421"/>
      <c r="AK59" s="421"/>
      <c r="AL59" s="421"/>
      <c r="AM59" s="421"/>
      <c r="AN59" s="421"/>
      <c r="AO59" s="421"/>
      <c r="AP59" s="421"/>
      <c r="AQ59" s="422"/>
      <c r="AR59" s="11"/>
    </row>
    <row r="60" spans="1:44" ht="4.5" customHeight="1" x14ac:dyDescent="0.25">
      <c r="A60" s="8"/>
      <c r="B60" s="230" t="s">
        <v>39</v>
      </c>
      <c r="C60" s="230"/>
      <c r="D60" s="230"/>
      <c r="E60" s="230"/>
      <c r="F60" s="230"/>
      <c r="G60" s="230"/>
      <c r="H60" s="230"/>
      <c r="I60" s="230"/>
      <c r="J60" s="230"/>
      <c r="K60" s="230"/>
      <c r="L60" s="230"/>
      <c r="M60" s="230"/>
      <c r="N60" s="230"/>
      <c r="O60" s="230"/>
      <c r="P60" s="230"/>
      <c r="Q60" s="230"/>
      <c r="R60" s="230"/>
      <c r="S60" s="230"/>
      <c r="T60" s="230"/>
      <c r="U60" s="230"/>
      <c r="V60" s="9"/>
      <c r="W60" s="10"/>
      <c r="X60" s="13"/>
      <c r="Y60" s="13"/>
      <c r="Z60" s="13"/>
      <c r="AA60" s="13"/>
      <c r="AB60" s="13"/>
      <c r="AC60" s="13"/>
      <c r="AD60" s="15"/>
      <c r="AE60" s="15"/>
      <c r="AF60" s="15"/>
      <c r="AG60" s="15"/>
      <c r="AH60" s="15"/>
      <c r="AI60" s="423"/>
      <c r="AJ60" s="424"/>
      <c r="AK60" s="424"/>
      <c r="AL60" s="424"/>
      <c r="AM60" s="424"/>
      <c r="AN60" s="424"/>
      <c r="AO60" s="424"/>
      <c r="AP60" s="424"/>
      <c r="AQ60" s="425"/>
      <c r="AR60" s="11"/>
    </row>
    <row r="61" spans="1:44" ht="4.5" customHeight="1" x14ac:dyDescent="0.25">
      <c r="A61" s="8"/>
      <c r="B61" s="230"/>
      <c r="C61" s="230"/>
      <c r="D61" s="230"/>
      <c r="E61" s="230"/>
      <c r="F61" s="230"/>
      <c r="G61" s="230"/>
      <c r="H61" s="230"/>
      <c r="I61" s="230"/>
      <c r="J61" s="230"/>
      <c r="K61" s="230"/>
      <c r="L61" s="230"/>
      <c r="M61" s="230"/>
      <c r="N61" s="230"/>
      <c r="O61" s="230"/>
      <c r="P61" s="230"/>
      <c r="Q61" s="230"/>
      <c r="R61" s="230"/>
      <c r="S61" s="230"/>
      <c r="T61" s="230"/>
      <c r="U61" s="230"/>
      <c r="V61" s="9"/>
      <c r="W61" s="10"/>
      <c r="X61" s="242" t="s">
        <v>227</v>
      </c>
      <c r="Y61" s="243"/>
      <c r="Z61" s="408" t="e">
        <f>INDEX(#REF!,A48,14)</f>
        <v>#REF!</v>
      </c>
      <c r="AA61" s="409"/>
      <c r="AB61" s="409"/>
      <c r="AC61" s="409"/>
      <c r="AD61" s="410"/>
      <c r="AE61" s="15"/>
      <c r="AF61" s="15"/>
      <c r="AG61" s="15"/>
      <c r="AH61" s="15"/>
      <c r="AI61" s="15"/>
      <c r="AJ61" s="15"/>
      <c r="AK61" s="15"/>
      <c r="AL61" s="15"/>
      <c r="AM61" s="15"/>
      <c r="AN61" s="15"/>
      <c r="AO61" s="15"/>
      <c r="AP61" s="15"/>
      <c r="AQ61" s="15"/>
      <c r="AR61" s="11"/>
    </row>
    <row r="62" spans="1:44" ht="4.5" customHeight="1" x14ac:dyDescent="0.25">
      <c r="A62" s="10"/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3"/>
      <c r="T62" s="13"/>
      <c r="U62" s="13"/>
      <c r="V62" s="11"/>
      <c r="W62" s="10"/>
      <c r="X62" s="242"/>
      <c r="Y62" s="243"/>
      <c r="Z62" s="411"/>
      <c r="AA62" s="412"/>
      <c r="AB62" s="412"/>
      <c r="AC62" s="412"/>
      <c r="AD62" s="413"/>
      <c r="AE62" s="13"/>
      <c r="AF62" s="13"/>
      <c r="AG62" s="13"/>
      <c r="AH62" s="441" t="e">
        <f>INDEX(#REF!,A48,27)</f>
        <v>#REF!</v>
      </c>
      <c r="AI62" s="442"/>
      <c r="AJ62" s="442"/>
      <c r="AK62" s="442"/>
      <c r="AL62" s="442"/>
      <c r="AM62" s="442"/>
      <c r="AN62" s="442"/>
      <c r="AO62" s="442"/>
      <c r="AP62" s="442"/>
      <c r="AQ62" s="443"/>
      <c r="AR62" s="11"/>
    </row>
    <row r="63" spans="1:44" ht="4.5" customHeight="1" x14ac:dyDescent="0.25">
      <c r="A63" s="10"/>
      <c r="B63" s="229" t="s">
        <v>228</v>
      </c>
      <c r="C63" s="229"/>
      <c r="D63" s="229"/>
      <c r="E63" s="229"/>
      <c r="F63" s="231" t="s">
        <v>229</v>
      </c>
      <c r="G63" s="232"/>
      <c r="H63" s="232"/>
      <c r="I63" s="232"/>
      <c r="J63" s="232"/>
      <c r="K63" s="232"/>
      <c r="L63" s="232"/>
      <c r="M63" s="232"/>
      <c r="N63" s="232"/>
      <c r="O63" s="232"/>
      <c r="P63" s="232"/>
      <c r="Q63" s="232"/>
      <c r="R63" s="232"/>
      <c r="S63" s="232"/>
      <c r="T63" s="232"/>
      <c r="U63" s="233"/>
      <c r="V63" s="11"/>
      <c r="W63" s="10"/>
      <c r="X63" s="242"/>
      <c r="Y63" s="243"/>
      <c r="Z63" s="411"/>
      <c r="AA63" s="412"/>
      <c r="AB63" s="412"/>
      <c r="AC63" s="412"/>
      <c r="AD63" s="413"/>
      <c r="AE63" s="219" t="s">
        <v>68</v>
      </c>
      <c r="AF63" s="219"/>
      <c r="AG63" s="219"/>
      <c r="AH63" s="444"/>
      <c r="AI63" s="445"/>
      <c r="AJ63" s="445"/>
      <c r="AK63" s="445"/>
      <c r="AL63" s="445"/>
      <c r="AM63" s="445"/>
      <c r="AN63" s="445"/>
      <c r="AO63" s="445"/>
      <c r="AP63" s="445"/>
      <c r="AQ63" s="446"/>
      <c r="AR63" s="11"/>
    </row>
    <row r="64" spans="1:44" ht="4.5" customHeight="1" x14ac:dyDescent="0.25">
      <c r="A64" s="10"/>
      <c r="B64" s="229"/>
      <c r="C64" s="229"/>
      <c r="D64" s="229"/>
      <c r="E64" s="229"/>
      <c r="F64" s="234"/>
      <c r="G64" s="235"/>
      <c r="H64" s="235"/>
      <c r="I64" s="235"/>
      <c r="J64" s="235"/>
      <c r="K64" s="235"/>
      <c r="L64" s="235"/>
      <c r="M64" s="235"/>
      <c r="N64" s="235"/>
      <c r="O64" s="235"/>
      <c r="P64" s="235"/>
      <c r="Q64" s="235"/>
      <c r="R64" s="235"/>
      <c r="S64" s="235"/>
      <c r="T64" s="235"/>
      <c r="U64" s="236"/>
      <c r="V64" s="11"/>
      <c r="W64" s="10"/>
      <c r="X64" s="242"/>
      <c r="Y64" s="243"/>
      <c r="Z64" s="414"/>
      <c r="AA64" s="415"/>
      <c r="AB64" s="415"/>
      <c r="AC64" s="415"/>
      <c r="AD64" s="416"/>
      <c r="AE64" s="219"/>
      <c r="AF64" s="219"/>
      <c r="AG64" s="219"/>
      <c r="AH64" s="447"/>
      <c r="AI64" s="448"/>
      <c r="AJ64" s="448"/>
      <c r="AK64" s="448"/>
      <c r="AL64" s="448"/>
      <c r="AM64" s="448"/>
      <c r="AN64" s="448"/>
      <c r="AO64" s="448"/>
      <c r="AP64" s="448"/>
      <c r="AQ64" s="449"/>
      <c r="AR64" s="11"/>
    </row>
    <row r="65" spans="1:44" ht="4.5" customHeight="1" x14ac:dyDescent="0.25">
      <c r="A65" s="10"/>
      <c r="B65" s="13"/>
      <c r="C65" s="13"/>
      <c r="D65" s="13"/>
      <c r="E65" s="13"/>
      <c r="F65" s="493" t="e">
        <f>CONCATENATE(INDEX(#REF!,A48,3)," (",INDEX(#REF!,A48,9),")")</f>
        <v>#REF!</v>
      </c>
      <c r="G65" s="494"/>
      <c r="H65" s="494"/>
      <c r="I65" s="494"/>
      <c r="J65" s="494"/>
      <c r="K65" s="494"/>
      <c r="L65" s="494"/>
      <c r="M65" s="494"/>
      <c r="N65" s="494"/>
      <c r="O65" s="494"/>
      <c r="P65" s="494"/>
      <c r="Q65" s="494"/>
      <c r="R65" s="494"/>
      <c r="S65" s="494"/>
      <c r="T65" s="494"/>
      <c r="U65" s="495"/>
      <c r="V65" s="11"/>
      <c r="W65" s="10"/>
      <c r="X65" s="18"/>
      <c r="Y65" s="18"/>
      <c r="Z65" s="18"/>
      <c r="AA65" s="18"/>
      <c r="AB65" s="18"/>
      <c r="AC65" s="18"/>
      <c r="AD65" s="18"/>
      <c r="AE65" s="18"/>
      <c r="AF65" s="18"/>
      <c r="AG65" s="18"/>
      <c r="AH65" s="18"/>
      <c r="AI65" s="18"/>
      <c r="AJ65" s="18"/>
      <c r="AK65" s="18"/>
      <c r="AL65" s="18"/>
      <c r="AM65" s="18"/>
      <c r="AN65" s="18"/>
      <c r="AO65" s="18"/>
      <c r="AP65" s="18"/>
      <c r="AQ65" s="18"/>
      <c r="AR65" s="11"/>
    </row>
    <row r="66" spans="1:44" ht="4.5" customHeight="1" x14ac:dyDescent="0.25">
      <c r="A66" s="10"/>
      <c r="B66" s="237" t="s">
        <v>69</v>
      </c>
      <c r="C66" s="237"/>
      <c r="D66" s="237"/>
      <c r="E66" s="237"/>
      <c r="F66" s="496"/>
      <c r="G66" s="494"/>
      <c r="H66" s="494"/>
      <c r="I66" s="494"/>
      <c r="J66" s="494"/>
      <c r="K66" s="494"/>
      <c r="L66" s="494"/>
      <c r="M66" s="494"/>
      <c r="N66" s="494"/>
      <c r="O66" s="494"/>
      <c r="P66" s="494"/>
      <c r="Q66" s="494"/>
      <c r="R66" s="494"/>
      <c r="S66" s="494"/>
      <c r="T66" s="494"/>
      <c r="U66" s="495"/>
      <c r="V66" s="11"/>
      <c r="W66" s="10"/>
      <c r="X66" s="237" t="s">
        <v>8</v>
      </c>
      <c r="Y66" s="426"/>
      <c r="Z66" s="426"/>
      <c r="AA66" s="426"/>
      <c r="AB66" s="426"/>
      <c r="AC66" s="426"/>
      <c r="AD66" s="426"/>
      <c r="AE66" s="426"/>
      <c r="AF66" s="426"/>
      <c r="AG66" s="426"/>
      <c r="AH66" s="426"/>
      <c r="AI66" s="426"/>
      <c r="AJ66" s="426"/>
      <c r="AK66" s="426"/>
      <c r="AM66" s="348" t="e">
        <f>INDEX(#REF!,A48,28)</f>
        <v>#REF!</v>
      </c>
      <c r="AN66" s="400"/>
      <c r="AO66" s="400"/>
      <c r="AP66" s="400"/>
      <c r="AQ66" s="401"/>
      <c r="AR66" s="11"/>
    </row>
    <row r="67" spans="1:44" ht="4.5" customHeight="1" x14ac:dyDescent="0.25">
      <c r="A67" s="10"/>
      <c r="B67" s="237"/>
      <c r="C67" s="237"/>
      <c r="D67" s="237"/>
      <c r="E67" s="237"/>
      <c r="F67" s="496"/>
      <c r="G67" s="494"/>
      <c r="H67" s="494"/>
      <c r="I67" s="494"/>
      <c r="J67" s="494"/>
      <c r="K67" s="494"/>
      <c r="L67" s="494"/>
      <c r="M67" s="494"/>
      <c r="N67" s="494"/>
      <c r="O67" s="494"/>
      <c r="P67" s="494"/>
      <c r="Q67" s="494"/>
      <c r="R67" s="494"/>
      <c r="S67" s="494"/>
      <c r="T67" s="494"/>
      <c r="U67" s="495"/>
      <c r="V67" s="11"/>
      <c r="W67" s="10"/>
      <c r="X67" s="426"/>
      <c r="Y67" s="426"/>
      <c r="Z67" s="426"/>
      <c r="AA67" s="426"/>
      <c r="AB67" s="426"/>
      <c r="AC67" s="426"/>
      <c r="AD67" s="426"/>
      <c r="AE67" s="426"/>
      <c r="AF67" s="426"/>
      <c r="AG67" s="426"/>
      <c r="AH67" s="426"/>
      <c r="AI67" s="426"/>
      <c r="AJ67" s="426"/>
      <c r="AK67" s="426"/>
      <c r="AL67" s="19"/>
      <c r="AM67" s="402"/>
      <c r="AN67" s="403"/>
      <c r="AO67" s="403"/>
      <c r="AP67" s="403"/>
      <c r="AQ67" s="404"/>
      <c r="AR67" s="11"/>
    </row>
    <row r="68" spans="1:44" ht="4.5" customHeight="1" x14ac:dyDescent="0.25">
      <c r="A68" s="10"/>
      <c r="B68" s="13"/>
      <c r="C68" s="13"/>
      <c r="D68" s="13"/>
      <c r="E68" s="13"/>
      <c r="F68" s="497"/>
      <c r="G68" s="498"/>
      <c r="H68" s="498"/>
      <c r="I68" s="498"/>
      <c r="J68" s="498"/>
      <c r="K68" s="498"/>
      <c r="L68" s="498"/>
      <c r="M68" s="498"/>
      <c r="N68" s="498"/>
      <c r="O68" s="498"/>
      <c r="P68" s="498"/>
      <c r="Q68" s="498"/>
      <c r="R68" s="498"/>
      <c r="S68" s="498"/>
      <c r="T68" s="498"/>
      <c r="U68" s="499"/>
      <c r="V68" s="11"/>
      <c r="W68" s="10"/>
      <c r="X68" s="18"/>
      <c r="Y68" s="18"/>
      <c r="Z68" s="18"/>
      <c r="AA68" s="18"/>
      <c r="AB68" s="18"/>
      <c r="AC68" s="18"/>
      <c r="AD68" s="18"/>
      <c r="AE68" s="18"/>
      <c r="AF68" s="18"/>
      <c r="AG68" s="18"/>
      <c r="AH68" s="18"/>
      <c r="AI68" s="18"/>
      <c r="AJ68" s="18"/>
      <c r="AK68" s="18"/>
      <c r="AL68" s="18"/>
      <c r="AM68" s="402"/>
      <c r="AN68" s="403"/>
      <c r="AO68" s="403"/>
      <c r="AP68" s="403"/>
      <c r="AQ68" s="404"/>
      <c r="AR68" s="11"/>
    </row>
    <row r="69" spans="1:44" ht="4.5" customHeight="1" x14ac:dyDescent="0.25">
      <c r="A69" s="10"/>
      <c r="B69" s="13"/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1"/>
      <c r="W69" s="10"/>
      <c r="X69" s="237" t="s">
        <v>97</v>
      </c>
      <c r="Y69" s="237"/>
      <c r="Z69" s="237"/>
      <c r="AA69" s="237"/>
      <c r="AB69" s="237"/>
      <c r="AC69" s="237"/>
      <c r="AD69" s="237"/>
      <c r="AE69" s="237"/>
      <c r="AF69" s="435" t="e">
        <f>CONCATENATE("O-PG / ",INDEX(#REF!,A48,38)," place")</f>
        <v>#REF!</v>
      </c>
      <c r="AG69" s="436"/>
      <c r="AH69" s="436"/>
      <c r="AI69" s="436"/>
      <c r="AJ69" s="436"/>
      <c r="AK69" s="437"/>
      <c r="AL69" s="20"/>
      <c r="AM69" s="402"/>
      <c r="AN69" s="403"/>
      <c r="AO69" s="403"/>
      <c r="AP69" s="403"/>
      <c r="AQ69" s="404"/>
      <c r="AR69" s="11"/>
    </row>
    <row r="70" spans="1:44" ht="4.5" customHeight="1" x14ac:dyDescent="0.25">
      <c r="A70" s="10"/>
      <c r="B70" s="237" t="s">
        <v>184</v>
      </c>
      <c r="C70" s="237"/>
      <c r="D70" s="237"/>
      <c r="E70" s="237"/>
      <c r="F70" s="237"/>
      <c r="G70" s="237"/>
      <c r="H70" s="237"/>
      <c r="I70" s="417" t="e">
        <f>INDEX(#REF!,A48,5)</f>
        <v>#REF!</v>
      </c>
      <c r="J70" s="481"/>
      <c r="K70" s="481"/>
      <c r="L70" s="481"/>
      <c r="M70" s="481"/>
      <c r="N70" s="481"/>
      <c r="O70" s="481"/>
      <c r="P70" s="481"/>
      <c r="Q70" s="481"/>
      <c r="R70" s="481"/>
      <c r="S70" s="481"/>
      <c r="T70" s="481"/>
      <c r="U70" s="482"/>
      <c r="V70" s="11"/>
      <c r="W70" s="10"/>
      <c r="X70" s="237"/>
      <c r="Y70" s="237"/>
      <c r="Z70" s="237"/>
      <c r="AA70" s="237"/>
      <c r="AB70" s="237"/>
      <c r="AC70" s="237"/>
      <c r="AD70" s="237"/>
      <c r="AE70" s="237"/>
      <c r="AF70" s="438"/>
      <c r="AG70" s="439"/>
      <c r="AH70" s="439"/>
      <c r="AI70" s="439"/>
      <c r="AJ70" s="439"/>
      <c r="AK70" s="440"/>
      <c r="AL70" s="20"/>
      <c r="AM70" s="405"/>
      <c r="AN70" s="406"/>
      <c r="AO70" s="406"/>
      <c r="AP70" s="406"/>
      <c r="AQ70" s="407"/>
      <c r="AR70" s="11"/>
    </row>
    <row r="71" spans="1:44" ht="4.5" customHeight="1" x14ac:dyDescent="0.25">
      <c r="A71" s="10"/>
      <c r="B71" s="237"/>
      <c r="C71" s="237"/>
      <c r="D71" s="237"/>
      <c r="E71" s="237"/>
      <c r="F71" s="237"/>
      <c r="G71" s="237"/>
      <c r="H71" s="237"/>
      <c r="I71" s="483"/>
      <c r="J71" s="484"/>
      <c r="K71" s="484"/>
      <c r="L71" s="484"/>
      <c r="M71" s="484"/>
      <c r="N71" s="484"/>
      <c r="O71" s="484"/>
      <c r="P71" s="484"/>
      <c r="Q71" s="484"/>
      <c r="R71" s="484"/>
      <c r="S71" s="484"/>
      <c r="T71" s="484"/>
      <c r="U71" s="485"/>
      <c r="V71" s="11"/>
      <c r="W71" s="10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7"/>
      <c r="AL71" s="17"/>
      <c r="AM71" s="17"/>
      <c r="AN71" s="17"/>
      <c r="AO71" s="17"/>
      <c r="AP71" s="17"/>
      <c r="AQ71" s="17"/>
      <c r="AR71" s="11"/>
    </row>
    <row r="72" spans="1:44" ht="4.5" customHeight="1" x14ac:dyDescent="0.25">
      <c r="A72" s="10"/>
      <c r="B72" s="237" t="s">
        <v>185</v>
      </c>
      <c r="C72" s="237"/>
      <c r="D72" s="237"/>
      <c r="E72" s="237"/>
      <c r="F72" s="237"/>
      <c r="G72" s="237"/>
      <c r="H72" s="237"/>
      <c r="I72" s="483"/>
      <c r="J72" s="484"/>
      <c r="K72" s="484"/>
      <c r="L72" s="484"/>
      <c r="M72" s="484"/>
      <c r="N72" s="484"/>
      <c r="O72" s="484"/>
      <c r="P72" s="484"/>
      <c r="Q72" s="484"/>
      <c r="R72" s="484"/>
      <c r="S72" s="484"/>
      <c r="T72" s="484"/>
      <c r="U72" s="485"/>
      <c r="V72" s="11"/>
      <c r="W72" s="10"/>
      <c r="X72" s="271" t="s">
        <v>15</v>
      </c>
      <c r="Y72" s="427"/>
      <c r="Z72" s="427"/>
      <c r="AA72" s="427"/>
      <c r="AB72" s="427"/>
      <c r="AC72" s="427"/>
      <c r="AD72" s="427"/>
      <c r="AE72" s="427"/>
      <c r="AF72" s="427"/>
      <c r="AG72" s="427"/>
      <c r="AH72" s="427"/>
      <c r="AI72" s="427"/>
      <c r="AJ72" s="427"/>
      <c r="AK72" s="427"/>
      <c r="AL72" s="427"/>
      <c r="AM72" s="427"/>
      <c r="AN72" s="427"/>
      <c r="AO72" s="427"/>
      <c r="AP72" s="427"/>
      <c r="AQ72" s="428"/>
      <c r="AR72" s="11"/>
    </row>
    <row r="73" spans="1:44" ht="4.5" customHeight="1" x14ac:dyDescent="0.25">
      <c r="A73" s="10"/>
      <c r="B73" s="237"/>
      <c r="C73" s="237"/>
      <c r="D73" s="237"/>
      <c r="E73" s="237"/>
      <c r="F73" s="237"/>
      <c r="G73" s="237"/>
      <c r="H73" s="237"/>
      <c r="I73" s="486"/>
      <c r="J73" s="487"/>
      <c r="K73" s="487"/>
      <c r="L73" s="487"/>
      <c r="M73" s="487"/>
      <c r="N73" s="487"/>
      <c r="O73" s="487"/>
      <c r="P73" s="487"/>
      <c r="Q73" s="487"/>
      <c r="R73" s="487"/>
      <c r="S73" s="487"/>
      <c r="T73" s="487"/>
      <c r="U73" s="488"/>
      <c r="V73" s="11"/>
      <c r="W73" s="10"/>
      <c r="X73" s="429"/>
      <c r="Y73" s="430"/>
      <c r="Z73" s="430"/>
      <c r="AA73" s="430"/>
      <c r="AB73" s="430"/>
      <c r="AC73" s="430"/>
      <c r="AD73" s="430"/>
      <c r="AE73" s="430"/>
      <c r="AF73" s="430"/>
      <c r="AG73" s="430"/>
      <c r="AH73" s="430"/>
      <c r="AI73" s="430"/>
      <c r="AJ73" s="430"/>
      <c r="AK73" s="430"/>
      <c r="AL73" s="430"/>
      <c r="AM73" s="430"/>
      <c r="AN73" s="430"/>
      <c r="AO73" s="430"/>
      <c r="AP73" s="430"/>
      <c r="AQ73" s="431"/>
      <c r="AR73" s="11"/>
    </row>
    <row r="74" spans="1:44" ht="4.5" customHeight="1" x14ac:dyDescent="0.25">
      <c r="A74" s="10"/>
      <c r="B74" s="13"/>
      <c r="C74" s="13"/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1"/>
      <c r="W74" s="10"/>
      <c r="X74" s="429"/>
      <c r="Y74" s="430"/>
      <c r="Z74" s="430"/>
      <c r="AA74" s="430"/>
      <c r="AB74" s="430"/>
      <c r="AC74" s="430"/>
      <c r="AD74" s="430"/>
      <c r="AE74" s="430"/>
      <c r="AF74" s="430"/>
      <c r="AG74" s="430"/>
      <c r="AH74" s="430"/>
      <c r="AI74" s="430"/>
      <c r="AJ74" s="430"/>
      <c r="AK74" s="430"/>
      <c r="AL74" s="430"/>
      <c r="AM74" s="430"/>
      <c r="AN74" s="430"/>
      <c r="AO74" s="430"/>
      <c r="AP74" s="430"/>
      <c r="AQ74" s="431"/>
      <c r="AR74" s="11"/>
    </row>
    <row r="75" spans="1:44" ht="4.5" customHeight="1" x14ac:dyDescent="0.25">
      <c r="A75" s="10"/>
      <c r="B75" s="237" t="s">
        <v>214</v>
      </c>
      <c r="C75" s="237"/>
      <c r="D75" s="237"/>
      <c r="E75" s="237"/>
      <c r="F75" s="237"/>
      <c r="G75" s="237"/>
      <c r="H75" s="237"/>
      <c r="I75" s="238" t="e">
        <f>CONCATENATE(INDEX(#REF!,A48,11),"                         ",INDEX(#REF!,A48,24),", ",INDEX(#REF!,A48,25),"",INDEX(#REF!,A48,12))</f>
        <v>#REF!</v>
      </c>
      <c r="J75" s="323"/>
      <c r="K75" s="323"/>
      <c r="L75" s="323"/>
      <c r="M75" s="323"/>
      <c r="N75" s="323"/>
      <c r="O75" s="323"/>
      <c r="P75" s="323"/>
      <c r="Q75" s="323"/>
      <c r="R75" s="323"/>
      <c r="S75" s="323"/>
      <c r="T75" s="323"/>
      <c r="U75" s="324"/>
      <c r="V75" s="11"/>
      <c r="W75" s="10"/>
      <c r="X75" s="429"/>
      <c r="Y75" s="430"/>
      <c r="Z75" s="430"/>
      <c r="AA75" s="430"/>
      <c r="AB75" s="430"/>
      <c r="AC75" s="430"/>
      <c r="AD75" s="430"/>
      <c r="AE75" s="430"/>
      <c r="AF75" s="430"/>
      <c r="AG75" s="430"/>
      <c r="AH75" s="430"/>
      <c r="AI75" s="430"/>
      <c r="AJ75" s="430"/>
      <c r="AK75" s="430"/>
      <c r="AL75" s="430"/>
      <c r="AM75" s="430"/>
      <c r="AN75" s="430"/>
      <c r="AO75" s="430"/>
      <c r="AP75" s="430"/>
      <c r="AQ75" s="431"/>
      <c r="AR75" s="11"/>
    </row>
    <row r="76" spans="1:44" ht="4.5" customHeight="1" x14ac:dyDescent="0.25">
      <c r="A76" s="10"/>
      <c r="B76" s="237"/>
      <c r="C76" s="237"/>
      <c r="D76" s="237"/>
      <c r="E76" s="237"/>
      <c r="F76" s="237"/>
      <c r="G76" s="237"/>
      <c r="H76" s="237"/>
      <c r="I76" s="325"/>
      <c r="J76" s="219"/>
      <c r="K76" s="219"/>
      <c r="L76" s="219"/>
      <c r="M76" s="219"/>
      <c r="N76" s="219"/>
      <c r="O76" s="219"/>
      <c r="P76" s="219"/>
      <c r="Q76" s="219"/>
      <c r="R76" s="219"/>
      <c r="S76" s="219"/>
      <c r="T76" s="219"/>
      <c r="U76" s="259"/>
      <c r="V76" s="11"/>
      <c r="W76" s="10"/>
      <c r="X76" s="429"/>
      <c r="Y76" s="430"/>
      <c r="Z76" s="430"/>
      <c r="AA76" s="430"/>
      <c r="AB76" s="430"/>
      <c r="AC76" s="430"/>
      <c r="AD76" s="430"/>
      <c r="AE76" s="430"/>
      <c r="AF76" s="430"/>
      <c r="AG76" s="430"/>
      <c r="AH76" s="430"/>
      <c r="AI76" s="430"/>
      <c r="AJ76" s="430"/>
      <c r="AK76" s="430"/>
      <c r="AL76" s="430"/>
      <c r="AM76" s="430"/>
      <c r="AN76" s="430"/>
      <c r="AO76" s="430"/>
      <c r="AP76" s="430"/>
      <c r="AQ76" s="431"/>
      <c r="AR76" s="11"/>
    </row>
    <row r="77" spans="1:44" ht="4.5" customHeight="1" x14ac:dyDescent="0.25">
      <c r="A77" s="10"/>
      <c r="B77" s="237" t="s">
        <v>215</v>
      </c>
      <c r="C77" s="237"/>
      <c r="D77" s="237"/>
      <c r="E77" s="237"/>
      <c r="F77" s="237"/>
      <c r="G77" s="237"/>
      <c r="H77" s="237"/>
      <c r="I77" s="325"/>
      <c r="J77" s="219"/>
      <c r="K77" s="219"/>
      <c r="L77" s="219"/>
      <c r="M77" s="219"/>
      <c r="N77" s="219"/>
      <c r="O77" s="219"/>
      <c r="P77" s="219"/>
      <c r="Q77" s="219"/>
      <c r="R77" s="219"/>
      <c r="S77" s="219"/>
      <c r="T77" s="219"/>
      <c r="U77" s="259"/>
      <c r="V77" s="11"/>
      <c r="W77" s="10"/>
      <c r="X77" s="432"/>
      <c r="Y77" s="433"/>
      <c r="Z77" s="433"/>
      <c r="AA77" s="433"/>
      <c r="AB77" s="433"/>
      <c r="AC77" s="433"/>
      <c r="AD77" s="433"/>
      <c r="AE77" s="433"/>
      <c r="AF77" s="433"/>
      <c r="AG77" s="433"/>
      <c r="AH77" s="433"/>
      <c r="AI77" s="433"/>
      <c r="AJ77" s="433"/>
      <c r="AK77" s="433"/>
      <c r="AL77" s="433"/>
      <c r="AM77" s="433"/>
      <c r="AN77" s="433"/>
      <c r="AO77" s="433"/>
      <c r="AP77" s="433"/>
      <c r="AQ77" s="434"/>
      <c r="AR77" s="11"/>
    </row>
    <row r="78" spans="1:44" ht="4.5" customHeight="1" x14ac:dyDescent="0.25">
      <c r="A78" s="10"/>
      <c r="B78" s="237"/>
      <c r="C78" s="237"/>
      <c r="D78" s="237"/>
      <c r="E78" s="237"/>
      <c r="F78" s="237"/>
      <c r="G78" s="237"/>
      <c r="H78" s="237"/>
      <c r="I78" s="325"/>
      <c r="J78" s="219"/>
      <c r="K78" s="219"/>
      <c r="L78" s="219"/>
      <c r="M78" s="219"/>
      <c r="N78" s="219"/>
      <c r="O78" s="219"/>
      <c r="P78" s="219"/>
      <c r="Q78" s="219"/>
      <c r="R78" s="219"/>
      <c r="S78" s="219"/>
      <c r="T78" s="219"/>
      <c r="U78" s="259"/>
      <c r="V78" s="11"/>
      <c r="W78" s="10"/>
      <c r="AR78" s="11"/>
    </row>
    <row r="79" spans="1:44" ht="4.5" customHeight="1" x14ac:dyDescent="0.25">
      <c r="A79" s="10"/>
      <c r="B79" s="13"/>
      <c r="C79" s="13"/>
      <c r="D79" s="13"/>
      <c r="E79" s="13"/>
      <c r="F79" s="13"/>
      <c r="G79" s="13"/>
      <c r="H79" s="13"/>
      <c r="I79" s="325"/>
      <c r="J79" s="219"/>
      <c r="K79" s="219"/>
      <c r="L79" s="219"/>
      <c r="M79" s="219"/>
      <c r="N79" s="219"/>
      <c r="O79" s="219"/>
      <c r="P79" s="219"/>
      <c r="Q79" s="219"/>
      <c r="R79" s="219"/>
      <c r="S79" s="219"/>
      <c r="T79" s="219"/>
      <c r="U79" s="259"/>
      <c r="V79" s="11"/>
      <c r="W79" s="10"/>
      <c r="X79" s="238" t="s">
        <v>216</v>
      </c>
      <c r="Y79" s="239"/>
      <c r="Z79" s="239"/>
      <c r="AA79" s="239"/>
      <c r="AB79" s="239"/>
      <c r="AC79" s="239"/>
      <c r="AD79" s="240"/>
      <c r="AE79" s="238" t="s">
        <v>223</v>
      </c>
      <c r="AF79" s="239"/>
      <c r="AG79" s="239"/>
      <c r="AH79" s="240"/>
      <c r="AI79" s="247" t="s">
        <v>224</v>
      </c>
      <c r="AJ79" s="248"/>
      <c r="AK79" s="248"/>
      <c r="AL79" s="248"/>
      <c r="AM79" s="249"/>
      <c r="AN79" s="247" t="s">
        <v>225</v>
      </c>
      <c r="AO79" s="248"/>
      <c r="AP79" s="248"/>
      <c r="AQ79" s="249"/>
      <c r="AR79" s="11"/>
    </row>
    <row r="80" spans="1:44" ht="4.5" customHeight="1" x14ac:dyDescent="0.25">
      <c r="A80" s="10"/>
      <c r="B80" s="237" t="s">
        <v>217</v>
      </c>
      <c r="C80" s="237"/>
      <c r="D80" s="237"/>
      <c r="E80" s="237"/>
      <c r="F80" s="237"/>
      <c r="G80" s="237"/>
      <c r="H80" s="237"/>
      <c r="I80" s="325"/>
      <c r="J80" s="219"/>
      <c r="K80" s="219"/>
      <c r="L80" s="219"/>
      <c r="M80" s="219"/>
      <c r="N80" s="219"/>
      <c r="O80" s="219"/>
      <c r="P80" s="219"/>
      <c r="Q80" s="219"/>
      <c r="R80" s="219"/>
      <c r="S80" s="219"/>
      <c r="T80" s="219"/>
      <c r="U80" s="259"/>
      <c r="V80" s="11"/>
      <c r="W80" s="10"/>
      <c r="X80" s="241"/>
      <c r="Y80" s="242"/>
      <c r="Z80" s="242"/>
      <c r="AA80" s="242"/>
      <c r="AB80" s="242"/>
      <c r="AC80" s="242"/>
      <c r="AD80" s="243"/>
      <c r="AE80" s="241"/>
      <c r="AF80" s="242"/>
      <c r="AG80" s="242"/>
      <c r="AH80" s="243"/>
      <c r="AI80" s="250"/>
      <c r="AJ80" s="251"/>
      <c r="AK80" s="251"/>
      <c r="AL80" s="251"/>
      <c r="AM80" s="252"/>
      <c r="AN80" s="250"/>
      <c r="AO80" s="251"/>
      <c r="AP80" s="251"/>
      <c r="AQ80" s="252"/>
      <c r="AR80" s="11"/>
    </row>
    <row r="81" spans="1:44" ht="4.5" customHeight="1" x14ac:dyDescent="0.25">
      <c r="A81" s="10"/>
      <c r="B81" s="237"/>
      <c r="C81" s="237"/>
      <c r="D81" s="237"/>
      <c r="E81" s="237"/>
      <c r="F81" s="237"/>
      <c r="G81" s="237"/>
      <c r="H81" s="237"/>
      <c r="I81" s="325"/>
      <c r="J81" s="219"/>
      <c r="K81" s="219"/>
      <c r="L81" s="219"/>
      <c r="M81" s="219"/>
      <c r="N81" s="219"/>
      <c r="O81" s="219"/>
      <c r="P81" s="219"/>
      <c r="Q81" s="219"/>
      <c r="R81" s="219"/>
      <c r="S81" s="219"/>
      <c r="T81" s="219"/>
      <c r="U81" s="259"/>
      <c r="V81" s="11"/>
      <c r="W81" s="10"/>
      <c r="X81" s="244"/>
      <c r="Y81" s="245"/>
      <c r="Z81" s="245"/>
      <c r="AA81" s="245"/>
      <c r="AB81" s="245"/>
      <c r="AC81" s="245"/>
      <c r="AD81" s="246"/>
      <c r="AE81" s="244"/>
      <c r="AF81" s="245"/>
      <c r="AG81" s="245"/>
      <c r="AH81" s="246"/>
      <c r="AI81" s="253"/>
      <c r="AJ81" s="254"/>
      <c r="AK81" s="254"/>
      <c r="AL81" s="254"/>
      <c r="AM81" s="255"/>
      <c r="AN81" s="253"/>
      <c r="AO81" s="254"/>
      <c r="AP81" s="254"/>
      <c r="AQ81" s="255"/>
      <c r="AR81" s="11"/>
    </row>
    <row r="82" spans="1:44" ht="4.5" customHeight="1" x14ac:dyDescent="0.25">
      <c r="A82" s="10"/>
      <c r="B82" s="237" t="s">
        <v>218</v>
      </c>
      <c r="C82" s="237"/>
      <c r="D82" s="237"/>
      <c r="E82" s="237"/>
      <c r="F82" s="237"/>
      <c r="G82" s="237"/>
      <c r="H82" s="237"/>
      <c r="I82" s="325"/>
      <c r="J82" s="219"/>
      <c r="K82" s="219"/>
      <c r="L82" s="219"/>
      <c r="M82" s="219"/>
      <c r="N82" s="219"/>
      <c r="O82" s="219"/>
      <c r="P82" s="219"/>
      <c r="Q82" s="219"/>
      <c r="R82" s="219"/>
      <c r="S82" s="219"/>
      <c r="T82" s="219"/>
      <c r="U82" s="259"/>
      <c r="V82" s="11"/>
      <c r="W82" s="10"/>
      <c r="X82" s="280" t="s">
        <v>42</v>
      </c>
      <c r="Y82" s="305"/>
      <c r="Z82" s="305"/>
      <c r="AA82" s="305"/>
      <c r="AB82" s="305"/>
      <c r="AC82" s="305"/>
      <c r="AD82" s="306"/>
      <c r="AE82" s="367" t="e">
        <f>INDEX(#REF!,A48,29)</f>
        <v>#REF!</v>
      </c>
      <c r="AF82" s="368"/>
      <c r="AG82" s="368"/>
      <c r="AH82" s="369"/>
      <c r="AI82" s="258" t="e">
        <f>INDEX(#REF!,A48,31)</f>
        <v>#REF!</v>
      </c>
      <c r="AJ82" s="376"/>
      <c r="AK82" s="376"/>
      <c r="AL82" s="376"/>
      <c r="AM82" s="377"/>
      <c r="AN82" s="258" t="e">
        <f>INDEX(#REF!,A48,33)</f>
        <v>#REF!</v>
      </c>
      <c r="AO82" s="376"/>
      <c r="AP82" s="376"/>
      <c r="AQ82" s="377"/>
      <c r="AR82" s="11"/>
    </row>
    <row r="83" spans="1:44" ht="4.5" customHeight="1" x14ac:dyDescent="0.25">
      <c r="A83" s="10"/>
      <c r="B83" s="237"/>
      <c r="C83" s="237"/>
      <c r="D83" s="237"/>
      <c r="E83" s="237"/>
      <c r="F83" s="237"/>
      <c r="G83" s="237"/>
      <c r="H83" s="237"/>
      <c r="I83" s="325"/>
      <c r="J83" s="219"/>
      <c r="K83" s="219"/>
      <c r="L83" s="219"/>
      <c r="M83" s="219"/>
      <c r="N83" s="219"/>
      <c r="O83" s="219"/>
      <c r="P83" s="219"/>
      <c r="Q83" s="219"/>
      <c r="R83" s="219"/>
      <c r="S83" s="219"/>
      <c r="T83" s="219"/>
      <c r="U83" s="259"/>
      <c r="V83" s="11"/>
      <c r="W83" s="10"/>
      <c r="X83" s="307"/>
      <c r="Y83" s="308"/>
      <c r="Z83" s="308"/>
      <c r="AA83" s="308"/>
      <c r="AB83" s="308"/>
      <c r="AC83" s="308"/>
      <c r="AD83" s="309"/>
      <c r="AE83" s="370"/>
      <c r="AF83" s="371"/>
      <c r="AG83" s="371"/>
      <c r="AH83" s="372"/>
      <c r="AI83" s="378"/>
      <c r="AJ83" s="379"/>
      <c r="AK83" s="379"/>
      <c r="AL83" s="379"/>
      <c r="AM83" s="380"/>
      <c r="AN83" s="378"/>
      <c r="AO83" s="379"/>
      <c r="AP83" s="379"/>
      <c r="AQ83" s="380"/>
      <c r="AR83" s="11"/>
    </row>
    <row r="84" spans="1:44" ht="4.5" customHeight="1" x14ac:dyDescent="0.25">
      <c r="A84" s="10"/>
      <c r="B84" s="23"/>
      <c r="C84" s="13"/>
      <c r="D84" s="13"/>
      <c r="E84" s="13"/>
      <c r="F84" s="13"/>
      <c r="G84" s="13"/>
      <c r="H84" s="13"/>
      <c r="I84" s="326"/>
      <c r="J84" s="327"/>
      <c r="K84" s="327"/>
      <c r="L84" s="327"/>
      <c r="M84" s="327"/>
      <c r="N84" s="327"/>
      <c r="O84" s="327"/>
      <c r="P84" s="327"/>
      <c r="Q84" s="327"/>
      <c r="R84" s="327"/>
      <c r="S84" s="327"/>
      <c r="T84" s="327"/>
      <c r="U84" s="328"/>
      <c r="V84" s="11"/>
      <c r="W84" s="10"/>
      <c r="X84" s="310"/>
      <c r="Y84" s="311"/>
      <c r="Z84" s="311"/>
      <c r="AA84" s="311"/>
      <c r="AB84" s="311"/>
      <c r="AC84" s="311"/>
      <c r="AD84" s="312"/>
      <c r="AE84" s="373"/>
      <c r="AF84" s="374"/>
      <c r="AG84" s="374"/>
      <c r="AH84" s="375"/>
      <c r="AI84" s="381"/>
      <c r="AJ84" s="382"/>
      <c r="AK84" s="382"/>
      <c r="AL84" s="382"/>
      <c r="AM84" s="383"/>
      <c r="AN84" s="381"/>
      <c r="AO84" s="382"/>
      <c r="AP84" s="382"/>
      <c r="AQ84" s="383"/>
      <c r="AR84" s="11"/>
    </row>
    <row r="85" spans="1:44" ht="4.5" customHeight="1" x14ac:dyDescent="0.25">
      <c r="A85" s="10"/>
      <c r="B85" s="237" t="s">
        <v>43</v>
      </c>
      <c r="C85" s="237"/>
      <c r="D85" s="237"/>
      <c r="E85" s="237"/>
      <c r="F85" s="237"/>
      <c r="G85" s="237"/>
      <c r="H85" s="257"/>
      <c r="I85" s="450" t="e">
        <f>INDEX(#REF!,A48,13)</f>
        <v>#REF!</v>
      </c>
      <c r="J85" s="451"/>
      <c r="K85" s="451"/>
      <c r="L85" s="451"/>
      <c r="M85" s="451"/>
      <c r="N85" s="451"/>
      <c r="O85" s="451"/>
      <c r="P85" s="451"/>
      <c r="Q85" s="451"/>
      <c r="R85" s="451"/>
      <c r="S85" s="451"/>
      <c r="T85" s="451"/>
      <c r="U85" s="452"/>
      <c r="V85" s="11"/>
      <c r="W85" s="10"/>
      <c r="X85" s="220" t="s">
        <v>201</v>
      </c>
      <c r="Y85" s="221"/>
      <c r="Z85" s="221"/>
      <c r="AA85" s="221"/>
      <c r="AB85" s="221"/>
      <c r="AC85" s="221"/>
      <c r="AD85" s="222"/>
      <c r="AE85" s="238" t="s">
        <v>128</v>
      </c>
      <c r="AF85" s="221"/>
      <c r="AG85" s="221"/>
      <c r="AH85" s="222"/>
      <c r="AI85" s="238" t="s">
        <v>127</v>
      </c>
      <c r="AJ85" s="221"/>
      <c r="AK85" s="221"/>
      <c r="AL85" s="221"/>
      <c r="AM85" s="222"/>
      <c r="AN85" s="238" t="s">
        <v>6</v>
      </c>
      <c r="AO85" s="221"/>
      <c r="AP85" s="221"/>
      <c r="AQ85" s="222"/>
      <c r="AR85" s="11"/>
    </row>
    <row r="86" spans="1:44" ht="4.5" customHeight="1" x14ac:dyDescent="0.25">
      <c r="A86" s="10"/>
      <c r="B86" s="237"/>
      <c r="C86" s="237"/>
      <c r="D86" s="237"/>
      <c r="E86" s="237"/>
      <c r="F86" s="237"/>
      <c r="G86" s="237"/>
      <c r="H86" s="257"/>
      <c r="I86" s="453"/>
      <c r="J86" s="454"/>
      <c r="K86" s="454"/>
      <c r="L86" s="454"/>
      <c r="M86" s="454"/>
      <c r="N86" s="454"/>
      <c r="O86" s="454"/>
      <c r="P86" s="454"/>
      <c r="Q86" s="454"/>
      <c r="R86" s="454"/>
      <c r="S86" s="454"/>
      <c r="T86" s="454"/>
      <c r="U86" s="455"/>
      <c r="V86" s="11"/>
      <c r="W86" s="10"/>
      <c r="X86" s="223"/>
      <c r="Y86" s="224"/>
      <c r="Z86" s="224"/>
      <c r="AA86" s="224"/>
      <c r="AB86" s="224"/>
      <c r="AC86" s="224"/>
      <c r="AD86" s="225"/>
      <c r="AE86" s="223"/>
      <c r="AF86" s="224"/>
      <c r="AG86" s="224"/>
      <c r="AH86" s="225"/>
      <c r="AI86" s="223"/>
      <c r="AJ86" s="224"/>
      <c r="AK86" s="224"/>
      <c r="AL86" s="224"/>
      <c r="AM86" s="225"/>
      <c r="AN86" s="223"/>
      <c r="AO86" s="224"/>
      <c r="AP86" s="224"/>
      <c r="AQ86" s="225"/>
      <c r="AR86" s="11"/>
    </row>
    <row r="87" spans="1:44" ht="4.5" customHeight="1" x14ac:dyDescent="0.25">
      <c r="A87" s="10"/>
      <c r="B87" s="237" t="s">
        <v>44</v>
      </c>
      <c r="C87" s="237"/>
      <c r="D87" s="237"/>
      <c r="E87" s="237"/>
      <c r="F87" s="237"/>
      <c r="G87" s="237"/>
      <c r="H87" s="237"/>
      <c r="I87" s="453"/>
      <c r="J87" s="454"/>
      <c r="K87" s="454"/>
      <c r="L87" s="454"/>
      <c r="M87" s="454"/>
      <c r="N87" s="454"/>
      <c r="O87" s="454"/>
      <c r="P87" s="454"/>
      <c r="Q87" s="454"/>
      <c r="R87" s="454"/>
      <c r="S87" s="454"/>
      <c r="T87" s="454"/>
      <c r="U87" s="455"/>
      <c r="V87" s="11"/>
      <c r="W87" s="10"/>
      <c r="X87" s="226"/>
      <c r="Y87" s="227"/>
      <c r="Z87" s="227"/>
      <c r="AA87" s="227"/>
      <c r="AB87" s="227"/>
      <c r="AC87" s="227"/>
      <c r="AD87" s="228"/>
      <c r="AE87" s="226"/>
      <c r="AF87" s="227"/>
      <c r="AG87" s="227"/>
      <c r="AH87" s="228"/>
      <c r="AI87" s="226"/>
      <c r="AJ87" s="227"/>
      <c r="AK87" s="227"/>
      <c r="AL87" s="227"/>
      <c r="AM87" s="228"/>
      <c r="AN87" s="226"/>
      <c r="AO87" s="227"/>
      <c r="AP87" s="227"/>
      <c r="AQ87" s="228"/>
      <c r="AR87" s="11"/>
    </row>
    <row r="88" spans="1:44" ht="4.5" customHeight="1" x14ac:dyDescent="0.25">
      <c r="A88" s="10"/>
      <c r="B88" s="237"/>
      <c r="C88" s="237"/>
      <c r="D88" s="237"/>
      <c r="E88" s="237"/>
      <c r="F88" s="237"/>
      <c r="G88" s="237"/>
      <c r="H88" s="237"/>
      <c r="I88" s="456"/>
      <c r="J88" s="457"/>
      <c r="K88" s="457"/>
      <c r="L88" s="457"/>
      <c r="M88" s="457"/>
      <c r="N88" s="457"/>
      <c r="O88" s="457"/>
      <c r="P88" s="457"/>
      <c r="Q88" s="457"/>
      <c r="R88" s="457"/>
      <c r="S88" s="457"/>
      <c r="T88" s="457"/>
      <c r="U88" s="458"/>
      <c r="V88" s="11"/>
      <c r="W88" s="10"/>
      <c r="X88" s="280" t="s">
        <v>111</v>
      </c>
      <c r="Y88" s="281"/>
      <c r="Z88" s="281"/>
      <c r="AA88" s="281"/>
      <c r="AB88" s="281"/>
      <c r="AC88" s="281"/>
      <c r="AD88" s="282"/>
      <c r="AE88" s="466" t="e">
        <f>INDEX(#REF!,A48,35)</f>
        <v>#REF!</v>
      </c>
      <c r="AF88" s="467"/>
      <c r="AG88" s="467"/>
      <c r="AH88" s="468"/>
      <c r="AI88" s="358" t="e">
        <f>INDEX(#REF!,A48,36)</f>
        <v>#REF!</v>
      </c>
      <c r="AJ88" s="359"/>
      <c r="AK88" s="359"/>
      <c r="AL88" s="359"/>
      <c r="AM88" s="360"/>
      <c r="AN88" s="358" t="e">
        <f>INDEX(#REF!,A48,37)</f>
        <v>#REF!</v>
      </c>
      <c r="AO88" s="359"/>
      <c r="AP88" s="359"/>
      <c r="AQ88" s="360"/>
      <c r="AR88" s="11"/>
    </row>
    <row r="89" spans="1:44" ht="4.5" customHeight="1" x14ac:dyDescent="0.25">
      <c r="A89" s="10"/>
      <c r="B89" s="13"/>
      <c r="C89" s="13"/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1"/>
      <c r="W89" s="10"/>
      <c r="X89" s="283"/>
      <c r="Y89" s="284"/>
      <c r="Z89" s="284"/>
      <c r="AA89" s="284"/>
      <c r="AB89" s="284"/>
      <c r="AC89" s="284"/>
      <c r="AD89" s="285"/>
      <c r="AE89" s="469"/>
      <c r="AF89" s="470"/>
      <c r="AG89" s="470"/>
      <c r="AH89" s="471"/>
      <c r="AI89" s="361"/>
      <c r="AJ89" s="362"/>
      <c r="AK89" s="362"/>
      <c r="AL89" s="362"/>
      <c r="AM89" s="363"/>
      <c r="AN89" s="361"/>
      <c r="AO89" s="362"/>
      <c r="AP89" s="362"/>
      <c r="AQ89" s="363"/>
      <c r="AR89" s="11"/>
    </row>
    <row r="90" spans="1:44" ht="4.5" customHeight="1" x14ac:dyDescent="0.25">
      <c r="A90" s="10"/>
      <c r="B90" s="13"/>
      <c r="C90" s="13"/>
      <c r="D90" s="13"/>
      <c r="E90" s="13"/>
      <c r="F90" s="13"/>
      <c r="G90" s="13"/>
      <c r="H90" s="13"/>
      <c r="I90" s="13"/>
      <c r="J90" s="13"/>
      <c r="K90" s="13"/>
      <c r="L90" s="450">
        <f ca="1">IF(DAYS360(I138,NOW())&gt;60,NOW(),I138)</f>
        <v>45938.617714583335</v>
      </c>
      <c r="M90" s="475"/>
      <c r="N90" s="475"/>
      <c r="O90" s="475"/>
      <c r="P90" s="475"/>
      <c r="Q90" s="475"/>
      <c r="R90" s="475"/>
      <c r="S90" s="475"/>
      <c r="T90" s="475"/>
      <c r="U90" s="476"/>
      <c r="V90" s="11"/>
      <c r="W90" s="10"/>
      <c r="X90" s="286"/>
      <c r="Y90" s="287"/>
      <c r="Z90" s="287"/>
      <c r="AA90" s="287"/>
      <c r="AB90" s="287"/>
      <c r="AC90" s="287"/>
      <c r="AD90" s="288"/>
      <c r="AE90" s="472"/>
      <c r="AF90" s="473"/>
      <c r="AG90" s="473"/>
      <c r="AH90" s="474"/>
      <c r="AI90" s="364"/>
      <c r="AJ90" s="365"/>
      <c r="AK90" s="365"/>
      <c r="AL90" s="365"/>
      <c r="AM90" s="366"/>
      <c r="AN90" s="364"/>
      <c r="AO90" s="365"/>
      <c r="AP90" s="365"/>
      <c r="AQ90" s="366"/>
      <c r="AR90" s="11"/>
    </row>
    <row r="91" spans="1:44" ht="4.5" customHeight="1" x14ac:dyDescent="0.25">
      <c r="A91" s="10"/>
      <c r="B91" s="237" t="s">
        <v>45</v>
      </c>
      <c r="C91" s="237"/>
      <c r="D91" s="237"/>
      <c r="E91" s="237"/>
      <c r="F91" s="237"/>
      <c r="G91" s="237"/>
      <c r="H91" s="237"/>
      <c r="I91" s="237"/>
      <c r="J91" s="237"/>
      <c r="K91" s="237"/>
      <c r="L91" s="477"/>
      <c r="M91" s="237"/>
      <c r="N91" s="237"/>
      <c r="O91" s="237"/>
      <c r="P91" s="237"/>
      <c r="Q91" s="237"/>
      <c r="R91" s="237"/>
      <c r="S91" s="237"/>
      <c r="T91" s="237"/>
      <c r="U91" s="257"/>
      <c r="V91" s="11"/>
      <c r="W91" s="10"/>
      <c r="X91" s="271" t="s">
        <v>46</v>
      </c>
      <c r="Y91" s="272"/>
      <c r="Z91" s="272"/>
      <c r="AA91" s="273"/>
      <c r="AB91" s="238" t="e">
        <f>INDEX(#REF!,A48,18)</f>
        <v>#REF!</v>
      </c>
      <c r="AC91" s="240"/>
      <c r="AD91" s="238" t="s">
        <v>47</v>
      </c>
      <c r="AE91" s="240"/>
      <c r="AF91" s="260" t="e">
        <f>INDEX(#REF!,A48,7)</f>
        <v>#REF!</v>
      </c>
      <c r="AG91" s="261"/>
      <c r="AH91" s="261"/>
      <c r="AI91" s="261"/>
      <c r="AJ91" s="261"/>
      <c r="AK91" s="261"/>
      <c r="AL91" s="261"/>
      <c r="AM91" s="262"/>
      <c r="AN91" s="256" t="e">
        <f>INDEX(#REF!,A48,15)</f>
        <v>#REF!</v>
      </c>
      <c r="AO91" s="239"/>
      <c r="AP91" s="239"/>
      <c r="AQ91" s="240"/>
      <c r="AR91" s="11"/>
    </row>
    <row r="92" spans="1:44" ht="4.5" customHeight="1" x14ac:dyDescent="0.25">
      <c r="A92" s="10"/>
      <c r="B92" s="237"/>
      <c r="C92" s="237"/>
      <c r="D92" s="237"/>
      <c r="E92" s="237"/>
      <c r="F92" s="237"/>
      <c r="G92" s="237"/>
      <c r="H92" s="237"/>
      <c r="I92" s="237"/>
      <c r="J92" s="237"/>
      <c r="K92" s="237"/>
      <c r="L92" s="477"/>
      <c r="M92" s="237"/>
      <c r="N92" s="237"/>
      <c r="O92" s="237"/>
      <c r="P92" s="237"/>
      <c r="Q92" s="237"/>
      <c r="R92" s="237"/>
      <c r="S92" s="237"/>
      <c r="T92" s="237"/>
      <c r="U92" s="257"/>
      <c r="V92" s="11"/>
      <c r="W92" s="10"/>
      <c r="X92" s="274"/>
      <c r="Y92" s="275"/>
      <c r="Z92" s="275"/>
      <c r="AA92" s="276"/>
      <c r="AB92" s="241"/>
      <c r="AC92" s="243"/>
      <c r="AD92" s="241"/>
      <c r="AE92" s="243"/>
      <c r="AF92" s="263"/>
      <c r="AG92" s="264"/>
      <c r="AH92" s="264"/>
      <c r="AI92" s="264"/>
      <c r="AJ92" s="264"/>
      <c r="AK92" s="264"/>
      <c r="AL92" s="264"/>
      <c r="AM92" s="265"/>
      <c r="AN92" s="241"/>
      <c r="AO92" s="242"/>
      <c r="AP92" s="242"/>
      <c r="AQ92" s="243"/>
      <c r="AR92" s="11"/>
    </row>
    <row r="93" spans="1:44" ht="4.5" customHeight="1" x14ac:dyDescent="0.25">
      <c r="A93" s="10"/>
      <c r="B93" s="13"/>
      <c r="C93" s="13"/>
      <c r="D93" s="13"/>
      <c r="E93" s="13"/>
      <c r="F93" s="13"/>
      <c r="G93" s="13"/>
      <c r="H93" s="13"/>
      <c r="I93" s="13"/>
      <c r="J93" s="13"/>
      <c r="K93" s="13"/>
      <c r="L93" s="478"/>
      <c r="M93" s="479"/>
      <c r="N93" s="479"/>
      <c r="O93" s="479"/>
      <c r="P93" s="479"/>
      <c r="Q93" s="479"/>
      <c r="R93" s="479"/>
      <c r="S93" s="479"/>
      <c r="T93" s="479"/>
      <c r="U93" s="480"/>
      <c r="V93" s="11"/>
      <c r="W93" s="10"/>
      <c r="X93" s="277"/>
      <c r="Y93" s="278"/>
      <c r="Z93" s="278"/>
      <c r="AA93" s="279"/>
      <c r="AB93" s="244"/>
      <c r="AC93" s="246"/>
      <c r="AD93" s="244"/>
      <c r="AE93" s="246"/>
      <c r="AF93" s="266"/>
      <c r="AG93" s="267"/>
      <c r="AH93" s="267"/>
      <c r="AI93" s="267"/>
      <c r="AJ93" s="267"/>
      <c r="AK93" s="267"/>
      <c r="AL93" s="267"/>
      <c r="AM93" s="268"/>
      <c r="AN93" s="244"/>
      <c r="AO93" s="245"/>
      <c r="AP93" s="245"/>
      <c r="AQ93" s="246"/>
      <c r="AR93" s="11"/>
    </row>
    <row r="94" spans="1:44" ht="4.5" customHeight="1" x14ac:dyDescent="0.25">
      <c r="A94" s="24"/>
      <c r="B94" s="25"/>
      <c r="C94" s="25"/>
      <c r="D94" s="25"/>
      <c r="E94" s="25"/>
      <c r="F94" s="25"/>
      <c r="G94" s="25"/>
      <c r="H94" s="25"/>
      <c r="I94" s="25"/>
      <c r="J94" s="25"/>
      <c r="K94" s="25"/>
      <c r="L94" s="25"/>
      <c r="M94" s="25"/>
      <c r="N94" s="25"/>
      <c r="O94" s="25"/>
      <c r="P94" s="25"/>
      <c r="Q94" s="25"/>
      <c r="R94" s="25"/>
      <c r="S94" s="25"/>
      <c r="T94" s="25"/>
      <c r="U94" s="25"/>
      <c r="V94" s="26"/>
      <c r="W94" s="24"/>
      <c r="X94" s="27"/>
      <c r="Y94" s="27"/>
      <c r="Z94" s="27"/>
      <c r="AA94" s="27"/>
      <c r="AB94" s="27"/>
      <c r="AC94" s="27"/>
      <c r="AD94" s="27"/>
      <c r="AE94" s="27"/>
      <c r="AF94" s="27"/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6"/>
    </row>
    <row r="95" spans="1:44" ht="4.5" customHeight="1" x14ac:dyDescent="0.25">
      <c r="A95" s="83">
        <v>208</v>
      </c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489" t="e">
        <f>CONCATENATE("*",INDEX(#REF!,A95,17))</f>
        <v>#REF!</v>
      </c>
      <c r="U95" s="489"/>
      <c r="V95" s="490"/>
      <c r="W95" s="4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6"/>
    </row>
    <row r="96" spans="1:44" ht="4.5" customHeight="1" x14ac:dyDescent="0.25">
      <c r="A96" s="8"/>
      <c r="T96" s="491"/>
      <c r="U96" s="491"/>
      <c r="V96" s="492"/>
      <c r="W96" s="10"/>
      <c r="X96" s="224" t="s">
        <v>58</v>
      </c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11"/>
    </row>
    <row r="97" spans="1:44" ht="4.5" customHeight="1" x14ac:dyDescent="0.25">
      <c r="A97" s="8"/>
      <c r="T97" s="491"/>
      <c r="U97" s="491"/>
      <c r="V97" s="492"/>
      <c r="W97" s="10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11"/>
    </row>
    <row r="98" spans="1:44" ht="4.5" customHeight="1" x14ac:dyDescent="0.25">
      <c r="A98" s="8"/>
      <c r="R98" s="12"/>
      <c r="S98" s="12"/>
      <c r="T98" s="12"/>
      <c r="U98" s="12"/>
      <c r="V98" s="9"/>
      <c r="W98" s="10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11"/>
    </row>
    <row r="99" spans="1:44" ht="4.5" customHeight="1" x14ac:dyDescent="0.25">
      <c r="A99" s="8"/>
      <c r="R99" s="12"/>
      <c r="S99" s="12"/>
      <c r="T99" s="12"/>
      <c r="U99" s="12"/>
      <c r="V99" s="9"/>
      <c r="W99" s="10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11"/>
    </row>
    <row r="100" spans="1:44" ht="4.5" customHeight="1" x14ac:dyDescent="0.25">
      <c r="A100" s="8"/>
      <c r="R100" s="12"/>
      <c r="S100" s="12"/>
      <c r="T100" s="12"/>
      <c r="U100" s="12"/>
      <c r="V100" s="9"/>
      <c r="W100" s="10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11"/>
    </row>
    <row r="101" spans="1:44" ht="4.5" customHeight="1" x14ac:dyDescent="0.25">
      <c r="A101" s="8"/>
      <c r="B101" s="219" t="s">
        <v>180</v>
      </c>
      <c r="C101" s="313"/>
      <c r="D101" s="313"/>
      <c r="E101" s="313"/>
      <c r="F101" s="313"/>
      <c r="G101" s="313"/>
      <c r="H101" s="313"/>
      <c r="I101" s="313"/>
      <c r="J101" s="313"/>
      <c r="K101" s="313"/>
      <c r="L101" s="313"/>
      <c r="M101" s="313"/>
      <c r="N101" s="313"/>
      <c r="O101" s="313"/>
      <c r="P101" s="313"/>
      <c r="Q101" s="313"/>
      <c r="R101" s="313"/>
      <c r="S101" s="313"/>
      <c r="T101" s="313"/>
      <c r="U101" s="313"/>
      <c r="V101" s="9"/>
      <c r="W101" s="10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11"/>
    </row>
    <row r="102" spans="1:44" ht="4.5" customHeight="1" x14ac:dyDescent="0.25">
      <c r="A102" s="8"/>
      <c r="B102" s="313"/>
      <c r="C102" s="313"/>
      <c r="D102" s="313"/>
      <c r="E102" s="313"/>
      <c r="F102" s="313"/>
      <c r="G102" s="313"/>
      <c r="H102" s="313"/>
      <c r="I102" s="313"/>
      <c r="J102" s="313"/>
      <c r="K102" s="313"/>
      <c r="L102" s="313"/>
      <c r="M102" s="313"/>
      <c r="N102" s="313"/>
      <c r="O102" s="313"/>
      <c r="P102" s="313"/>
      <c r="Q102" s="313"/>
      <c r="R102" s="313"/>
      <c r="S102" s="313"/>
      <c r="T102" s="313"/>
      <c r="U102" s="313"/>
      <c r="V102" s="9"/>
      <c r="W102" s="10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11"/>
    </row>
    <row r="103" spans="1:44" ht="4.5" customHeight="1" x14ac:dyDescent="0.25">
      <c r="A103" s="8"/>
      <c r="B103" s="219" t="s">
        <v>146</v>
      </c>
      <c r="C103" s="219"/>
      <c r="D103" s="219"/>
      <c r="E103" s="219"/>
      <c r="F103" s="219"/>
      <c r="G103" s="219"/>
      <c r="H103" s="219"/>
      <c r="I103" s="219"/>
      <c r="J103" s="219"/>
      <c r="K103" s="219"/>
      <c r="L103" s="219"/>
      <c r="M103" s="219"/>
      <c r="N103" s="219"/>
      <c r="O103" s="219"/>
      <c r="P103" s="219"/>
      <c r="Q103" s="219"/>
      <c r="R103" s="219"/>
      <c r="S103" s="219"/>
      <c r="T103" s="219"/>
      <c r="U103" s="219"/>
      <c r="V103" s="9"/>
      <c r="W103" s="10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11"/>
    </row>
    <row r="104" spans="1:44" ht="4.5" customHeight="1" x14ac:dyDescent="0.25">
      <c r="A104" s="8"/>
      <c r="B104" s="219"/>
      <c r="C104" s="219"/>
      <c r="D104" s="219"/>
      <c r="E104" s="219"/>
      <c r="F104" s="219"/>
      <c r="G104" s="219"/>
      <c r="H104" s="219"/>
      <c r="I104" s="219"/>
      <c r="J104" s="219"/>
      <c r="K104" s="219"/>
      <c r="L104" s="219"/>
      <c r="M104" s="219"/>
      <c r="N104" s="219"/>
      <c r="O104" s="219"/>
      <c r="P104" s="219"/>
      <c r="Q104" s="219"/>
      <c r="R104" s="219"/>
      <c r="S104" s="219"/>
      <c r="T104" s="219"/>
      <c r="U104" s="219"/>
      <c r="V104" s="9"/>
      <c r="W104" s="10"/>
      <c r="X104" s="13"/>
      <c r="Y104" s="13"/>
      <c r="Z104" s="13"/>
      <c r="AA104" s="13"/>
      <c r="AB104" s="13"/>
      <c r="AC104" s="13"/>
      <c r="AD104" s="13"/>
      <c r="AE104" s="13"/>
      <c r="AF104" s="13"/>
      <c r="AG104" s="13"/>
      <c r="AH104" s="13"/>
      <c r="AI104" s="13"/>
      <c r="AJ104" s="13"/>
      <c r="AK104" s="13"/>
      <c r="AL104" s="13"/>
      <c r="AM104" s="13"/>
      <c r="AN104" s="13"/>
      <c r="AO104" s="13"/>
      <c r="AP104" s="13"/>
      <c r="AQ104" s="13"/>
      <c r="AR104" s="11"/>
    </row>
    <row r="105" spans="1:44" ht="4.5" customHeight="1" x14ac:dyDescent="0.25">
      <c r="A105" s="8"/>
      <c r="B105" s="230" t="s">
        <v>36</v>
      </c>
      <c r="C105" s="230"/>
      <c r="D105" s="230"/>
      <c r="E105" s="230"/>
      <c r="F105" s="230"/>
      <c r="G105" s="230"/>
      <c r="H105" s="230"/>
      <c r="I105" s="230"/>
      <c r="J105" s="230"/>
      <c r="K105" s="230"/>
      <c r="L105" s="230"/>
      <c r="M105" s="230"/>
      <c r="N105" s="230"/>
      <c r="O105" s="230"/>
      <c r="P105" s="230"/>
      <c r="Q105" s="230"/>
      <c r="R105" s="230"/>
      <c r="S105" s="230"/>
      <c r="T105" s="230"/>
      <c r="U105" s="230"/>
      <c r="V105" s="9"/>
      <c r="W105" s="10"/>
      <c r="X105" s="237" t="s">
        <v>75</v>
      </c>
      <c r="Y105" s="237"/>
      <c r="Z105" s="237"/>
      <c r="AA105" s="237"/>
      <c r="AB105" s="237"/>
      <c r="AC105" s="237"/>
      <c r="AD105" s="237"/>
      <c r="AE105" s="237"/>
      <c r="AF105" s="237"/>
      <c r="AG105" s="237"/>
      <c r="AH105" s="257"/>
      <c r="AI105" s="417" t="e">
        <f>I117</f>
        <v>#REF!</v>
      </c>
      <c r="AJ105" s="418"/>
      <c r="AK105" s="418"/>
      <c r="AL105" s="418"/>
      <c r="AM105" s="418"/>
      <c r="AN105" s="418"/>
      <c r="AO105" s="418"/>
      <c r="AP105" s="418"/>
      <c r="AQ105" s="419"/>
      <c r="AR105" s="11"/>
    </row>
    <row r="106" spans="1:44" ht="4.5" customHeight="1" x14ac:dyDescent="0.25">
      <c r="A106" s="8"/>
      <c r="B106" s="230"/>
      <c r="C106" s="230"/>
      <c r="D106" s="230"/>
      <c r="E106" s="230"/>
      <c r="F106" s="230"/>
      <c r="G106" s="230"/>
      <c r="H106" s="230"/>
      <c r="I106" s="230"/>
      <c r="J106" s="230"/>
      <c r="K106" s="230"/>
      <c r="L106" s="230"/>
      <c r="M106" s="230"/>
      <c r="N106" s="230"/>
      <c r="O106" s="230"/>
      <c r="P106" s="230"/>
      <c r="Q106" s="230"/>
      <c r="R106" s="230"/>
      <c r="S106" s="230"/>
      <c r="T106" s="230"/>
      <c r="U106" s="230"/>
      <c r="V106" s="9"/>
      <c r="W106" s="10"/>
      <c r="X106" s="237"/>
      <c r="Y106" s="237"/>
      <c r="Z106" s="237"/>
      <c r="AA106" s="237"/>
      <c r="AB106" s="237"/>
      <c r="AC106" s="237"/>
      <c r="AD106" s="237"/>
      <c r="AE106" s="237"/>
      <c r="AF106" s="237"/>
      <c r="AG106" s="237"/>
      <c r="AH106" s="257"/>
      <c r="AI106" s="420"/>
      <c r="AJ106" s="421"/>
      <c r="AK106" s="421"/>
      <c r="AL106" s="421"/>
      <c r="AM106" s="421"/>
      <c r="AN106" s="421"/>
      <c r="AO106" s="421"/>
      <c r="AP106" s="421"/>
      <c r="AQ106" s="422"/>
      <c r="AR106" s="11"/>
    </row>
    <row r="107" spans="1:44" ht="4.5" customHeight="1" x14ac:dyDescent="0.25">
      <c r="A107" s="8"/>
      <c r="B107" s="230" t="s">
        <v>39</v>
      </c>
      <c r="C107" s="230"/>
      <c r="D107" s="230"/>
      <c r="E107" s="230"/>
      <c r="F107" s="230"/>
      <c r="G107" s="230"/>
      <c r="H107" s="230"/>
      <c r="I107" s="230"/>
      <c r="J107" s="230"/>
      <c r="K107" s="230"/>
      <c r="L107" s="230"/>
      <c r="M107" s="230"/>
      <c r="N107" s="230"/>
      <c r="O107" s="230"/>
      <c r="P107" s="230"/>
      <c r="Q107" s="230"/>
      <c r="R107" s="230"/>
      <c r="S107" s="230"/>
      <c r="T107" s="230"/>
      <c r="U107" s="230"/>
      <c r="V107" s="9"/>
      <c r="W107" s="10"/>
      <c r="X107" s="13"/>
      <c r="Y107" s="13"/>
      <c r="Z107" s="13"/>
      <c r="AA107" s="13"/>
      <c r="AB107" s="13"/>
      <c r="AC107" s="13"/>
      <c r="AD107" s="15"/>
      <c r="AE107" s="15"/>
      <c r="AF107" s="15"/>
      <c r="AG107" s="15"/>
      <c r="AH107" s="15"/>
      <c r="AI107" s="423"/>
      <c r="AJ107" s="424"/>
      <c r="AK107" s="424"/>
      <c r="AL107" s="424"/>
      <c r="AM107" s="424"/>
      <c r="AN107" s="424"/>
      <c r="AO107" s="424"/>
      <c r="AP107" s="424"/>
      <c r="AQ107" s="425"/>
      <c r="AR107" s="11"/>
    </row>
    <row r="108" spans="1:44" ht="4.5" customHeight="1" x14ac:dyDescent="0.25">
      <c r="A108" s="8"/>
      <c r="B108" s="230"/>
      <c r="C108" s="230"/>
      <c r="D108" s="230"/>
      <c r="E108" s="230"/>
      <c r="F108" s="230"/>
      <c r="G108" s="230"/>
      <c r="H108" s="230"/>
      <c r="I108" s="230"/>
      <c r="J108" s="230"/>
      <c r="K108" s="230"/>
      <c r="L108" s="230"/>
      <c r="M108" s="230"/>
      <c r="N108" s="230"/>
      <c r="O108" s="230"/>
      <c r="P108" s="230"/>
      <c r="Q108" s="230"/>
      <c r="R108" s="230"/>
      <c r="S108" s="230"/>
      <c r="T108" s="230"/>
      <c r="U108" s="230"/>
      <c r="V108" s="9"/>
      <c r="W108" s="10"/>
      <c r="X108" s="242" t="s">
        <v>227</v>
      </c>
      <c r="Y108" s="243"/>
      <c r="Z108" s="408" t="e">
        <f>INDEX(#REF!,A95,14)</f>
        <v>#REF!</v>
      </c>
      <c r="AA108" s="409"/>
      <c r="AB108" s="409"/>
      <c r="AC108" s="409"/>
      <c r="AD108" s="410"/>
      <c r="AE108" s="15"/>
      <c r="AF108" s="15"/>
      <c r="AG108" s="15"/>
      <c r="AH108" s="15"/>
      <c r="AI108" s="15"/>
      <c r="AJ108" s="15"/>
      <c r="AK108" s="15"/>
      <c r="AL108" s="15"/>
      <c r="AM108" s="15"/>
      <c r="AN108" s="15"/>
      <c r="AO108" s="15"/>
      <c r="AP108" s="15"/>
      <c r="AQ108" s="15"/>
      <c r="AR108" s="11"/>
    </row>
    <row r="109" spans="1:44" ht="4.5" customHeight="1" x14ac:dyDescent="0.25">
      <c r="A109" s="10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3"/>
      <c r="T109" s="13"/>
      <c r="U109" s="13"/>
      <c r="V109" s="11"/>
      <c r="W109" s="10"/>
      <c r="X109" s="242"/>
      <c r="Y109" s="243"/>
      <c r="Z109" s="411"/>
      <c r="AA109" s="412"/>
      <c r="AB109" s="412"/>
      <c r="AC109" s="412"/>
      <c r="AD109" s="413"/>
      <c r="AE109" s="13"/>
      <c r="AF109" s="13"/>
      <c r="AG109" s="13"/>
      <c r="AH109" s="441" t="e">
        <f>INDEX(#REF!,A95,27)</f>
        <v>#REF!</v>
      </c>
      <c r="AI109" s="442"/>
      <c r="AJ109" s="442"/>
      <c r="AK109" s="442"/>
      <c r="AL109" s="442"/>
      <c r="AM109" s="442"/>
      <c r="AN109" s="442"/>
      <c r="AO109" s="442"/>
      <c r="AP109" s="442"/>
      <c r="AQ109" s="443"/>
      <c r="AR109" s="11"/>
    </row>
    <row r="110" spans="1:44" ht="4.5" customHeight="1" x14ac:dyDescent="0.25">
      <c r="A110" s="10"/>
      <c r="B110" s="229" t="s">
        <v>228</v>
      </c>
      <c r="C110" s="229"/>
      <c r="D110" s="229"/>
      <c r="E110" s="229"/>
      <c r="F110" s="231" t="s">
        <v>229</v>
      </c>
      <c r="G110" s="232"/>
      <c r="H110" s="232"/>
      <c r="I110" s="232"/>
      <c r="J110" s="232"/>
      <c r="K110" s="232"/>
      <c r="L110" s="232"/>
      <c r="M110" s="232"/>
      <c r="N110" s="232"/>
      <c r="O110" s="232"/>
      <c r="P110" s="232"/>
      <c r="Q110" s="232"/>
      <c r="R110" s="232"/>
      <c r="S110" s="232"/>
      <c r="T110" s="232"/>
      <c r="U110" s="233"/>
      <c r="V110" s="11"/>
      <c r="W110" s="10"/>
      <c r="X110" s="242"/>
      <c r="Y110" s="243"/>
      <c r="Z110" s="411"/>
      <c r="AA110" s="412"/>
      <c r="AB110" s="412"/>
      <c r="AC110" s="412"/>
      <c r="AD110" s="413"/>
      <c r="AE110" s="219" t="s">
        <v>68</v>
      </c>
      <c r="AF110" s="219"/>
      <c r="AG110" s="219"/>
      <c r="AH110" s="444"/>
      <c r="AI110" s="445"/>
      <c r="AJ110" s="445"/>
      <c r="AK110" s="445"/>
      <c r="AL110" s="445"/>
      <c r="AM110" s="445"/>
      <c r="AN110" s="445"/>
      <c r="AO110" s="445"/>
      <c r="AP110" s="445"/>
      <c r="AQ110" s="446"/>
      <c r="AR110" s="11"/>
    </row>
    <row r="111" spans="1:44" ht="4.5" customHeight="1" x14ac:dyDescent="0.25">
      <c r="A111" s="10"/>
      <c r="B111" s="229"/>
      <c r="C111" s="229"/>
      <c r="D111" s="229"/>
      <c r="E111" s="229"/>
      <c r="F111" s="234"/>
      <c r="G111" s="235"/>
      <c r="H111" s="235"/>
      <c r="I111" s="235"/>
      <c r="J111" s="235"/>
      <c r="K111" s="235"/>
      <c r="L111" s="235"/>
      <c r="M111" s="235"/>
      <c r="N111" s="235"/>
      <c r="O111" s="235"/>
      <c r="P111" s="235"/>
      <c r="Q111" s="235"/>
      <c r="R111" s="235"/>
      <c r="S111" s="235"/>
      <c r="T111" s="235"/>
      <c r="U111" s="236"/>
      <c r="V111" s="11"/>
      <c r="W111" s="10"/>
      <c r="X111" s="242"/>
      <c r="Y111" s="243"/>
      <c r="Z111" s="414"/>
      <c r="AA111" s="415"/>
      <c r="AB111" s="415"/>
      <c r="AC111" s="415"/>
      <c r="AD111" s="416"/>
      <c r="AE111" s="219"/>
      <c r="AF111" s="219"/>
      <c r="AG111" s="219"/>
      <c r="AH111" s="447"/>
      <c r="AI111" s="448"/>
      <c r="AJ111" s="448"/>
      <c r="AK111" s="448"/>
      <c r="AL111" s="448"/>
      <c r="AM111" s="448"/>
      <c r="AN111" s="448"/>
      <c r="AO111" s="448"/>
      <c r="AP111" s="448"/>
      <c r="AQ111" s="449"/>
      <c r="AR111" s="11"/>
    </row>
    <row r="112" spans="1:44" ht="4.5" customHeight="1" x14ac:dyDescent="0.25">
      <c r="A112" s="10"/>
      <c r="B112" s="13"/>
      <c r="C112" s="13"/>
      <c r="D112" s="13"/>
      <c r="E112" s="13"/>
      <c r="F112" s="459" t="e">
        <f>CONCATENATE(INDEX(#REF!,A95,3)," (",INDEX(#REF!,A95,9),")")</f>
        <v>#REF!</v>
      </c>
      <c r="G112" s="460"/>
      <c r="H112" s="460"/>
      <c r="I112" s="460"/>
      <c r="J112" s="460"/>
      <c r="K112" s="460"/>
      <c r="L112" s="460"/>
      <c r="M112" s="460"/>
      <c r="N112" s="460"/>
      <c r="O112" s="460"/>
      <c r="P112" s="460"/>
      <c r="Q112" s="460"/>
      <c r="R112" s="460"/>
      <c r="S112" s="460"/>
      <c r="T112" s="460"/>
      <c r="U112" s="461"/>
      <c r="V112" s="11"/>
      <c r="W112" s="10"/>
      <c r="X112" s="18"/>
      <c r="Y112" s="18"/>
      <c r="Z112" s="18"/>
      <c r="AA112" s="18"/>
      <c r="AB112" s="18"/>
      <c r="AC112" s="18"/>
      <c r="AD112" s="18"/>
      <c r="AE112" s="18"/>
      <c r="AF112" s="18"/>
      <c r="AG112" s="18"/>
      <c r="AH112" s="18"/>
      <c r="AI112" s="18"/>
      <c r="AJ112" s="18"/>
      <c r="AK112" s="18"/>
      <c r="AL112" s="18"/>
      <c r="AM112" s="18"/>
      <c r="AN112" s="18"/>
      <c r="AO112" s="18"/>
      <c r="AP112" s="18"/>
      <c r="AQ112" s="18"/>
      <c r="AR112" s="11"/>
    </row>
    <row r="113" spans="1:44" ht="4.5" customHeight="1" x14ac:dyDescent="0.25">
      <c r="A113" s="10"/>
      <c r="B113" s="237" t="s">
        <v>69</v>
      </c>
      <c r="C113" s="237"/>
      <c r="D113" s="237"/>
      <c r="E113" s="237"/>
      <c r="F113" s="462"/>
      <c r="G113" s="460"/>
      <c r="H113" s="460"/>
      <c r="I113" s="460"/>
      <c r="J113" s="460"/>
      <c r="K113" s="460"/>
      <c r="L113" s="460"/>
      <c r="M113" s="460"/>
      <c r="N113" s="460"/>
      <c r="O113" s="460"/>
      <c r="P113" s="460"/>
      <c r="Q113" s="460"/>
      <c r="R113" s="460"/>
      <c r="S113" s="460"/>
      <c r="T113" s="460"/>
      <c r="U113" s="461"/>
      <c r="V113" s="11"/>
      <c r="W113" s="10"/>
      <c r="X113" s="237" t="s">
        <v>8</v>
      </c>
      <c r="Y113" s="426"/>
      <c r="Z113" s="426"/>
      <c r="AA113" s="426"/>
      <c r="AB113" s="426"/>
      <c r="AC113" s="426"/>
      <c r="AD113" s="426"/>
      <c r="AE113" s="426"/>
      <c r="AF113" s="426"/>
      <c r="AG113" s="426"/>
      <c r="AH113" s="426"/>
      <c r="AI113" s="426"/>
      <c r="AJ113" s="426"/>
      <c r="AK113" s="426"/>
      <c r="AM113" s="348" t="e">
        <f>INDEX(#REF!,A95,28)</f>
        <v>#REF!</v>
      </c>
      <c r="AN113" s="400"/>
      <c r="AO113" s="400"/>
      <c r="AP113" s="400"/>
      <c r="AQ113" s="401"/>
      <c r="AR113" s="11"/>
    </row>
    <row r="114" spans="1:44" ht="4.5" customHeight="1" x14ac:dyDescent="0.25">
      <c r="A114" s="10"/>
      <c r="B114" s="237"/>
      <c r="C114" s="237"/>
      <c r="D114" s="237"/>
      <c r="E114" s="237"/>
      <c r="F114" s="462"/>
      <c r="G114" s="460"/>
      <c r="H114" s="460"/>
      <c r="I114" s="460"/>
      <c r="J114" s="460"/>
      <c r="K114" s="460"/>
      <c r="L114" s="460"/>
      <c r="M114" s="460"/>
      <c r="N114" s="460"/>
      <c r="O114" s="460"/>
      <c r="P114" s="460"/>
      <c r="Q114" s="460"/>
      <c r="R114" s="460"/>
      <c r="S114" s="460"/>
      <c r="T114" s="460"/>
      <c r="U114" s="461"/>
      <c r="V114" s="11"/>
      <c r="W114" s="10"/>
      <c r="X114" s="426"/>
      <c r="Y114" s="426"/>
      <c r="Z114" s="426"/>
      <c r="AA114" s="426"/>
      <c r="AB114" s="426"/>
      <c r="AC114" s="426"/>
      <c r="AD114" s="426"/>
      <c r="AE114" s="426"/>
      <c r="AF114" s="426"/>
      <c r="AG114" s="426"/>
      <c r="AH114" s="426"/>
      <c r="AI114" s="426"/>
      <c r="AJ114" s="426"/>
      <c r="AK114" s="426"/>
      <c r="AL114" s="19"/>
      <c r="AM114" s="402"/>
      <c r="AN114" s="403"/>
      <c r="AO114" s="403"/>
      <c r="AP114" s="403"/>
      <c r="AQ114" s="404"/>
      <c r="AR114" s="11"/>
    </row>
    <row r="115" spans="1:44" ht="4.5" customHeight="1" x14ac:dyDescent="0.25">
      <c r="A115" s="10"/>
      <c r="B115" s="13"/>
      <c r="C115" s="13"/>
      <c r="D115" s="13"/>
      <c r="E115" s="13"/>
      <c r="F115" s="463"/>
      <c r="G115" s="464"/>
      <c r="H115" s="464"/>
      <c r="I115" s="464"/>
      <c r="J115" s="464"/>
      <c r="K115" s="464"/>
      <c r="L115" s="464"/>
      <c r="M115" s="464"/>
      <c r="N115" s="464"/>
      <c r="O115" s="464"/>
      <c r="P115" s="464"/>
      <c r="Q115" s="464"/>
      <c r="R115" s="464"/>
      <c r="S115" s="464"/>
      <c r="T115" s="464"/>
      <c r="U115" s="465"/>
      <c r="V115" s="11"/>
      <c r="W115" s="10"/>
      <c r="X115" s="18"/>
      <c r="Y115" s="18"/>
      <c r="Z115" s="18"/>
      <c r="AA115" s="18"/>
      <c r="AB115" s="18"/>
      <c r="AC115" s="18"/>
      <c r="AD115" s="18"/>
      <c r="AE115" s="18"/>
      <c r="AF115" s="18"/>
      <c r="AG115" s="18"/>
      <c r="AH115" s="18"/>
      <c r="AI115" s="18"/>
      <c r="AJ115" s="18"/>
      <c r="AK115" s="18"/>
      <c r="AL115" s="18"/>
      <c r="AM115" s="402"/>
      <c r="AN115" s="403"/>
      <c r="AO115" s="403"/>
      <c r="AP115" s="403"/>
      <c r="AQ115" s="404"/>
      <c r="AR115" s="11"/>
    </row>
    <row r="116" spans="1:44" ht="4.5" customHeight="1" x14ac:dyDescent="0.25">
      <c r="A116" s="10"/>
      <c r="B116" s="13"/>
      <c r="C116" s="13"/>
      <c r="D116" s="13"/>
      <c r="E116" s="13"/>
      <c r="F116" s="13"/>
      <c r="G116" s="13"/>
      <c r="H116" s="13"/>
      <c r="I116" s="13"/>
      <c r="J116" s="13"/>
      <c r="K116" s="13"/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1"/>
      <c r="W116" s="10"/>
      <c r="X116" s="237" t="s">
        <v>97</v>
      </c>
      <c r="Y116" s="237"/>
      <c r="Z116" s="237"/>
      <c r="AA116" s="237"/>
      <c r="AB116" s="237"/>
      <c r="AC116" s="237"/>
      <c r="AD116" s="237"/>
      <c r="AE116" s="237"/>
      <c r="AF116" s="435" t="e">
        <f>CONCATENATE("O-PG / ",INDEX(#REF!,A95,38)," place")</f>
        <v>#REF!</v>
      </c>
      <c r="AG116" s="436"/>
      <c r="AH116" s="436"/>
      <c r="AI116" s="436"/>
      <c r="AJ116" s="436"/>
      <c r="AK116" s="437"/>
      <c r="AL116" s="20"/>
      <c r="AM116" s="402"/>
      <c r="AN116" s="403"/>
      <c r="AO116" s="403"/>
      <c r="AP116" s="403"/>
      <c r="AQ116" s="404"/>
      <c r="AR116" s="11"/>
    </row>
    <row r="117" spans="1:44" ht="4.5" customHeight="1" x14ac:dyDescent="0.25">
      <c r="A117" s="10"/>
      <c r="B117" s="237" t="s">
        <v>184</v>
      </c>
      <c r="C117" s="237"/>
      <c r="D117" s="237"/>
      <c r="E117" s="237"/>
      <c r="F117" s="237"/>
      <c r="G117" s="237"/>
      <c r="H117" s="237"/>
      <c r="I117" s="417" t="e">
        <f>INDEX(#REF!,A95,5)</f>
        <v>#REF!</v>
      </c>
      <c r="J117" s="481"/>
      <c r="K117" s="481"/>
      <c r="L117" s="481"/>
      <c r="M117" s="481"/>
      <c r="N117" s="481"/>
      <c r="O117" s="481"/>
      <c r="P117" s="481"/>
      <c r="Q117" s="481"/>
      <c r="R117" s="481"/>
      <c r="S117" s="481"/>
      <c r="T117" s="481"/>
      <c r="U117" s="482"/>
      <c r="V117" s="11"/>
      <c r="W117" s="10"/>
      <c r="X117" s="237"/>
      <c r="Y117" s="237"/>
      <c r="Z117" s="237"/>
      <c r="AA117" s="237"/>
      <c r="AB117" s="237"/>
      <c r="AC117" s="237"/>
      <c r="AD117" s="237"/>
      <c r="AE117" s="237"/>
      <c r="AF117" s="438"/>
      <c r="AG117" s="439"/>
      <c r="AH117" s="439"/>
      <c r="AI117" s="439"/>
      <c r="AJ117" s="439"/>
      <c r="AK117" s="440"/>
      <c r="AL117" s="20"/>
      <c r="AM117" s="405"/>
      <c r="AN117" s="406"/>
      <c r="AO117" s="406"/>
      <c r="AP117" s="406"/>
      <c r="AQ117" s="407"/>
      <c r="AR117" s="11"/>
    </row>
    <row r="118" spans="1:44" ht="4.5" customHeight="1" x14ac:dyDescent="0.25">
      <c r="A118" s="10"/>
      <c r="B118" s="237"/>
      <c r="C118" s="237"/>
      <c r="D118" s="237"/>
      <c r="E118" s="237"/>
      <c r="F118" s="237"/>
      <c r="G118" s="237"/>
      <c r="H118" s="237"/>
      <c r="I118" s="483"/>
      <c r="J118" s="484"/>
      <c r="K118" s="484"/>
      <c r="L118" s="484"/>
      <c r="M118" s="484"/>
      <c r="N118" s="484"/>
      <c r="O118" s="484"/>
      <c r="P118" s="484"/>
      <c r="Q118" s="484"/>
      <c r="R118" s="484"/>
      <c r="S118" s="484"/>
      <c r="T118" s="484"/>
      <c r="U118" s="485"/>
      <c r="V118" s="11"/>
      <c r="W118" s="10"/>
      <c r="X118" s="17"/>
      <c r="Y118" s="17"/>
      <c r="Z118" s="17"/>
      <c r="AA118" s="17"/>
      <c r="AB118" s="17"/>
      <c r="AC118" s="17"/>
      <c r="AD118" s="17"/>
      <c r="AE118" s="17"/>
      <c r="AF118" s="17"/>
      <c r="AG118" s="17"/>
      <c r="AH118" s="17"/>
      <c r="AI118" s="17"/>
      <c r="AJ118" s="17"/>
      <c r="AK118" s="17"/>
      <c r="AL118" s="17"/>
      <c r="AM118" s="17"/>
      <c r="AN118" s="17"/>
      <c r="AO118" s="17"/>
      <c r="AP118" s="17"/>
      <c r="AQ118" s="17"/>
      <c r="AR118" s="11"/>
    </row>
    <row r="119" spans="1:44" ht="4.5" customHeight="1" x14ac:dyDescent="0.25">
      <c r="A119" s="10"/>
      <c r="B119" s="237" t="s">
        <v>185</v>
      </c>
      <c r="C119" s="237"/>
      <c r="D119" s="237"/>
      <c r="E119" s="237"/>
      <c r="F119" s="237"/>
      <c r="G119" s="237"/>
      <c r="H119" s="237"/>
      <c r="I119" s="483"/>
      <c r="J119" s="484"/>
      <c r="K119" s="484"/>
      <c r="L119" s="484"/>
      <c r="M119" s="484"/>
      <c r="N119" s="484"/>
      <c r="O119" s="484"/>
      <c r="P119" s="484"/>
      <c r="Q119" s="484"/>
      <c r="R119" s="484"/>
      <c r="S119" s="484"/>
      <c r="T119" s="484"/>
      <c r="U119" s="485"/>
      <c r="V119" s="11"/>
      <c r="W119" s="10"/>
      <c r="X119" s="271" t="s">
        <v>15</v>
      </c>
      <c r="Y119" s="427"/>
      <c r="Z119" s="427"/>
      <c r="AA119" s="427"/>
      <c r="AB119" s="427"/>
      <c r="AC119" s="427"/>
      <c r="AD119" s="427"/>
      <c r="AE119" s="427"/>
      <c r="AF119" s="427"/>
      <c r="AG119" s="427"/>
      <c r="AH119" s="427"/>
      <c r="AI119" s="427"/>
      <c r="AJ119" s="427"/>
      <c r="AK119" s="427"/>
      <c r="AL119" s="427"/>
      <c r="AM119" s="427"/>
      <c r="AN119" s="427"/>
      <c r="AO119" s="427"/>
      <c r="AP119" s="427"/>
      <c r="AQ119" s="428"/>
      <c r="AR119" s="11"/>
    </row>
    <row r="120" spans="1:44" ht="4.5" customHeight="1" x14ac:dyDescent="0.25">
      <c r="A120" s="10"/>
      <c r="B120" s="237"/>
      <c r="C120" s="237"/>
      <c r="D120" s="237"/>
      <c r="E120" s="237"/>
      <c r="F120" s="237"/>
      <c r="G120" s="237"/>
      <c r="H120" s="237"/>
      <c r="I120" s="486"/>
      <c r="J120" s="487"/>
      <c r="K120" s="487"/>
      <c r="L120" s="487"/>
      <c r="M120" s="487"/>
      <c r="N120" s="487"/>
      <c r="O120" s="487"/>
      <c r="P120" s="487"/>
      <c r="Q120" s="487"/>
      <c r="R120" s="487"/>
      <c r="S120" s="487"/>
      <c r="T120" s="487"/>
      <c r="U120" s="488"/>
      <c r="V120" s="11"/>
      <c r="W120" s="10"/>
      <c r="X120" s="429"/>
      <c r="Y120" s="430"/>
      <c r="Z120" s="430"/>
      <c r="AA120" s="430"/>
      <c r="AB120" s="430"/>
      <c r="AC120" s="430"/>
      <c r="AD120" s="430"/>
      <c r="AE120" s="430"/>
      <c r="AF120" s="430"/>
      <c r="AG120" s="430"/>
      <c r="AH120" s="430"/>
      <c r="AI120" s="430"/>
      <c r="AJ120" s="430"/>
      <c r="AK120" s="430"/>
      <c r="AL120" s="430"/>
      <c r="AM120" s="430"/>
      <c r="AN120" s="430"/>
      <c r="AO120" s="430"/>
      <c r="AP120" s="430"/>
      <c r="AQ120" s="431"/>
      <c r="AR120" s="11"/>
    </row>
    <row r="121" spans="1:44" ht="4.5" customHeight="1" x14ac:dyDescent="0.25">
      <c r="A121" s="10"/>
      <c r="B121" s="13"/>
      <c r="C121" s="13"/>
      <c r="D121" s="13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1"/>
      <c r="W121" s="10"/>
      <c r="X121" s="429"/>
      <c r="Y121" s="430"/>
      <c r="Z121" s="430"/>
      <c r="AA121" s="430"/>
      <c r="AB121" s="430"/>
      <c r="AC121" s="430"/>
      <c r="AD121" s="430"/>
      <c r="AE121" s="430"/>
      <c r="AF121" s="430"/>
      <c r="AG121" s="430"/>
      <c r="AH121" s="430"/>
      <c r="AI121" s="430"/>
      <c r="AJ121" s="430"/>
      <c r="AK121" s="430"/>
      <c r="AL121" s="430"/>
      <c r="AM121" s="430"/>
      <c r="AN121" s="430"/>
      <c r="AO121" s="430"/>
      <c r="AP121" s="430"/>
      <c r="AQ121" s="431"/>
      <c r="AR121" s="11"/>
    </row>
    <row r="122" spans="1:44" ht="4.5" customHeight="1" x14ac:dyDescent="0.25">
      <c r="A122" s="10"/>
      <c r="B122" s="237" t="s">
        <v>214</v>
      </c>
      <c r="C122" s="237"/>
      <c r="D122" s="237"/>
      <c r="E122" s="237"/>
      <c r="F122" s="237"/>
      <c r="G122" s="237"/>
      <c r="H122" s="237"/>
      <c r="I122" s="238" t="e">
        <f>CONCATENATE(INDEX(#REF!,A95,11),"",INDEX(#REF!,A95,24),", ",INDEX(#REF!,A95,25),"",INDEX(#REF!,A95,12))</f>
        <v>#REF!</v>
      </c>
      <c r="J122" s="323"/>
      <c r="K122" s="323"/>
      <c r="L122" s="323"/>
      <c r="M122" s="323"/>
      <c r="N122" s="323"/>
      <c r="O122" s="323"/>
      <c r="P122" s="323"/>
      <c r="Q122" s="323"/>
      <c r="R122" s="323"/>
      <c r="S122" s="323"/>
      <c r="T122" s="323"/>
      <c r="U122" s="324"/>
      <c r="V122" s="11"/>
      <c r="W122" s="10"/>
      <c r="X122" s="429"/>
      <c r="Y122" s="430"/>
      <c r="Z122" s="430"/>
      <c r="AA122" s="430"/>
      <c r="AB122" s="430"/>
      <c r="AC122" s="430"/>
      <c r="AD122" s="430"/>
      <c r="AE122" s="430"/>
      <c r="AF122" s="430"/>
      <c r="AG122" s="430"/>
      <c r="AH122" s="430"/>
      <c r="AI122" s="430"/>
      <c r="AJ122" s="430"/>
      <c r="AK122" s="430"/>
      <c r="AL122" s="430"/>
      <c r="AM122" s="430"/>
      <c r="AN122" s="430"/>
      <c r="AO122" s="430"/>
      <c r="AP122" s="430"/>
      <c r="AQ122" s="431"/>
      <c r="AR122" s="11"/>
    </row>
    <row r="123" spans="1:44" ht="4.5" customHeight="1" x14ac:dyDescent="0.25">
      <c r="A123" s="10"/>
      <c r="B123" s="237"/>
      <c r="C123" s="237"/>
      <c r="D123" s="237"/>
      <c r="E123" s="237"/>
      <c r="F123" s="237"/>
      <c r="G123" s="237"/>
      <c r="H123" s="237"/>
      <c r="I123" s="325"/>
      <c r="J123" s="219"/>
      <c r="K123" s="219"/>
      <c r="L123" s="219"/>
      <c r="M123" s="219"/>
      <c r="N123" s="219"/>
      <c r="O123" s="219"/>
      <c r="P123" s="219"/>
      <c r="Q123" s="219"/>
      <c r="R123" s="219"/>
      <c r="S123" s="219"/>
      <c r="T123" s="219"/>
      <c r="U123" s="259"/>
      <c r="V123" s="11"/>
      <c r="W123" s="10"/>
      <c r="X123" s="429"/>
      <c r="Y123" s="430"/>
      <c r="Z123" s="430"/>
      <c r="AA123" s="430"/>
      <c r="AB123" s="430"/>
      <c r="AC123" s="430"/>
      <c r="AD123" s="430"/>
      <c r="AE123" s="430"/>
      <c r="AF123" s="430"/>
      <c r="AG123" s="430"/>
      <c r="AH123" s="430"/>
      <c r="AI123" s="430"/>
      <c r="AJ123" s="430"/>
      <c r="AK123" s="430"/>
      <c r="AL123" s="430"/>
      <c r="AM123" s="430"/>
      <c r="AN123" s="430"/>
      <c r="AO123" s="430"/>
      <c r="AP123" s="430"/>
      <c r="AQ123" s="431"/>
      <c r="AR123" s="11"/>
    </row>
    <row r="124" spans="1:44" ht="4.5" customHeight="1" x14ac:dyDescent="0.25">
      <c r="A124" s="10"/>
      <c r="B124" s="237" t="s">
        <v>215</v>
      </c>
      <c r="C124" s="237"/>
      <c r="D124" s="237"/>
      <c r="E124" s="237"/>
      <c r="F124" s="237"/>
      <c r="G124" s="237"/>
      <c r="H124" s="237"/>
      <c r="I124" s="325"/>
      <c r="J124" s="219"/>
      <c r="K124" s="219"/>
      <c r="L124" s="219"/>
      <c r="M124" s="219"/>
      <c r="N124" s="219"/>
      <c r="O124" s="219"/>
      <c r="P124" s="219"/>
      <c r="Q124" s="219"/>
      <c r="R124" s="219"/>
      <c r="S124" s="219"/>
      <c r="T124" s="219"/>
      <c r="U124" s="259"/>
      <c r="V124" s="11"/>
      <c r="W124" s="10"/>
      <c r="X124" s="432"/>
      <c r="Y124" s="433"/>
      <c r="Z124" s="433"/>
      <c r="AA124" s="433"/>
      <c r="AB124" s="433"/>
      <c r="AC124" s="433"/>
      <c r="AD124" s="433"/>
      <c r="AE124" s="433"/>
      <c r="AF124" s="433"/>
      <c r="AG124" s="433"/>
      <c r="AH124" s="433"/>
      <c r="AI124" s="433"/>
      <c r="AJ124" s="433"/>
      <c r="AK124" s="433"/>
      <c r="AL124" s="433"/>
      <c r="AM124" s="433"/>
      <c r="AN124" s="433"/>
      <c r="AO124" s="433"/>
      <c r="AP124" s="433"/>
      <c r="AQ124" s="434"/>
      <c r="AR124" s="11"/>
    </row>
    <row r="125" spans="1:44" ht="4.5" customHeight="1" x14ac:dyDescent="0.25">
      <c r="A125" s="10"/>
      <c r="B125" s="237"/>
      <c r="C125" s="237"/>
      <c r="D125" s="237"/>
      <c r="E125" s="237"/>
      <c r="F125" s="237"/>
      <c r="G125" s="237"/>
      <c r="H125" s="237"/>
      <c r="I125" s="325"/>
      <c r="J125" s="219"/>
      <c r="K125" s="219"/>
      <c r="L125" s="219"/>
      <c r="M125" s="219"/>
      <c r="N125" s="219"/>
      <c r="O125" s="219"/>
      <c r="P125" s="219"/>
      <c r="Q125" s="219"/>
      <c r="R125" s="219"/>
      <c r="S125" s="219"/>
      <c r="T125" s="219"/>
      <c r="U125" s="259"/>
      <c r="V125" s="11"/>
      <c r="W125" s="10"/>
      <c r="AR125" s="11"/>
    </row>
    <row r="126" spans="1:44" ht="4.5" customHeight="1" x14ac:dyDescent="0.25">
      <c r="A126" s="10"/>
      <c r="B126" s="13"/>
      <c r="C126" s="13"/>
      <c r="D126" s="13"/>
      <c r="E126" s="13"/>
      <c r="F126" s="13"/>
      <c r="G126" s="13"/>
      <c r="H126" s="13"/>
      <c r="I126" s="325"/>
      <c r="J126" s="219"/>
      <c r="K126" s="219"/>
      <c r="L126" s="219"/>
      <c r="M126" s="219"/>
      <c r="N126" s="219"/>
      <c r="O126" s="219"/>
      <c r="P126" s="219"/>
      <c r="Q126" s="219"/>
      <c r="R126" s="219"/>
      <c r="S126" s="219"/>
      <c r="T126" s="219"/>
      <c r="U126" s="259"/>
      <c r="V126" s="11"/>
      <c r="W126" s="10"/>
      <c r="X126" s="238" t="s">
        <v>216</v>
      </c>
      <c r="Y126" s="239"/>
      <c r="Z126" s="239"/>
      <c r="AA126" s="239"/>
      <c r="AB126" s="239"/>
      <c r="AC126" s="239"/>
      <c r="AD126" s="240"/>
      <c r="AE126" s="238" t="s">
        <v>223</v>
      </c>
      <c r="AF126" s="239"/>
      <c r="AG126" s="239"/>
      <c r="AH126" s="240"/>
      <c r="AI126" s="247" t="s">
        <v>224</v>
      </c>
      <c r="AJ126" s="248"/>
      <c r="AK126" s="248"/>
      <c r="AL126" s="248"/>
      <c r="AM126" s="249"/>
      <c r="AN126" s="247" t="s">
        <v>225</v>
      </c>
      <c r="AO126" s="248"/>
      <c r="AP126" s="248"/>
      <c r="AQ126" s="249"/>
      <c r="AR126" s="11"/>
    </row>
    <row r="127" spans="1:44" ht="4.5" customHeight="1" x14ac:dyDescent="0.25">
      <c r="A127" s="10"/>
      <c r="B127" s="237" t="s">
        <v>217</v>
      </c>
      <c r="C127" s="237"/>
      <c r="D127" s="237"/>
      <c r="E127" s="237"/>
      <c r="F127" s="237"/>
      <c r="G127" s="237"/>
      <c r="H127" s="237"/>
      <c r="I127" s="325"/>
      <c r="J127" s="219"/>
      <c r="K127" s="219"/>
      <c r="L127" s="219"/>
      <c r="M127" s="219"/>
      <c r="N127" s="219"/>
      <c r="O127" s="219"/>
      <c r="P127" s="219"/>
      <c r="Q127" s="219"/>
      <c r="R127" s="219"/>
      <c r="S127" s="219"/>
      <c r="T127" s="219"/>
      <c r="U127" s="259"/>
      <c r="V127" s="11"/>
      <c r="W127" s="10"/>
      <c r="X127" s="241"/>
      <c r="Y127" s="242"/>
      <c r="Z127" s="242"/>
      <c r="AA127" s="242"/>
      <c r="AB127" s="242"/>
      <c r="AC127" s="242"/>
      <c r="AD127" s="243"/>
      <c r="AE127" s="241"/>
      <c r="AF127" s="242"/>
      <c r="AG127" s="242"/>
      <c r="AH127" s="243"/>
      <c r="AI127" s="250"/>
      <c r="AJ127" s="251"/>
      <c r="AK127" s="251"/>
      <c r="AL127" s="251"/>
      <c r="AM127" s="252"/>
      <c r="AN127" s="250"/>
      <c r="AO127" s="251"/>
      <c r="AP127" s="251"/>
      <c r="AQ127" s="252"/>
      <c r="AR127" s="11"/>
    </row>
    <row r="128" spans="1:44" ht="4.5" customHeight="1" x14ac:dyDescent="0.25">
      <c r="A128" s="10"/>
      <c r="B128" s="237"/>
      <c r="C128" s="237"/>
      <c r="D128" s="237"/>
      <c r="E128" s="237"/>
      <c r="F128" s="237"/>
      <c r="G128" s="237"/>
      <c r="H128" s="237"/>
      <c r="I128" s="325"/>
      <c r="J128" s="219"/>
      <c r="K128" s="219"/>
      <c r="L128" s="219"/>
      <c r="M128" s="219"/>
      <c r="N128" s="219"/>
      <c r="O128" s="219"/>
      <c r="P128" s="219"/>
      <c r="Q128" s="219"/>
      <c r="R128" s="219"/>
      <c r="S128" s="219"/>
      <c r="T128" s="219"/>
      <c r="U128" s="259"/>
      <c r="V128" s="11"/>
      <c r="W128" s="10"/>
      <c r="X128" s="244"/>
      <c r="Y128" s="245"/>
      <c r="Z128" s="245"/>
      <c r="AA128" s="245"/>
      <c r="AB128" s="245"/>
      <c r="AC128" s="245"/>
      <c r="AD128" s="246"/>
      <c r="AE128" s="244"/>
      <c r="AF128" s="245"/>
      <c r="AG128" s="245"/>
      <c r="AH128" s="246"/>
      <c r="AI128" s="253"/>
      <c r="AJ128" s="254"/>
      <c r="AK128" s="254"/>
      <c r="AL128" s="254"/>
      <c r="AM128" s="255"/>
      <c r="AN128" s="253"/>
      <c r="AO128" s="254"/>
      <c r="AP128" s="254"/>
      <c r="AQ128" s="255"/>
      <c r="AR128" s="11"/>
    </row>
    <row r="129" spans="1:44" ht="4.5" customHeight="1" x14ac:dyDescent="0.25">
      <c r="A129" s="10"/>
      <c r="B129" s="237" t="s">
        <v>218</v>
      </c>
      <c r="C129" s="237"/>
      <c r="D129" s="237"/>
      <c r="E129" s="237"/>
      <c r="F129" s="237"/>
      <c r="G129" s="237"/>
      <c r="H129" s="237"/>
      <c r="I129" s="325"/>
      <c r="J129" s="219"/>
      <c r="K129" s="219"/>
      <c r="L129" s="219"/>
      <c r="M129" s="219"/>
      <c r="N129" s="219"/>
      <c r="O129" s="219"/>
      <c r="P129" s="219"/>
      <c r="Q129" s="219"/>
      <c r="R129" s="219"/>
      <c r="S129" s="219"/>
      <c r="T129" s="219"/>
      <c r="U129" s="259"/>
      <c r="V129" s="11"/>
      <c r="W129" s="10"/>
      <c r="X129" s="280" t="s">
        <v>42</v>
      </c>
      <c r="Y129" s="305"/>
      <c r="Z129" s="305"/>
      <c r="AA129" s="305"/>
      <c r="AB129" s="305"/>
      <c r="AC129" s="305"/>
      <c r="AD129" s="306"/>
      <c r="AE129" s="367" t="e">
        <f>INDEX(#REF!,A95,29)</f>
        <v>#REF!</v>
      </c>
      <c r="AF129" s="368"/>
      <c r="AG129" s="368"/>
      <c r="AH129" s="369"/>
      <c r="AI129" s="258" t="e">
        <f>INDEX(#REF!,A95,31)</f>
        <v>#REF!</v>
      </c>
      <c r="AJ129" s="376"/>
      <c r="AK129" s="376"/>
      <c r="AL129" s="376"/>
      <c r="AM129" s="377"/>
      <c r="AN129" s="258" t="e">
        <f>INDEX(#REF!,A95,33)</f>
        <v>#REF!</v>
      </c>
      <c r="AO129" s="376"/>
      <c r="AP129" s="376"/>
      <c r="AQ129" s="377"/>
      <c r="AR129" s="11"/>
    </row>
    <row r="130" spans="1:44" ht="4.5" customHeight="1" x14ac:dyDescent="0.25">
      <c r="A130" s="10"/>
      <c r="B130" s="237"/>
      <c r="C130" s="237"/>
      <c r="D130" s="237"/>
      <c r="E130" s="237"/>
      <c r="F130" s="237"/>
      <c r="G130" s="237"/>
      <c r="H130" s="237"/>
      <c r="I130" s="325"/>
      <c r="J130" s="219"/>
      <c r="K130" s="219"/>
      <c r="L130" s="219"/>
      <c r="M130" s="219"/>
      <c r="N130" s="219"/>
      <c r="O130" s="219"/>
      <c r="P130" s="219"/>
      <c r="Q130" s="219"/>
      <c r="R130" s="219"/>
      <c r="S130" s="219"/>
      <c r="T130" s="219"/>
      <c r="U130" s="259"/>
      <c r="V130" s="11"/>
      <c r="W130" s="10"/>
      <c r="X130" s="307"/>
      <c r="Y130" s="308"/>
      <c r="Z130" s="308"/>
      <c r="AA130" s="308"/>
      <c r="AB130" s="308"/>
      <c r="AC130" s="308"/>
      <c r="AD130" s="309"/>
      <c r="AE130" s="370"/>
      <c r="AF130" s="371"/>
      <c r="AG130" s="371"/>
      <c r="AH130" s="372"/>
      <c r="AI130" s="378"/>
      <c r="AJ130" s="379"/>
      <c r="AK130" s="379"/>
      <c r="AL130" s="379"/>
      <c r="AM130" s="380"/>
      <c r="AN130" s="378"/>
      <c r="AO130" s="379"/>
      <c r="AP130" s="379"/>
      <c r="AQ130" s="380"/>
      <c r="AR130" s="11"/>
    </row>
    <row r="131" spans="1:44" ht="4.5" customHeight="1" x14ac:dyDescent="0.25">
      <c r="A131" s="10"/>
      <c r="B131" s="23"/>
      <c r="C131" s="13"/>
      <c r="D131" s="13"/>
      <c r="E131" s="13"/>
      <c r="F131" s="13"/>
      <c r="G131" s="13"/>
      <c r="H131" s="13"/>
      <c r="I131" s="326"/>
      <c r="J131" s="327"/>
      <c r="K131" s="327"/>
      <c r="L131" s="327"/>
      <c r="M131" s="327"/>
      <c r="N131" s="327"/>
      <c r="O131" s="327"/>
      <c r="P131" s="327"/>
      <c r="Q131" s="327"/>
      <c r="R131" s="327"/>
      <c r="S131" s="327"/>
      <c r="T131" s="327"/>
      <c r="U131" s="328"/>
      <c r="V131" s="11"/>
      <c r="W131" s="10"/>
      <c r="X131" s="310"/>
      <c r="Y131" s="311"/>
      <c r="Z131" s="311"/>
      <c r="AA131" s="311"/>
      <c r="AB131" s="311"/>
      <c r="AC131" s="311"/>
      <c r="AD131" s="312"/>
      <c r="AE131" s="373"/>
      <c r="AF131" s="374"/>
      <c r="AG131" s="374"/>
      <c r="AH131" s="375"/>
      <c r="AI131" s="381"/>
      <c r="AJ131" s="382"/>
      <c r="AK131" s="382"/>
      <c r="AL131" s="382"/>
      <c r="AM131" s="383"/>
      <c r="AN131" s="381"/>
      <c r="AO131" s="382"/>
      <c r="AP131" s="382"/>
      <c r="AQ131" s="383"/>
      <c r="AR131" s="11"/>
    </row>
    <row r="132" spans="1:44" ht="4.5" customHeight="1" x14ac:dyDescent="0.25">
      <c r="A132" s="10"/>
      <c r="B132" s="237" t="s">
        <v>43</v>
      </c>
      <c r="C132" s="237"/>
      <c r="D132" s="237"/>
      <c r="E132" s="237"/>
      <c r="F132" s="237"/>
      <c r="G132" s="237"/>
      <c r="H132" s="257"/>
      <c r="I132" s="450" t="e">
        <f>INDEX(#REF!,A95,13)</f>
        <v>#REF!</v>
      </c>
      <c r="J132" s="451"/>
      <c r="K132" s="451"/>
      <c r="L132" s="451"/>
      <c r="M132" s="451"/>
      <c r="N132" s="451"/>
      <c r="O132" s="451"/>
      <c r="P132" s="451"/>
      <c r="Q132" s="451"/>
      <c r="R132" s="451"/>
      <c r="S132" s="451"/>
      <c r="T132" s="451"/>
      <c r="U132" s="452"/>
      <c r="V132" s="11"/>
      <c r="W132" s="10"/>
      <c r="X132" s="220" t="s">
        <v>201</v>
      </c>
      <c r="Y132" s="221"/>
      <c r="Z132" s="221"/>
      <c r="AA132" s="221"/>
      <c r="AB132" s="221"/>
      <c r="AC132" s="221"/>
      <c r="AD132" s="222"/>
      <c r="AE132" s="238" t="s">
        <v>128</v>
      </c>
      <c r="AF132" s="221"/>
      <c r="AG132" s="221"/>
      <c r="AH132" s="222"/>
      <c r="AI132" s="238" t="s">
        <v>127</v>
      </c>
      <c r="AJ132" s="221"/>
      <c r="AK132" s="221"/>
      <c r="AL132" s="221"/>
      <c r="AM132" s="222"/>
      <c r="AN132" s="238" t="s">
        <v>6</v>
      </c>
      <c r="AO132" s="221"/>
      <c r="AP132" s="221"/>
      <c r="AQ132" s="222"/>
      <c r="AR132" s="11"/>
    </row>
    <row r="133" spans="1:44" ht="4.5" customHeight="1" x14ac:dyDescent="0.25">
      <c r="A133" s="10"/>
      <c r="B133" s="237"/>
      <c r="C133" s="237"/>
      <c r="D133" s="237"/>
      <c r="E133" s="237"/>
      <c r="F133" s="237"/>
      <c r="G133" s="237"/>
      <c r="H133" s="257"/>
      <c r="I133" s="453"/>
      <c r="J133" s="454"/>
      <c r="K133" s="454"/>
      <c r="L133" s="454"/>
      <c r="M133" s="454"/>
      <c r="N133" s="454"/>
      <c r="O133" s="454"/>
      <c r="P133" s="454"/>
      <c r="Q133" s="454"/>
      <c r="R133" s="454"/>
      <c r="S133" s="454"/>
      <c r="T133" s="454"/>
      <c r="U133" s="455"/>
      <c r="V133" s="11"/>
      <c r="W133" s="10"/>
      <c r="X133" s="223"/>
      <c r="Y133" s="224"/>
      <c r="Z133" s="224"/>
      <c r="AA133" s="224"/>
      <c r="AB133" s="224"/>
      <c r="AC133" s="224"/>
      <c r="AD133" s="225"/>
      <c r="AE133" s="223"/>
      <c r="AF133" s="224"/>
      <c r="AG133" s="224"/>
      <c r="AH133" s="225"/>
      <c r="AI133" s="223"/>
      <c r="AJ133" s="224"/>
      <c r="AK133" s="224"/>
      <c r="AL133" s="224"/>
      <c r="AM133" s="225"/>
      <c r="AN133" s="223"/>
      <c r="AO133" s="224"/>
      <c r="AP133" s="224"/>
      <c r="AQ133" s="225"/>
      <c r="AR133" s="11"/>
    </row>
    <row r="134" spans="1:44" ht="4.5" customHeight="1" x14ac:dyDescent="0.25">
      <c r="A134" s="10"/>
      <c r="B134" s="237" t="s">
        <v>44</v>
      </c>
      <c r="C134" s="237"/>
      <c r="D134" s="237"/>
      <c r="E134" s="237"/>
      <c r="F134" s="237"/>
      <c r="G134" s="237"/>
      <c r="H134" s="237"/>
      <c r="I134" s="453"/>
      <c r="J134" s="454"/>
      <c r="K134" s="454"/>
      <c r="L134" s="454"/>
      <c r="M134" s="454"/>
      <c r="N134" s="454"/>
      <c r="O134" s="454"/>
      <c r="P134" s="454"/>
      <c r="Q134" s="454"/>
      <c r="R134" s="454"/>
      <c r="S134" s="454"/>
      <c r="T134" s="454"/>
      <c r="U134" s="455"/>
      <c r="V134" s="11"/>
      <c r="W134" s="10"/>
      <c r="X134" s="226"/>
      <c r="Y134" s="227"/>
      <c r="Z134" s="227"/>
      <c r="AA134" s="227"/>
      <c r="AB134" s="227"/>
      <c r="AC134" s="227"/>
      <c r="AD134" s="228"/>
      <c r="AE134" s="226"/>
      <c r="AF134" s="227"/>
      <c r="AG134" s="227"/>
      <c r="AH134" s="228"/>
      <c r="AI134" s="226"/>
      <c r="AJ134" s="227"/>
      <c r="AK134" s="227"/>
      <c r="AL134" s="227"/>
      <c r="AM134" s="228"/>
      <c r="AN134" s="226"/>
      <c r="AO134" s="227"/>
      <c r="AP134" s="227"/>
      <c r="AQ134" s="228"/>
      <c r="AR134" s="11"/>
    </row>
    <row r="135" spans="1:44" ht="4.5" customHeight="1" x14ac:dyDescent="0.25">
      <c r="A135" s="10"/>
      <c r="B135" s="237"/>
      <c r="C135" s="237"/>
      <c r="D135" s="237"/>
      <c r="E135" s="237"/>
      <c r="F135" s="237"/>
      <c r="G135" s="237"/>
      <c r="H135" s="237"/>
      <c r="I135" s="456"/>
      <c r="J135" s="457"/>
      <c r="K135" s="457"/>
      <c r="L135" s="457"/>
      <c r="M135" s="457"/>
      <c r="N135" s="457"/>
      <c r="O135" s="457"/>
      <c r="P135" s="457"/>
      <c r="Q135" s="457"/>
      <c r="R135" s="457"/>
      <c r="S135" s="457"/>
      <c r="T135" s="457"/>
      <c r="U135" s="458"/>
      <c r="V135" s="11"/>
      <c r="W135" s="10"/>
      <c r="X135" s="280" t="s">
        <v>111</v>
      </c>
      <c r="Y135" s="281"/>
      <c r="Z135" s="281"/>
      <c r="AA135" s="281"/>
      <c r="AB135" s="281"/>
      <c r="AC135" s="281"/>
      <c r="AD135" s="282"/>
      <c r="AE135" s="358" t="e">
        <f>INDEX(#REF!,A95,35)</f>
        <v>#REF!</v>
      </c>
      <c r="AF135" s="359"/>
      <c r="AG135" s="359"/>
      <c r="AH135" s="360"/>
      <c r="AI135" s="358" t="e">
        <f>INDEX(#REF!,A95,36)</f>
        <v>#REF!</v>
      </c>
      <c r="AJ135" s="359"/>
      <c r="AK135" s="359"/>
      <c r="AL135" s="359"/>
      <c r="AM135" s="360"/>
      <c r="AN135" s="358" t="e">
        <f>INDEX(#REF!,A95,37)</f>
        <v>#REF!</v>
      </c>
      <c r="AO135" s="359"/>
      <c r="AP135" s="359"/>
      <c r="AQ135" s="360"/>
      <c r="AR135" s="11"/>
    </row>
    <row r="136" spans="1:44" ht="4.5" customHeight="1" x14ac:dyDescent="0.25">
      <c r="A136" s="10"/>
      <c r="B136" s="13"/>
      <c r="C136" s="13"/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1"/>
      <c r="W136" s="10"/>
      <c r="X136" s="283"/>
      <c r="Y136" s="284"/>
      <c r="Z136" s="284"/>
      <c r="AA136" s="284"/>
      <c r="AB136" s="284"/>
      <c r="AC136" s="284"/>
      <c r="AD136" s="285"/>
      <c r="AE136" s="361"/>
      <c r="AF136" s="362"/>
      <c r="AG136" s="362"/>
      <c r="AH136" s="363"/>
      <c r="AI136" s="361"/>
      <c r="AJ136" s="362"/>
      <c r="AK136" s="362"/>
      <c r="AL136" s="362"/>
      <c r="AM136" s="363"/>
      <c r="AN136" s="361"/>
      <c r="AO136" s="362"/>
      <c r="AP136" s="362"/>
      <c r="AQ136" s="363"/>
      <c r="AR136" s="11"/>
    </row>
    <row r="137" spans="1:44" ht="4.5" customHeight="1" x14ac:dyDescent="0.25">
      <c r="A137" s="10"/>
      <c r="B137" s="13"/>
      <c r="C137" s="13"/>
      <c r="D137" s="13"/>
      <c r="E137" s="13"/>
      <c r="F137" s="13"/>
      <c r="G137" s="13"/>
      <c r="H137" s="13"/>
      <c r="I137" s="13"/>
      <c r="J137" s="13"/>
      <c r="K137" s="13"/>
      <c r="L137" s="450">
        <f ca="1">IF(DAYS360(I185,NOW())&gt;60,NOW(),I185)</f>
        <v>45938.617714583335</v>
      </c>
      <c r="M137" s="475"/>
      <c r="N137" s="475"/>
      <c r="O137" s="475"/>
      <c r="P137" s="475"/>
      <c r="Q137" s="475"/>
      <c r="R137" s="475"/>
      <c r="S137" s="475"/>
      <c r="T137" s="475"/>
      <c r="U137" s="476"/>
      <c r="V137" s="11"/>
      <c r="W137" s="10"/>
      <c r="X137" s="286"/>
      <c r="Y137" s="287"/>
      <c r="Z137" s="287"/>
      <c r="AA137" s="287"/>
      <c r="AB137" s="287"/>
      <c r="AC137" s="287"/>
      <c r="AD137" s="288"/>
      <c r="AE137" s="364"/>
      <c r="AF137" s="365"/>
      <c r="AG137" s="365"/>
      <c r="AH137" s="366"/>
      <c r="AI137" s="364"/>
      <c r="AJ137" s="365"/>
      <c r="AK137" s="365"/>
      <c r="AL137" s="365"/>
      <c r="AM137" s="366"/>
      <c r="AN137" s="364"/>
      <c r="AO137" s="365"/>
      <c r="AP137" s="365"/>
      <c r="AQ137" s="366"/>
      <c r="AR137" s="11"/>
    </row>
    <row r="138" spans="1:44" ht="4.5" customHeight="1" x14ac:dyDescent="0.25">
      <c r="A138" s="10"/>
      <c r="B138" s="237" t="s">
        <v>45</v>
      </c>
      <c r="C138" s="237"/>
      <c r="D138" s="237"/>
      <c r="E138" s="237"/>
      <c r="F138" s="237"/>
      <c r="G138" s="237"/>
      <c r="H138" s="237"/>
      <c r="I138" s="237"/>
      <c r="J138" s="237"/>
      <c r="K138" s="237"/>
      <c r="L138" s="477"/>
      <c r="M138" s="237"/>
      <c r="N138" s="237"/>
      <c r="O138" s="237"/>
      <c r="P138" s="237"/>
      <c r="Q138" s="237"/>
      <c r="R138" s="237"/>
      <c r="S138" s="237"/>
      <c r="T138" s="237"/>
      <c r="U138" s="257"/>
      <c r="V138" s="11"/>
      <c r="W138" s="10"/>
      <c r="X138" s="271" t="s">
        <v>46</v>
      </c>
      <c r="Y138" s="272"/>
      <c r="Z138" s="272"/>
      <c r="AA138" s="273"/>
      <c r="AB138" s="238" t="e">
        <f>INDEX(#REF!,A95,18)</f>
        <v>#REF!</v>
      </c>
      <c r="AC138" s="240"/>
      <c r="AD138" s="238" t="s">
        <v>47</v>
      </c>
      <c r="AE138" s="240"/>
      <c r="AF138" s="260" t="e">
        <f>INDEX(#REF!,A95,7)</f>
        <v>#REF!</v>
      </c>
      <c r="AG138" s="261"/>
      <c r="AH138" s="261"/>
      <c r="AI138" s="261"/>
      <c r="AJ138" s="261"/>
      <c r="AK138" s="261"/>
      <c r="AL138" s="261"/>
      <c r="AM138" s="262"/>
      <c r="AN138" s="256" t="e">
        <f>INDEX(#REF!,A95,15)</f>
        <v>#REF!</v>
      </c>
      <c r="AO138" s="239"/>
      <c r="AP138" s="239"/>
      <c r="AQ138" s="240"/>
      <c r="AR138" s="11"/>
    </row>
    <row r="139" spans="1:44" ht="4.5" customHeight="1" x14ac:dyDescent="0.25">
      <c r="A139" s="10"/>
      <c r="B139" s="237"/>
      <c r="C139" s="237"/>
      <c r="D139" s="237"/>
      <c r="E139" s="237"/>
      <c r="F139" s="237"/>
      <c r="G139" s="237"/>
      <c r="H139" s="237"/>
      <c r="I139" s="237"/>
      <c r="J139" s="237"/>
      <c r="K139" s="237"/>
      <c r="L139" s="477"/>
      <c r="M139" s="237"/>
      <c r="N139" s="237"/>
      <c r="O139" s="237"/>
      <c r="P139" s="237"/>
      <c r="Q139" s="237"/>
      <c r="R139" s="237"/>
      <c r="S139" s="237"/>
      <c r="T139" s="237"/>
      <c r="U139" s="257"/>
      <c r="V139" s="11"/>
      <c r="W139" s="10"/>
      <c r="X139" s="274"/>
      <c r="Y139" s="275"/>
      <c r="Z139" s="275"/>
      <c r="AA139" s="276"/>
      <c r="AB139" s="241"/>
      <c r="AC139" s="243"/>
      <c r="AD139" s="241"/>
      <c r="AE139" s="243"/>
      <c r="AF139" s="263"/>
      <c r="AG139" s="264"/>
      <c r="AH139" s="264"/>
      <c r="AI139" s="264"/>
      <c r="AJ139" s="264"/>
      <c r="AK139" s="264"/>
      <c r="AL139" s="264"/>
      <c r="AM139" s="265"/>
      <c r="AN139" s="241"/>
      <c r="AO139" s="242"/>
      <c r="AP139" s="242"/>
      <c r="AQ139" s="243"/>
      <c r="AR139" s="11"/>
    </row>
    <row r="140" spans="1:44" ht="4.5" customHeight="1" x14ac:dyDescent="0.25">
      <c r="A140" s="10"/>
      <c r="B140" s="13"/>
      <c r="C140" s="13"/>
      <c r="D140" s="13"/>
      <c r="E140" s="13"/>
      <c r="F140" s="13"/>
      <c r="G140" s="13"/>
      <c r="H140" s="13"/>
      <c r="I140" s="13"/>
      <c r="J140" s="13"/>
      <c r="K140" s="13"/>
      <c r="L140" s="478"/>
      <c r="M140" s="479"/>
      <c r="N140" s="479"/>
      <c r="O140" s="479"/>
      <c r="P140" s="479"/>
      <c r="Q140" s="479"/>
      <c r="R140" s="479"/>
      <c r="S140" s="479"/>
      <c r="T140" s="479"/>
      <c r="U140" s="480"/>
      <c r="V140" s="11"/>
      <c r="W140" s="10"/>
      <c r="X140" s="277"/>
      <c r="Y140" s="278"/>
      <c r="Z140" s="278"/>
      <c r="AA140" s="279"/>
      <c r="AB140" s="244"/>
      <c r="AC140" s="246"/>
      <c r="AD140" s="244"/>
      <c r="AE140" s="246"/>
      <c r="AF140" s="266"/>
      <c r="AG140" s="267"/>
      <c r="AH140" s="267"/>
      <c r="AI140" s="267"/>
      <c r="AJ140" s="267"/>
      <c r="AK140" s="267"/>
      <c r="AL140" s="267"/>
      <c r="AM140" s="268"/>
      <c r="AN140" s="244"/>
      <c r="AO140" s="245"/>
      <c r="AP140" s="245"/>
      <c r="AQ140" s="246"/>
      <c r="AR140" s="11"/>
    </row>
    <row r="141" spans="1:44" ht="4.5" customHeight="1" x14ac:dyDescent="0.25">
      <c r="A141" s="24"/>
      <c r="B141" s="25"/>
      <c r="C141" s="25"/>
      <c r="D141" s="25"/>
      <c r="E141" s="25"/>
      <c r="F141" s="25"/>
      <c r="G141" s="25"/>
      <c r="H141" s="25"/>
      <c r="I141" s="25"/>
      <c r="J141" s="25"/>
      <c r="K141" s="25"/>
      <c r="L141" s="25"/>
      <c r="M141" s="25"/>
      <c r="N141" s="25"/>
      <c r="O141" s="25"/>
      <c r="P141" s="25"/>
      <c r="Q141" s="25"/>
      <c r="R141" s="25"/>
      <c r="S141" s="25"/>
      <c r="T141" s="25"/>
      <c r="U141" s="25"/>
      <c r="V141" s="26"/>
      <c r="W141" s="24"/>
      <c r="X141" s="27"/>
      <c r="Y141" s="27"/>
      <c r="Z141" s="27"/>
      <c r="AA141" s="27"/>
      <c r="AB141" s="27"/>
      <c r="AC141" s="27"/>
      <c r="AD141" s="27"/>
      <c r="AE141" s="27"/>
      <c r="AF141" s="27"/>
      <c r="AG141" s="27"/>
      <c r="AH141" s="27"/>
      <c r="AI141" s="27"/>
      <c r="AJ141" s="27"/>
      <c r="AK141" s="27"/>
      <c r="AL141" s="27"/>
      <c r="AM141" s="27"/>
      <c r="AN141" s="27"/>
      <c r="AO141" s="27"/>
      <c r="AP141" s="27"/>
      <c r="AQ141" s="27"/>
      <c r="AR141" s="26"/>
    </row>
    <row r="142" spans="1:44" ht="4.5" customHeight="1" x14ac:dyDescent="0.25">
      <c r="A142" s="1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3"/>
      <c r="W142" s="1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3"/>
    </row>
    <row r="143" spans="1:44" ht="4.5" customHeight="1" x14ac:dyDescent="0.25">
      <c r="A143" s="8"/>
      <c r="B143" s="385" t="e">
        <f>F18</f>
        <v>#REF!</v>
      </c>
      <c r="C143" s="385"/>
      <c r="D143" s="385"/>
      <c r="E143" s="385"/>
      <c r="F143" s="385"/>
      <c r="G143" s="385"/>
      <c r="H143" s="385"/>
      <c r="I143" s="385"/>
      <c r="J143" s="385"/>
      <c r="K143" s="385"/>
      <c r="L143" s="385"/>
      <c r="M143" s="385"/>
      <c r="N143" s="385"/>
      <c r="O143" s="385"/>
      <c r="P143" s="385"/>
      <c r="Q143" s="385"/>
      <c r="R143" s="385"/>
      <c r="S143" s="385"/>
      <c r="T143" s="385"/>
      <c r="U143" s="385"/>
      <c r="V143" s="9"/>
      <c r="W143" s="8"/>
      <c r="X143" s="395" t="e">
        <f>Z14</f>
        <v>#REF!</v>
      </c>
      <c r="Y143" s="395"/>
      <c r="Z143" s="395"/>
      <c r="AA143" s="395"/>
      <c r="AB143" s="395"/>
      <c r="AC143" s="395"/>
      <c r="AD143" s="395"/>
      <c r="AE143" s="396" t="e">
        <f>AH15</f>
        <v>#REF!</v>
      </c>
      <c r="AF143" s="396"/>
      <c r="AG143" s="396"/>
      <c r="AH143" s="396"/>
      <c r="AI143" s="396"/>
      <c r="AJ143" s="396"/>
      <c r="AK143" s="396"/>
      <c r="AL143" s="396"/>
      <c r="AM143" s="396"/>
      <c r="AN143" s="396"/>
      <c r="AO143" s="385" t="e">
        <f>AM19</f>
        <v>#REF!</v>
      </c>
      <c r="AP143" s="385"/>
      <c r="AQ143" s="385"/>
      <c r="AR143" s="385"/>
    </row>
    <row r="144" spans="1:44" ht="4.5" customHeight="1" x14ac:dyDescent="0.25">
      <c r="A144" s="8"/>
      <c r="B144" s="385"/>
      <c r="C144" s="385"/>
      <c r="D144" s="385"/>
      <c r="E144" s="385"/>
      <c r="F144" s="385"/>
      <c r="G144" s="385"/>
      <c r="H144" s="385"/>
      <c r="I144" s="385"/>
      <c r="J144" s="385"/>
      <c r="K144" s="385"/>
      <c r="L144" s="385"/>
      <c r="M144" s="385"/>
      <c r="N144" s="385"/>
      <c r="O144" s="385"/>
      <c r="P144" s="385"/>
      <c r="Q144" s="385"/>
      <c r="R144" s="385"/>
      <c r="S144" s="385"/>
      <c r="T144" s="385"/>
      <c r="U144" s="385"/>
      <c r="V144" s="9"/>
      <c r="W144" s="8"/>
      <c r="X144" s="395"/>
      <c r="Y144" s="395"/>
      <c r="Z144" s="395"/>
      <c r="AA144" s="395"/>
      <c r="AB144" s="395"/>
      <c r="AC144" s="395"/>
      <c r="AD144" s="395"/>
      <c r="AE144" s="396"/>
      <c r="AF144" s="396"/>
      <c r="AG144" s="396"/>
      <c r="AH144" s="396"/>
      <c r="AI144" s="396"/>
      <c r="AJ144" s="396"/>
      <c r="AK144" s="396"/>
      <c r="AL144" s="396"/>
      <c r="AM144" s="396"/>
      <c r="AN144" s="396"/>
      <c r="AO144" s="385"/>
      <c r="AP144" s="385"/>
      <c r="AQ144" s="385"/>
      <c r="AR144" s="385"/>
    </row>
    <row r="145" spans="1:44" ht="4.5" customHeight="1" x14ac:dyDescent="0.25">
      <c r="A145" s="8"/>
      <c r="B145" s="385"/>
      <c r="C145" s="385"/>
      <c r="D145" s="385"/>
      <c r="E145" s="385"/>
      <c r="F145" s="385"/>
      <c r="G145" s="385"/>
      <c r="H145" s="385"/>
      <c r="I145" s="385"/>
      <c r="J145" s="385"/>
      <c r="K145" s="385"/>
      <c r="L145" s="385"/>
      <c r="M145" s="385"/>
      <c r="N145" s="385"/>
      <c r="O145" s="385"/>
      <c r="P145" s="385"/>
      <c r="Q145" s="385"/>
      <c r="R145" s="385"/>
      <c r="S145" s="385"/>
      <c r="T145" s="385"/>
      <c r="U145" s="385"/>
      <c r="V145" s="9"/>
      <c r="W145" s="8"/>
      <c r="X145" s="395"/>
      <c r="Y145" s="395"/>
      <c r="Z145" s="395"/>
      <c r="AA145" s="395"/>
      <c r="AB145" s="395"/>
      <c r="AC145" s="395"/>
      <c r="AD145" s="395"/>
      <c r="AE145" s="396"/>
      <c r="AF145" s="396"/>
      <c r="AG145" s="396"/>
      <c r="AH145" s="396"/>
      <c r="AI145" s="396"/>
      <c r="AJ145" s="396"/>
      <c r="AK145" s="396"/>
      <c r="AL145" s="396"/>
      <c r="AM145" s="396"/>
      <c r="AN145" s="396"/>
      <c r="AO145" s="385"/>
      <c r="AP145" s="385"/>
      <c r="AQ145" s="385"/>
      <c r="AR145" s="385"/>
    </row>
    <row r="146" spans="1:44" ht="4.5" customHeight="1" x14ac:dyDescent="0.25">
      <c r="A146" s="8"/>
      <c r="B146" s="385" t="e">
        <f>I23</f>
        <v>#REF!</v>
      </c>
      <c r="C146" s="385"/>
      <c r="D146" s="385"/>
      <c r="E146" s="385"/>
      <c r="F146" s="385"/>
      <c r="G146" s="385"/>
      <c r="H146" s="385"/>
      <c r="I146" s="385"/>
      <c r="J146" s="385"/>
      <c r="K146" s="385"/>
      <c r="L146" s="385"/>
      <c r="M146" s="385"/>
      <c r="N146" s="385"/>
      <c r="O146" s="385"/>
      <c r="P146" s="385"/>
      <c r="Q146" s="385"/>
      <c r="R146" s="385"/>
      <c r="S146" s="385"/>
      <c r="T146" s="385"/>
      <c r="U146" s="385"/>
      <c r="V146" s="9"/>
      <c r="W146" s="8"/>
      <c r="X146" s="386" t="e">
        <f>AE35</f>
        <v>#REF!</v>
      </c>
      <c r="Y146" s="387"/>
      <c r="Z146" s="387"/>
      <c r="AA146" s="387"/>
      <c r="AB146" s="387"/>
      <c r="AC146" s="387"/>
      <c r="AD146" s="388"/>
      <c r="AE146" s="386" t="e">
        <f>AI35</f>
        <v>#REF!</v>
      </c>
      <c r="AF146" s="387"/>
      <c r="AG146" s="387"/>
      <c r="AH146" s="387"/>
      <c r="AI146" s="387"/>
      <c r="AJ146" s="387"/>
      <c r="AK146" s="388"/>
      <c r="AL146" s="386" t="e">
        <f>AN35</f>
        <v>#REF!</v>
      </c>
      <c r="AM146" s="387"/>
      <c r="AN146" s="387"/>
      <c r="AO146" s="387"/>
      <c r="AP146" s="387"/>
      <c r="AQ146" s="387"/>
      <c r="AR146" s="388"/>
    </row>
    <row r="147" spans="1:44" ht="4.5" customHeight="1" x14ac:dyDescent="0.25">
      <c r="A147" s="8"/>
      <c r="B147" s="385"/>
      <c r="C147" s="385"/>
      <c r="D147" s="385"/>
      <c r="E147" s="385"/>
      <c r="F147" s="385"/>
      <c r="G147" s="385"/>
      <c r="H147" s="385"/>
      <c r="I147" s="385"/>
      <c r="J147" s="385"/>
      <c r="K147" s="385"/>
      <c r="L147" s="385"/>
      <c r="M147" s="385"/>
      <c r="N147" s="385"/>
      <c r="O147" s="385"/>
      <c r="P147" s="385"/>
      <c r="Q147" s="385"/>
      <c r="R147" s="385"/>
      <c r="S147" s="385"/>
      <c r="T147" s="385"/>
      <c r="U147" s="385"/>
      <c r="V147" s="9"/>
      <c r="W147" s="8"/>
      <c r="X147" s="389"/>
      <c r="Y147" s="390"/>
      <c r="Z147" s="390"/>
      <c r="AA147" s="390"/>
      <c r="AB147" s="390"/>
      <c r="AC147" s="390"/>
      <c r="AD147" s="391"/>
      <c r="AE147" s="389"/>
      <c r="AF147" s="390"/>
      <c r="AG147" s="390"/>
      <c r="AH147" s="390"/>
      <c r="AI147" s="390"/>
      <c r="AJ147" s="390"/>
      <c r="AK147" s="391"/>
      <c r="AL147" s="389"/>
      <c r="AM147" s="390"/>
      <c r="AN147" s="390"/>
      <c r="AO147" s="390"/>
      <c r="AP147" s="390"/>
      <c r="AQ147" s="390"/>
      <c r="AR147" s="391"/>
    </row>
    <row r="148" spans="1:44" ht="4.5" customHeight="1" x14ac:dyDescent="0.25">
      <c r="A148" s="8"/>
      <c r="B148" s="385"/>
      <c r="C148" s="385"/>
      <c r="D148" s="385"/>
      <c r="E148" s="385"/>
      <c r="F148" s="385"/>
      <c r="G148" s="385"/>
      <c r="H148" s="385"/>
      <c r="I148" s="385"/>
      <c r="J148" s="385"/>
      <c r="K148" s="385"/>
      <c r="L148" s="385"/>
      <c r="M148" s="385"/>
      <c r="N148" s="385"/>
      <c r="O148" s="385"/>
      <c r="P148" s="385"/>
      <c r="Q148" s="385"/>
      <c r="R148" s="385"/>
      <c r="S148" s="385"/>
      <c r="T148" s="385"/>
      <c r="U148" s="385"/>
      <c r="V148" s="9"/>
      <c r="W148" s="8"/>
      <c r="X148" s="392"/>
      <c r="Y148" s="393"/>
      <c r="Z148" s="393"/>
      <c r="AA148" s="393"/>
      <c r="AB148" s="393"/>
      <c r="AC148" s="393"/>
      <c r="AD148" s="394"/>
      <c r="AE148" s="392"/>
      <c r="AF148" s="393"/>
      <c r="AG148" s="393"/>
      <c r="AH148" s="393"/>
      <c r="AI148" s="393"/>
      <c r="AJ148" s="393"/>
      <c r="AK148" s="394"/>
      <c r="AL148" s="392"/>
      <c r="AM148" s="393"/>
      <c r="AN148" s="393"/>
      <c r="AO148" s="393"/>
      <c r="AP148" s="393"/>
      <c r="AQ148" s="393"/>
      <c r="AR148" s="394"/>
    </row>
    <row r="149" spans="1:44" ht="4.5" customHeight="1" x14ac:dyDescent="0.25">
      <c r="A149" s="8"/>
      <c r="B149" s="399" t="e">
        <f>I28</f>
        <v>#REF!</v>
      </c>
      <c r="C149" s="399"/>
      <c r="D149" s="399"/>
      <c r="E149" s="399"/>
      <c r="F149" s="399"/>
      <c r="G149" s="399"/>
      <c r="H149" s="399"/>
      <c r="I149" s="399"/>
      <c r="J149" s="399"/>
      <c r="K149" s="399"/>
      <c r="L149" s="399"/>
      <c r="M149" s="399"/>
      <c r="N149" s="399"/>
      <c r="O149" s="399"/>
      <c r="P149" s="399"/>
      <c r="Q149" s="399"/>
      <c r="R149" s="399"/>
      <c r="S149" s="399"/>
      <c r="T149" s="399"/>
      <c r="U149" s="399"/>
      <c r="V149" s="9"/>
      <c r="W149" s="8"/>
      <c r="X149" s="385" t="e">
        <f>AE41</f>
        <v>#REF!</v>
      </c>
      <c r="Y149" s="385"/>
      <c r="Z149" s="385"/>
      <c r="AA149" s="385"/>
      <c r="AB149" s="385"/>
      <c r="AC149" s="385"/>
      <c r="AD149" s="385"/>
      <c r="AE149" s="385" t="e">
        <f>AI41</f>
        <v>#REF!</v>
      </c>
      <c r="AF149" s="385"/>
      <c r="AG149" s="385"/>
      <c r="AH149" s="385"/>
      <c r="AI149" s="385"/>
      <c r="AJ149" s="385"/>
      <c r="AK149" s="385"/>
      <c r="AL149" s="385" t="e">
        <f>AN41</f>
        <v>#REF!</v>
      </c>
      <c r="AM149" s="385"/>
      <c r="AN149" s="385"/>
      <c r="AO149" s="385"/>
      <c r="AP149" s="385"/>
      <c r="AQ149" s="385"/>
      <c r="AR149" s="385"/>
    </row>
    <row r="150" spans="1:44" ht="4.5" customHeight="1" x14ac:dyDescent="0.25">
      <c r="A150" s="8"/>
      <c r="B150" s="399"/>
      <c r="C150" s="399"/>
      <c r="D150" s="399"/>
      <c r="E150" s="399"/>
      <c r="F150" s="399"/>
      <c r="G150" s="399"/>
      <c r="H150" s="399"/>
      <c r="I150" s="399"/>
      <c r="J150" s="399"/>
      <c r="K150" s="399"/>
      <c r="L150" s="399"/>
      <c r="M150" s="399"/>
      <c r="N150" s="399"/>
      <c r="O150" s="399"/>
      <c r="P150" s="399"/>
      <c r="Q150" s="399"/>
      <c r="R150" s="399"/>
      <c r="S150" s="399"/>
      <c r="T150" s="399"/>
      <c r="U150" s="399"/>
      <c r="V150" s="9"/>
      <c r="W150" s="8"/>
      <c r="X150" s="385"/>
      <c r="Y150" s="385"/>
      <c r="Z150" s="385"/>
      <c r="AA150" s="385"/>
      <c r="AB150" s="385"/>
      <c r="AC150" s="385"/>
      <c r="AD150" s="385"/>
      <c r="AE150" s="385"/>
      <c r="AF150" s="385"/>
      <c r="AG150" s="385"/>
      <c r="AH150" s="385"/>
      <c r="AI150" s="385"/>
      <c r="AJ150" s="385"/>
      <c r="AK150" s="385"/>
      <c r="AL150" s="385"/>
      <c r="AM150" s="385"/>
      <c r="AN150" s="385"/>
      <c r="AO150" s="385"/>
      <c r="AP150" s="385"/>
      <c r="AQ150" s="385"/>
      <c r="AR150" s="385"/>
    </row>
    <row r="151" spans="1:44" ht="4.5" customHeight="1" x14ac:dyDescent="0.25">
      <c r="A151" s="8"/>
      <c r="B151" s="399"/>
      <c r="C151" s="399"/>
      <c r="D151" s="399"/>
      <c r="E151" s="399"/>
      <c r="F151" s="399"/>
      <c r="G151" s="399"/>
      <c r="H151" s="399"/>
      <c r="I151" s="399"/>
      <c r="J151" s="399"/>
      <c r="K151" s="399"/>
      <c r="L151" s="399"/>
      <c r="M151" s="399"/>
      <c r="N151" s="399"/>
      <c r="O151" s="399"/>
      <c r="P151" s="399"/>
      <c r="Q151" s="399"/>
      <c r="R151" s="399"/>
      <c r="S151" s="399"/>
      <c r="T151" s="399"/>
      <c r="U151" s="399"/>
      <c r="V151" s="9"/>
      <c r="W151" s="8"/>
      <c r="X151" s="385"/>
      <c r="Y151" s="385"/>
      <c r="Z151" s="385"/>
      <c r="AA151" s="385"/>
      <c r="AB151" s="385"/>
      <c r="AC151" s="385"/>
      <c r="AD151" s="385"/>
      <c r="AE151" s="385"/>
      <c r="AF151" s="385"/>
      <c r="AG151" s="385"/>
      <c r="AH151" s="385"/>
      <c r="AI151" s="385"/>
      <c r="AJ151" s="385"/>
      <c r="AK151" s="385"/>
      <c r="AL151" s="385"/>
      <c r="AM151" s="385"/>
      <c r="AN151" s="385"/>
      <c r="AO151" s="385"/>
      <c r="AP151" s="385"/>
      <c r="AQ151" s="385"/>
      <c r="AR151" s="385"/>
    </row>
    <row r="152" spans="1:44" ht="4.5" customHeight="1" x14ac:dyDescent="0.25">
      <c r="A152" s="8"/>
      <c r="B152" s="395" t="e">
        <f>I38</f>
        <v>#REF!</v>
      </c>
      <c r="C152" s="385"/>
      <c r="D152" s="385"/>
      <c r="E152" s="385"/>
      <c r="F152" s="385"/>
      <c r="G152" s="385"/>
      <c r="H152" s="385"/>
      <c r="I152" s="385"/>
      <c r="J152" s="385"/>
      <c r="K152" s="395">
        <f ca="1">L43</f>
        <v>45938.617714583335</v>
      </c>
      <c r="L152" s="395"/>
      <c r="M152" s="395"/>
      <c r="N152" s="395"/>
      <c r="O152" s="395"/>
      <c r="P152" s="395"/>
      <c r="Q152" s="395"/>
      <c r="R152" s="395"/>
      <c r="S152" s="395"/>
      <c r="T152" s="395"/>
      <c r="U152" s="395"/>
      <c r="V152" s="9"/>
      <c r="W152" s="8"/>
      <c r="X152" s="386" t="e">
        <f>AB44</f>
        <v>#REF!</v>
      </c>
      <c r="Y152" s="387"/>
      <c r="Z152" s="387"/>
      <c r="AA152" s="387"/>
      <c r="AB152" s="387"/>
      <c r="AC152" s="387"/>
      <c r="AD152" s="388"/>
      <c r="AE152" s="398" t="e">
        <f>AF44</f>
        <v>#REF!</v>
      </c>
      <c r="AF152" s="387"/>
      <c r="AG152" s="387"/>
      <c r="AH152" s="387"/>
      <c r="AI152" s="387"/>
      <c r="AJ152" s="387"/>
      <c r="AK152" s="388"/>
      <c r="AL152" s="386" t="e">
        <f>AN44</f>
        <v>#REF!</v>
      </c>
      <c r="AM152" s="387"/>
      <c r="AN152" s="387"/>
      <c r="AO152" s="387"/>
      <c r="AP152" s="387"/>
      <c r="AQ152" s="387"/>
      <c r="AR152" s="388"/>
    </row>
    <row r="153" spans="1:44" ht="4.5" customHeight="1" x14ac:dyDescent="0.25">
      <c r="A153" s="8"/>
      <c r="B153" s="385"/>
      <c r="C153" s="385"/>
      <c r="D153" s="385"/>
      <c r="E153" s="385"/>
      <c r="F153" s="385"/>
      <c r="G153" s="385"/>
      <c r="H153" s="385"/>
      <c r="I153" s="385"/>
      <c r="J153" s="385"/>
      <c r="K153" s="395"/>
      <c r="L153" s="395"/>
      <c r="M153" s="395"/>
      <c r="N153" s="395"/>
      <c r="O153" s="395"/>
      <c r="P153" s="395"/>
      <c r="Q153" s="395"/>
      <c r="R153" s="395"/>
      <c r="S153" s="395"/>
      <c r="T153" s="395"/>
      <c r="U153" s="395"/>
      <c r="V153" s="9"/>
      <c r="W153" s="8"/>
      <c r="X153" s="389"/>
      <c r="Y153" s="390"/>
      <c r="Z153" s="390"/>
      <c r="AA153" s="390"/>
      <c r="AB153" s="390"/>
      <c r="AC153" s="390"/>
      <c r="AD153" s="391"/>
      <c r="AE153" s="389"/>
      <c r="AF153" s="390"/>
      <c r="AG153" s="390"/>
      <c r="AH153" s="390"/>
      <c r="AI153" s="390"/>
      <c r="AJ153" s="390"/>
      <c r="AK153" s="391"/>
      <c r="AL153" s="389"/>
      <c r="AM153" s="390"/>
      <c r="AN153" s="390"/>
      <c r="AO153" s="390"/>
      <c r="AP153" s="390"/>
      <c r="AQ153" s="390"/>
      <c r="AR153" s="391"/>
    </row>
    <row r="154" spans="1:44" ht="4.5" customHeight="1" x14ac:dyDescent="0.25">
      <c r="A154" s="21"/>
      <c r="B154" s="385"/>
      <c r="C154" s="385"/>
      <c r="D154" s="385"/>
      <c r="E154" s="385"/>
      <c r="F154" s="385"/>
      <c r="G154" s="385"/>
      <c r="H154" s="385"/>
      <c r="I154" s="385"/>
      <c r="J154" s="385"/>
      <c r="K154" s="395"/>
      <c r="L154" s="395"/>
      <c r="M154" s="395"/>
      <c r="N154" s="395"/>
      <c r="O154" s="395"/>
      <c r="P154" s="395"/>
      <c r="Q154" s="395"/>
      <c r="R154" s="395"/>
      <c r="S154" s="395"/>
      <c r="T154" s="395"/>
      <c r="U154" s="395"/>
      <c r="V154" s="22"/>
      <c r="W154" s="21"/>
      <c r="X154" s="392"/>
      <c r="Y154" s="393"/>
      <c r="Z154" s="393"/>
      <c r="AA154" s="393"/>
      <c r="AB154" s="393"/>
      <c r="AC154" s="393"/>
      <c r="AD154" s="394"/>
      <c r="AE154" s="392"/>
      <c r="AF154" s="393"/>
      <c r="AG154" s="393"/>
      <c r="AH154" s="393"/>
      <c r="AI154" s="393"/>
      <c r="AJ154" s="393"/>
      <c r="AK154" s="394"/>
      <c r="AL154" s="392"/>
      <c r="AM154" s="393"/>
      <c r="AN154" s="393"/>
      <c r="AO154" s="393"/>
      <c r="AP154" s="393"/>
      <c r="AQ154" s="393"/>
      <c r="AR154" s="394"/>
    </row>
    <row r="155" spans="1:44" ht="4.5" customHeight="1" x14ac:dyDescent="0.25">
      <c r="A155" s="8"/>
      <c r="B155" s="385" t="e">
        <f>F65</f>
        <v>#REF!</v>
      </c>
      <c r="C155" s="385"/>
      <c r="D155" s="385"/>
      <c r="E155" s="385"/>
      <c r="F155" s="385"/>
      <c r="G155" s="385"/>
      <c r="H155" s="385"/>
      <c r="I155" s="385"/>
      <c r="J155" s="385"/>
      <c r="K155" s="385"/>
      <c r="L155" s="385"/>
      <c r="M155" s="385"/>
      <c r="N155" s="385"/>
      <c r="O155" s="385"/>
      <c r="P155" s="385"/>
      <c r="Q155" s="385"/>
      <c r="R155" s="385"/>
      <c r="S155" s="385"/>
      <c r="T155" s="385"/>
      <c r="U155" s="385"/>
      <c r="V155" s="9"/>
      <c r="W155" s="8"/>
      <c r="X155" s="395" t="e">
        <f>Z61</f>
        <v>#REF!</v>
      </c>
      <c r="Y155" s="395"/>
      <c r="Z155" s="395"/>
      <c r="AA155" s="395"/>
      <c r="AB155" s="395"/>
      <c r="AC155" s="395"/>
      <c r="AD155" s="395"/>
      <c r="AE155" s="396" t="e">
        <f>AH62</f>
        <v>#REF!</v>
      </c>
      <c r="AF155" s="396"/>
      <c r="AG155" s="396"/>
      <c r="AH155" s="396"/>
      <c r="AI155" s="396"/>
      <c r="AJ155" s="396"/>
      <c r="AK155" s="396"/>
      <c r="AL155" s="396"/>
      <c r="AM155" s="396"/>
      <c r="AN155" s="396"/>
      <c r="AO155" s="385" t="e">
        <f>AM66</f>
        <v>#REF!</v>
      </c>
      <c r="AP155" s="385"/>
      <c r="AQ155" s="385"/>
      <c r="AR155" s="385"/>
    </row>
    <row r="156" spans="1:44" ht="4.5" customHeight="1" x14ac:dyDescent="0.25">
      <c r="A156" s="8"/>
      <c r="B156" s="385"/>
      <c r="C156" s="385"/>
      <c r="D156" s="385"/>
      <c r="E156" s="385"/>
      <c r="F156" s="385"/>
      <c r="G156" s="385"/>
      <c r="H156" s="385"/>
      <c r="I156" s="385"/>
      <c r="J156" s="385"/>
      <c r="K156" s="385"/>
      <c r="L156" s="385"/>
      <c r="M156" s="385"/>
      <c r="N156" s="385"/>
      <c r="O156" s="385"/>
      <c r="P156" s="385"/>
      <c r="Q156" s="385"/>
      <c r="R156" s="385"/>
      <c r="S156" s="385"/>
      <c r="T156" s="385"/>
      <c r="U156" s="385"/>
      <c r="V156" s="9"/>
      <c r="W156" s="8"/>
      <c r="X156" s="395"/>
      <c r="Y156" s="395"/>
      <c r="Z156" s="395"/>
      <c r="AA156" s="395"/>
      <c r="AB156" s="395"/>
      <c r="AC156" s="395"/>
      <c r="AD156" s="395"/>
      <c r="AE156" s="396"/>
      <c r="AF156" s="396"/>
      <c r="AG156" s="396"/>
      <c r="AH156" s="396"/>
      <c r="AI156" s="396"/>
      <c r="AJ156" s="396"/>
      <c r="AK156" s="396"/>
      <c r="AL156" s="396"/>
      <c r="AM156" s="396"/>
      <c r="AN156" s="396"/>
      <c r="AO156" s="385"/>
      <c r="AP156" s="385"/>
      <c r="AQ156" s="385"/>
      <c r="AR156" s="385"/>
    </row>
    <row r="157" spans="1:44" ht="4.5" customHeight="1" x14ac:dyDescent="0.25">
      <c r="A157" s="8"/>
      <c r="B157" s="385"/>
      <c r="C157" s="385"/>
      <c r="D157" s="385"/>
      <c r="E157" s="385"/>
      <c r="F157" s="385"/>
      <c r="G157" s="385"/>
      <c r="H157" s="385"/>
      <c r="I157" s="385"/>
      <c r="J157" s="385"/>
      <c r="K157" s="385"/>
      <c r="L157" s="385"/>
      <c r="M157" s="385"/>
      <c r="N157" s="385"/>
      <c r="O157" s="385"/>
      <c r="P157" s="385"/>
      <c r="Q157" s="385"/>
      <c r="R157" s="385"/>
      <c r="S157" s="385"/>
      <c r="T157" s="385"/>
      <c r="U157" s="385"/>
      <c r="V157" s="9"/>
      <c r="W157" s="8"/>
      <c r="X157" s="395"/>
      <c r="Y157" s="395"/>
      <c r="Z157" s="395"/>
      <c r="AA157" s="395"/>
      <c r="AB157" s="395"/>
      <c r="AC157" s="395"/>
      <c r="AD157" s="395"/>
      <c r="AE157" s="396"/>
      <c r="AF157" s="396"/>
      <c r="AG157" s="396"/>
      <c r="AH157" s="396"/>
      <c r="AI157" s="396"/>
      <c r="AJ157" s="396"/>
      <c r="AK157" s="396"/>
      <c r="AL157" s="396"/>
      <c r="AM157" s="396"/>
      <c r="AN157" s="396"/>
      <c r="AO157" s="385"/>
      <c r="AP157" s="385"/>
      <c r="AQ157" s="385"/>
      <c r="AR157" s="385"/>
    </row>
    <row r="158" spans="1:44" ht="4.5" customHeight="1" x14ac:dyDescent="0.25">
      <c r="A158" s="8"/>
      <c r="B158" s="385" t="e">
        <f>I70</f>
        <v>#REF!</v>
      </c>
      <c r="C158" s="385"/>
      <c r="D158" s="385"/>
      <c r="E158" s="385"/>
      <c r="F158" s="385"/>
      <c r="G158" s="385"/>
      <c r="H158" s="385"/>
      <c r="I158" s="385"/>
      <c r="J158" s="385"/>
      <c r="K158" s="385"/>
      <c r="L158" s="385"/>
      <c r="M158" s="385"/>
      <c r="N158" s="385"/>
      <c r="O158" s="385"/>
      <c r="P158" s="385"/>
      <c r="Q158" s="385"/>
      <c r="R158" s="385"/>
      <c r="S158" s="385"/>
      <c r="T158" s="385"/>
      <c r="U158" s="385"/>
      <c r="V158" s="9"/>
      <c r="W158" s="8"/>
      <c r="X158" s="386" t="e">
        <f>AE82</f>
        <v>#REF!</v>
      </c>
      <c r="Y158" s="387"/>
      <c r="Z158" s="387"/>
      <c r="AA158" s="387"/>
      <c r="AB158" s="387"/>
      <c r="AC158" s="387"/>
      <c r="AD158" s="388"/>
      <c r="AE158" s="386" t="e">
        <f>AI82</f>
        <v>#REF!</v>
      </c>
      <c r="AF158" s="387"/>
      <c r="AG158" s="387"/>
      <c r="AH158" s="387"/>
      <c r="AI158" s="387"/>
      <c r="AJ158" s="387"/>
      <c r="AK158" s="388"/>
      <c r="AL158" s="386" t="e">
        <f>AN82</f>
        <v>#REF!</v>
      </c>
      <c r="AM158" s="387"/>
      <c r="AN158" s="387"/>
      <c r="AO158" s="387"/>
      <c r="AP158" s="387"/>
      <c r="AQ158" s="387"/>
      <c r="AR158" s="388"/>
    </row>
    <row r="159" spans="1:44" ht="4.5" customHeight="1" x14ac:dyDescent="0.25">
      <c r="A159" s="8"/>
      <c r="B159" s="385"/>
      <c r="C159" s="385"/>
      <c r="D159" s="385"/>
      <c r="E159" s="385"/>
      <c r="F159" s="385"/>
      <c r="G159" s="385"/>
      <c r="H159" s="385"/>
      <c r="I159" s="385"/>
      <c r="J159" s="385"/>
      <c r="K159" s="385"/>
      <c r="L159" s="385"/>
      <c r="M159" s="385"/>
      <c r="N159" s="385"/>
      <c r="O159" s="385"/>
      <c r="P159" s="385"/>
      <c r="Q159" s="385"/>
      <c r="R159" s="385"/>
      <c r="S159" s="385"/>
      <c r="T159" s="385"/>
      <c r="U159" s="385"/>
      <c r="V159" s="9"/>
      <c r="W159" s="8"/>
      <c r="X159" s="389"/>
      <c r="Y159" s="390"/>
      <c r="Z159" s="390"/>
      <c r="AA159" s="390"/>
      <c r="AB159" s="390"/>
      <c r="AC159" s="390"/>
      <c r="AD159" s="391"/>
      <c r="AE159" s="389"/>
      <c r="AF159" s="390"/>
      <c r="AG159" s="390"/>
      <c r="AH159" s="390"/>
      <c r="AI159" s="390"/>
      <c r="AJ159" s="390"/>
      <c r="AK159" s="391"/>
      <c r="AL159" s="389"/>
      <c r="AM159" s="390"/>
      <c r="AN159" s="390"/>
      <c r="AO159" s="390"/>
      <c r="AP159" s="390"/>
      <c r="AQ159" s="390"/>
      <c r="AR159" s="391"/>
    </row>
    <row r="160" spans="1:44" ht="4.5" customHeight="1" x14ac:dyDescent="0.25">
      <c r="A160" s="8"/>
      <c r="B160" s="385"/>
      <c r="C160" s="385"/>
      <c r="D160" s="385"/>
      <c r="E160" s="385"/>
      <c r="F160" s="385"/>
      <c r="G160" s="385"/>
      <c r="H160" s="385"/>
      <c r="I160" s="385"/>
      <c r="J160" s="385"/>
      <c r="K160" s="385"/>
      <c r="L160" s="385"/>
      <c r="M160" s="385"/>
      <c r="N160" s="385"/>
      <c r="O160" s="385"/>
      <c r="P160" s="385"/>
      <c r="Q160" s="385"/>
      <c r="R160" s="385"/>
      <c r="S160" s="385"/>
      <c r="T160" s="385"/>
      <c r="U160" s="385"/>
      <c r="V160" s="9"/>
      <c r="W160" s="8"/>
      <c r="X160" s="392"/>
      <c r="Y160" s="393"/>
      <c r="Z160" s="393"/>
      <c r="AA160" s="393"/>
      <c r="AB160" s="393"/>
      <c r="AC160" s="393"/>
      <c r="AD160" s="394"/>
      <c r="AE160" s="392"/>
      <c r="AF160" s="393"/>
      <c r="AG160" s="393"/>
      <c r="AH160" s="393"/>
      <c r="AI160" s="393"/>
      <c r="AJ160" s="393"/>
      <c r="AK160" s="394"/>
      <c r="AL160" s="392"/>
      <c r="AM160" s="393"/>
      <c r="AN160" s="393"/>
      <c r="AO160" s="393"/>
      <c r="AP160" s="393"/>
      <c r="AQ160" s="393"/>
      <c r="AR160" s="394"/>
    </row>
    <row r="161" spans="1:44" ht="4.5" customHeight="1" x14ac:dyDescent="0.25">
      <c r="A161" s="8"/>
      <c r="B161" s="399" t="e">
        <f>I75</f>
        <v>#REF!</v>
      </c>
      <c r="C161" s="399"/>
      <c r="D161" s="399"/>
      <c r="E161" s="399"/>
      <c r="F161" s="399"/>
      <c r="G161" s="399"/>
      <c r="H161" s="399"/>
      <c r="I161" s="399"/>
      <c r="J161" s="399"/>
      <c r="K161" s="399"/>
      <c r="L161" s="399"/>
      <c r="M161" s="399"/>
      <c r="N161" s="399"/>
      <c r="O161" s="399"/>
      <c r="P161" s="399"/>
      <c r="Q161" s="399"/>
      <c r="R161" s="399"/>
      <c r="S161" s="399"/>
      <c r="T161" s="399"/>
      <c r="U161" s="399"/>
      <c r="V161" s="9"/>
      <c r="W161" s="8"/>
      <c r="X161" s="385" t="e">
        <f>AE88</f>
        <v>#REF!</v>
      </c>
      <c r="Y161" s="385"/>
      <c r="Z161" s="385"/>
      <c r="AA161" s="385"/>
      <c r="AB161" s="385"/>
      <c r="AC161" s="385"/>
      <c r="AD161" s="385"/>
      <c r="AE161" s="385" t="e">
        <f>AI88</f>
        <v>#REF!</v>
      </c>
      <c r="AF161" s="385"/>
      <c r="AG161" s="385"/>
      <c r="AH161" s="385"/>
      <c r="AI161" s="385"/>
      <c r="AJ161" s="385"/>
      <c r="AK161" s="385"/>
      <c r="AL161" s="385" t="e">
        <f>AN88</f>
        <v>#REF!</v>
      </c>
      <c r="AM161" s="385"/>
      <c r="AN161" s="385"/>
      <c r="AO161" s="385"/>
      <c r="AP161" s="385"/>
      <c r="AQ161" s="385"/>
      <c r="AR161" s="385"/>
    </row>
    <row r="162" spans="1:44" ht="4.5" customHeight="1" x14ac:dyDescent="0.25">
      <c r="A162" s="8"/>
      <c r="B162" s="399"/>
      <c r="C162" s="399"/>
      <c r="D162" s="399"/>
      <c r="E162" s="399"/>
      <c r="F162" s="399"/>
      <c r="G162" s="399"/>
      <c r="H162" s="399"/>
      <c r="I162" s="399"/>
      <c r="J162" s="399"/>
      <c r="K162" s="399"/>
      <c r="L162" s="399"/>
      <c r="M162" s="399"/>
      <c r="N162" s="399"/>
      <c r="O162" s="399"/>
      <c r="P162" s="399"/>
      <c r="Q162" s="399"/>
      <c r="R162" s="399"/>
      <c r="S162" s="399"/>
      <c r="T162" s="399"/>
      <c r="U162" s="399"/>
      <c r="V162" s="9"/>
      <c r="W162" s="8"/>
      <c r="X162" s="385"/>
      <c r="Y162" s="385"/>
      <c r="Z162" s="385"/>
      <c r="AA162" s="385"/>
      <c r="AB162" s="385"/>
      <c r="AC162" s="385"/>
      <c r="AD162" s="385"/>
      <c r="AE162" s="385"/>
      <c r="AF162" s="385"/>
      <c r="AG162" s="385"/>
      <c r="AH162" s="385"/>
      <c r="AI162" s="385"/>
      <c r="AJ162" s="385"/>
      <c r="AK162" s="385"/>
      <c r="AL162" s="385"/>
      <c r="AM162" s="385"/>
      <c r="AN162" s="385"/>
      <c r="AO162" s="385"/>
      <c r="AP162" s="385"/>
      <c r="AQ162" s="385"/>
      <c r="AR162" s="385"/>
    </row>
    <row r="163" spans="1:44" ht="4.5" customHeight="1" x14ac:dyDescent="0.25">
      <c r="A163" s="8"/>
      <c r="B163" s="399"/>
      <c r="C163" s="399"/>
      <c r="D163" s="399"/>
      <c r="E163" s="399"/>
      <c r="F163" s="399"/>
      <c r="G163" s="399"/>
      <c r="H163" s="399"/>
      <c r="I163" s="399"/>
      <c r="J163" s="399"/>
      <c r="K163" s="399"/>
      <c r="L163" s="399"/>
      <c r="M163" s="399"/>
      <c r="N163" s="399"/>
      <c r="O163" s="399"/>
      <c r="P163" s="399"/>
      <c r="Q163" s="399"/>
      <c r="R163" s="399"/>
      <c r="S163" s="399"/>
      <c r="T163" s="399"/>
      <c r="U163" s="399"/>
      <c r="V163" s="9"/>
      <c r="W163" s="8"/>
      <c r="X163" s="385"/>
      <c r="Y163" s="385"/>
      <c r="Z163" s="385"/>
      <c r="AA163" s="385"/>
      <c r="AB163" s="385"/>
      <c r="AC163" s="385"/>
      <c r="AD163" s="385"/>
      <c r="AE163" s="385"/>
      <c r="AF163" s="385"/>
      <c r="AG163" s="385"/>
      <c r="AH163" s="385"/>
      <c r="AI163" s="385"/>
      <c r="AJ163" s="385"/>
      <c r="AK163" s="385"/>
      <c r="AL163" s="385"/>
      <c r="AM163" s="385"/>
      <c r="AN163" s="385"/>
      <c r="AO163" s="385"/>
      <c r="AP163" s="385"/>
      <c r="AQ163" s="385"/>
      <c r="AR163" s="385"/>
    </row>
    <row r="164" spans="1:44" ht="4.5" customHeight="1" x14ac:dyDescent="0.25">
      <c r="A164" s="8"/>
      <c r="B164" s="395" t="e">
        <f>I85</f>
        <v>#REF!</v>
      </c>
      <c r="C164" s="385"/>
      <c r="D164" s="385"/>
      <c r="E164" s="385"/>
      <c r="F164" s="385"/>
      <c r="G164" s="385"/>
      <c r="H164" s="385"/>
      <c r="I164" s="385"/>
      <c r="J164" s="385"/>
      <c r="K164" s="395">
        <f ca="1">L90</f>
        <v>45938.617714583335</v>
      </c>
      <c r="L164" s="395"/>
      <c r="M164" s="395"/>
      <c r="N164" s="395"/>
      <c r="O164" s="395"/>
      <c r="P164" s="395"/>
      <c r="Q164" s="395"/>
      <c r="R164" s="395"/>
      <c r="S164" s="395"/>
      <c r="T164" s="395"/>
      <c r="U164" s="395"/>
      <c r="V164" s="9"/>
      <c r="W164" s="8"/>
      <c r="X164" s="386" t="e">
        <f>AB91</f>
        <v>#REF!</v>
      </c>
      <c r="Y164" s="387"/>
      <c r="Z164" s="387"/>
      <c r="AA164" s="387"/>
      <c r="AB164" s="387"/>
      <c r="AC164" s="387"/>
      <c r="AD164" s="388"/>
      <c r="AE164" s="386" t="e">
        <f>AF91</f>
        <v>#REF!</v>
      </c>
      <c r="AF164" s="387"/>
      <c r="AG164" s="387"/>
      <c r="AH164" s="387"/>
      <c r="AI164" s="387"/>
      <c r="AJ164" s="387"/>
      <c r="AK164" s="388"/>
      <c r="AL164" s="386" t="e">
        <f>AN91</f>
        <v>#REF!</v>
      </c>
      <c r="AM164" s="387"/>
      <c r="AN164" s="387"/>
      <c r="AO164" s="387"/>
      <c r="AP164" s="387"/>
      <c r="AQ164" s="387"/>
      <c r="AR164" s="388"/>
    </row>
    <row r="165" spans="1:44" ht="4.5" customHeight="1" x14ac:dyDescent="0.25">
      <c r="A165" s="8"/>
      <c r="B165" s="385"/>
      <c r="C165" s="385"/>
      <c r="D165" s="385"/>
      <c r="E165" s="385"/>
      <c r="F165" s="385"/>
      <c r="G165" s="385"/>
      <c r="H165" s="385"/>
      <c r="I165" s="385"/>
      <c r="J165" s="385"/>
      <c r="K165" s="395"/>
      <c r="L165" s="395"/>
      <c r="M165" s="395"/>
      <c r="N165" s="395"/>
      <c r="O165" s="395"/>
      <c r="P165" s="395"/>
      <c r="Q165" s="395"/>
      <c r="R165" s="395"/>
      <c r="S165" s="395"/>
      <c r="T165" s="395"/>
      <c r="U165" s="395"/>
      <c r="V165" s="9"/>
      <c r="W165" s="8"/>
      <c r="X165" s="389"/>
      <c r="Y165" s="390"/>
      <c r="Z165" s="390"/>
      <c r="AA165" s="390"/>
      <c r="AB165" s="390"/>
      <c r="AC165" s="390"/>
      <c r="AD165" s="391"/>
      <c r="AE165" s="389"/>
      <c r="AF165" s="390"/>
      <c r="AG165" s="390"/>
      <c r="AH165" s="390"/>
      <c r="AI165" s="390"/>
      <c r="AJ165" s="390"/>
      <c r="AK165" s="391"/>
      <c r="AL165" s="389"/>
      <c r="AM165" s="390"/>
      <c r="AN165" s="390"/>
      <c r="AO165" s="390"/>
      <c r="AP165" s="390"/>
      <c r="AQ165" s="390"/>
      <c r="AR165" s="391"/>
    </row>
    <row r="166" spans="1:44" ht="4.5" customHeight="1" x14ac:dyDescent="0.25">
      <c r="A166" s="8"/>
      <c r="B166" s="385"/>
      <c r="C166" s="385"/>
      <c r="D166" s="385"/>
      <c r="E166" s="385"/>
      <c r="F166" s="385"/>
      <c r="G166" s="385"/>
      <c r="H166" s="385"/>
      <c r="I166" s="385"/>
      <c r="J166" s="385"/>
      <c r="K166" s="395"/>
      <c r="L166" s="395"/>
      <c r="M166" s="395"/>
      <c r="N166" s="395"/>
      <c r="O166" s="395"/>
      <c r="P166" s="395"/>
      <c r="Q166" s="395"/>
      <c r="R166" s="395"/>
      <c r="S166" s="395"/>
      <c r="T166" s="395"/>
      <c r="U166" s="395"/>
      <c r="V166" s="9"/>
      <c r="W166" s="8"/>
      <c r="X166" s="392"/>
      <c r="Y166" s="393"/>
      <c r="Z166" s="393"/>
      <c r="AA166" s="393"/>
      <c r="AB166" s="393"/>
      <c r="AC166" s="393"/>
      <c r="AD166" s="394"/>
      <c r="AE166" s="392"/>
      <c r="AF166" s="393"/>
      <c r="AG166" s="393"/>
      <c r="AH166" s="393"/>
      <c r="AI166" s="393"/>
      <c r="AJ166" s="393"/>
      <c r="AK166" s="394"/>
      <c r="AL166" s="392"/>
      <c r="AM166" s="393"/>
      <c r="AN166" s="393"/>
      <c r="AO166" s="393"/>
      <c r="AP166" s="393"/>
      <c r="AQ166" s="393"/>
      <c r="AR166" s="394"/>
    </row>
    <row r="167" spans="1:44" ht="4.5" customHeight="1" x14ac:dyDescent="0.25">
      <c r="A167" s="1"/>
      <c r="B167" s="385" t="e">
        <f>F112</f>
        <v>#REF!</v>
      </c>
      <c r="C167" s="385"/>
      <c r="D167" s="385"/>
      <c r="E167" s="385"/>
      <c r="F167" s="385"/>
      <c r="G167" s="385"/>
      <c r="H167" s="385"/>
      <c r="I167" s="385"/>
      <c r="J167" s="385"/>
      <c r="K167" s="385"/>
      <c r="L167" s="385"/>
      <c r="M167" s="385"/>
      <c r="N167" s="385"/>
      <c r="O167" s="385"/>
      <c r="P167" s="385"/>
      <c r="Q167" s="385"/>
      <c r="R167" s="385"/>
      <c r="S167" s="385"/>
      <c r="T167" s="385"/>
      <c r="U167" s="385"/>
      <c r="V167" s="3"/>
      <c r="W167" s="1"/>
      <c r="X167" s="395" t="e">
        <f>Z108</f>
        <v>#REF!</v>
      </c>
      <c r="Y167" s="395"/>
      <c r="Z167" s="395"/>
      <c r="AA167" s="395"/>
      <c r="AB167" s="395"/>
      <c r="AC167" s="395"/>
      <c r="AD167" s="395"/>
      <c r="AE167" s="396" t="e">
        <f>AH109</f>
        <v>#REF!</v>
      </c>
      <c r="AF167" s="396"/>
      <c r="AG167" s="396"/>
      <c r="AH167" s="396"/>
      <c r="AI167" s="396"/>
      <c r="AJ167" s="396"/>
      <c r="AK167" s="396"/>
      <c r="AL167" s="396"/>
      <c r="AM167" s="396"/>
      <c r="AN167" s="396"/>
      <c r="AO167" s="385" t="e">
        <f>AM113</f>
        <v>#REF!</v>
      </c>
      <c r="AP167" s="385"/>
      <c r="AQ167" s="385"/>
      <c r="AR167" s="385"/>
    </row>
    <row r="168" spans="1:44" ht="4.5" customHeight="1" x14ac:dyDescent="0.25">
      <c r="A168" s="8"/>
      <c r="B168" s="385"/>
      <c r="C168" s="385"/>
      <c r="D168" s="385"/>
      <c r="E168" s="385"/>
      <c r="F168" s="385"/>
      <c r="G168" s="385"/>
      <c r="H168" s="385"/>
      <c r="I168" s="385"/>
      <c r="J168" s="385"/>
      <c r="K168" s="385"/>
      <c r="L168" s="385"/>
      <c r="M168" s="385"/>
      <c r="N168" s="385"/>
      <c r="O168" s="385"/>
      <c r="P168" s="385"/>
      <c r="Q168" s="385"/>
      <c r="R168" s="385"/>
      <c r="S168" s="385"/>
      <c r="T168" s="385"/>
      <c r="U168" s="385"/>
      <c r="V168" s="9"/>
      <c r="W168" s="8"/>
      <c r="X168" s="395"/>
      <c r="Y168" s="395"/>
      <c r="Z168" s="395"/>
      <c r="AA168" s="395"/>
      <c r="AB168" s="395"/>
      <c r="AC168" s="395"/>
      <c r="AD168" s="395"/>
      <c r="AE168" s="396"/>
      <c r="AF168" s="396"/>
      <c r="AG168" s="396"/>
      <c r="AH168" s="396"/>
      <c r="AI168" s="396"/>
      <c r="AJ168" s="396"/>
      <c r="AK168" s="396"/>
      <c r="AL168" s="396"/>
      <c r="AM168" s="396"/>
      <c r="AN168" s="396"/>
      <c r="AO168" s="385"/>
      <c r="AP168" s="385"/>
      <c r="AQ168" s="385"/>
      <c r="AR168" s="385"/>
    </row>
    <row r="169" spans="1:44" ht="4.5" customHeight="1" x14ac:dyDescent="0.25">
      <c r="A169" s="8"/>
      <c r="B169" s="385"/>
      <c r="C169" s="385"/>
      <c r="D169" s="385"/>
      <c r="E169" s="385"/>
      <c r="F169" s="385"/>
      <c r="G169" s="385"/>
      <c r="H169" s="385"/>
      <c r="I169" s="385"/>
      <c r="J169" s="385"/>
      <c r="K169" s="385"/>
      <c r="L169" s="385"/>
      <c r="M169" s="385"/>
      <c r="N169" s="385"/>
      <c r="O169" s="385"/>
      <c r="P169" s="385"/>
      <c r="Q169" s="385"/>
      <c r="R169" s="385"/>
      <c r="S169" s="385"/>
      <c r="T169" s="385"/>
      <c r="U169" s="385"/>
      <c r="V169" s="9"/>
      <c r="W169" s="8"/>
      <c r="X169" s="395"/>
      <c r="Y169" s="395"/>
      <c r="Z169" s="395"/>
      <c r="AA169" s="395"/>
      <c r="AB169" s="395"/>
      <c r="AC169" s="395"/>
      <c r="AD169" s="395"/>
      <c r="AE169" s="396"/>
      <c r="AF169" s="396"/>
      <c r="AG169" s="396"/>
      <c r="AH169" s="396"/>
      <c r="AI169" s="396"/>
      <c r="AJ169" s="396"/>
      <c r="AK169" s="396"/>
      <c r="AL169" s="396"/>
      <c r="AM169" s="396"/>
      <c r="AN169" s="396"/>
      <c r="AO169" s="385"/>
      <c r="AP169" s="385"/>
      <c r="AQ169" s="385"/>
      <c r="AR169" s="385"/>
    </row>
    <row r="170" spans="1:44" ht="4.5" customHeight="1" x14ac:dyDescent="0.25">
      <c r="A170" s="8"/>
      <c r="B170" s="385" t="e">
        <f>I117</f>
        <v>#REF!</v>
      </c>
      <c r="C170" s="385"/>
      <c r="D170" s="385"/>
      <c r="E170" s="385"/>
      <c r="F170" s="385"/>
      <c r="G170" s="385"/>
      <c r="H170" s="385"/>
      <c r="I170" s="385"/>
      <c r="J170" s="385"/>
      <c r="K170" s="385"/>
      <c r="L170" s="385"/>
      <c r="M170" s="385"/>
      <c r="N170" s="385"/>
      <c r="O170" s="385"/>
      <c r="P170" s="385"/>
      <c r="Q170" s="385"/>
      <c r="R170" s="385"/>
      <c r="S170" s="385"/>
      <c r="T170" s="385"/>
      <c r="U170" s="385"/>
      <c r="V170" s="9"/>
      <c r="W170" s="8"/>
      <c r="X170" s="397" t="e">
        <f>AE129</f>
        <v>#REF!</v>
      </c>
      <c r="Y170" s="387"/>
      <c r="Z170" s="387"/>
      <c r="AA170" s="387"/>
      <c r="AB170" s="387"/>
      <c r="AC170" s="387"/>
      <c r="AD170" s="388"/>
      <c r="AE170" s="386" t="e">
        <f>AI129</f>
        <v>#REF!</v>
      </c>
      <c r="AF170" s="387"/>
      <c r="AG170" s="387"/>
      <c r="AH170" s="387"/>
      <c r="AI170" s="387"/>
      <c r="AJ170" s="387"/>
      <c r="AK170" s="388"/>
      <c r="AL170" s="386" t="e">
        <f>AN129</f>
        <v>#REF!</v>
      </c>
      <c r="AM170" s="387"/>
      <c r="AN170" s="387"/>
      <c r="AO170" s="387"/>
      <c r="AP170" s="387"/>
      <c r="AQ170" s="387"/>
      <c r="AR170" s="388"/>
    </row>
    <row r="171" spans="1:44" ht="4.5" customHeight="1" x14ac:dyDescent="0.25">
      <c r="A171" s="8"/>
      <c r="B171" s="385"/>
      <c r="C171" s="385"/>
      <c r="D171" s="385"/>
      <c r="E171" s="385"/>
      <c r="F171" s="385"/>
      <c r="G171" s="385"/>
      <c r="H171" s="385"/>
      <c r="I171" s="385"/>
      <c r="J171" s="385"/>
      <c r="K171" s="385"/>
      <c r="L171" s="385"/>
      <c r="M171" s="385"/>
      <c r="N171" s="385"/>
      <c r="O171" s="385"/>
      <c r="P171" s="385"/>
      <c r="Q171" s="385"/>
      <c r="R171" s="385"/>
      <c r="S171" s="385"/>
      <c r="T171" s="385"/>
      <c r="U171" s="385"/>
      <c r="V171" s="9"/>
      <c r="W171" s="8"/>
      <c r="X171" s="389"/>
      <c r="Y171" s="390"/>
      <c r="Z171" s="390"/>
      <c r="AA171" s="390"/>
      <c r="AB171" s="390"/>
      <c r="AC171" s="390"/>
      <c r="AD171" s="391"/>
      <c r="AE171" s="389"/>
      <c r="AF171" s="390"/>
      <c r="AG171" s="390"/>
      <c r="AH171" s="390"/>
      <c r="AI171" s="390"/>
      <c r="AJ171" s="390"/>
      <c r="AK171" s="391"/>
      <c r="AL171" s="389"/>
      <c r="AM171" s="390"/>
      <c r="AN171" s="390"/>
      <c r="AO171" s="390"/>
      <c r="AP171" s="390"/>
      <c r="AQ171" s="390"/>
      <c r="AR171" s="391"/>
    </row>
    <row r="172" spans="1:44" ht="4.5" customHeight="1" x14ac:dyDescent="0.25">
      <c r="A172" s="8"/>
      <c r="B172" s="385"/>
      <c r="C172" s="385"/>
      <c r="D172" s="385"/>
      <c r="E172" s="385"/>
      <c r="F172" s="385"/>
      <c r="G172" s="385"/>
      <c r="H172" s="385"/>
      <c r="I172" s="385"/>
      <c r="J172" s="385"/>
      <c r="K172" s="385"/>
      <c r="L172" s="385"/>
      <c r="M172" s="385"/>
      <c r="N172" s="385"/>
      <c r="O172" s="385"/>
      <c r="P172" s="385"/>
      <c r="Q172" s="385"/>
      <c r="R172" s="385"/>
      <c r="S172" s="385"/>
      <c r="T172" s="385"/>
      <c r="U172" s="385"/>
      <c r="V172" s="9"/>
      <c r="W172" s="8"/>
      <c r="X172" s="392"/>
      <c r="Y172" s="393"/>
      <c r="Z172" s="393"/>
      <c r="AA172" s="393"/>
      <c r="AB172" s="393"/>
      <c r="AC172" s="393"/>
      <c r="AD172" s="394"/>
      <c r="AE172" s="392"/>
      <c r="AF172" s="393"/>
      <c r="AG172" s="393"/>
      <c r="AH172" s="393"/>
      <c r="AI172" s="393"/>
      <c r="AJ172" s="393"/>
      <c r="AK172" s="394"/>
      <c r="AL172" s="392"/>
      <c r="AM172" s="393"/>
      <c r="AN172" s="393"/>
      <c r="AO172" s="393"/>
      <c r="AP172" s="393"/>
      <c r="AQ172" s="393"/>
      <c r="AR172" s="394"/>
    </row>
    <row r="173" spans="1:44" ht="4.5" customHeight="1" x14ac:dyDescent="0.25">
      <c r="A173" s="8"/>
      <c r="B173" s="399" t="e">
        <f>I122</f>
        <v>#REF!</v>
      </c>
      <c r="C173" s="399"/>
      <c r="D173" s="399"/>
      <c r="E173" s="399"/>
      <c r="F173" s="399"/>
      <c r="G173" s="399"/>
      <c r="H173" s="399"/>
      <c r="I173" s="399"/>
      <c r="J173" s="399"/>
      <c r="K173" s="399"/>
      <c r="L173" s="399"/>
      <c r="M173" s="399"/>
      <c r="N173" s="399"/>
      <c r="O173" s="399"/>
      <c r="P173" s="399"/>
      <c r="Q173" s="399"/>
      <c r="R173" s="399"/>
      <c r="S173" s="399"/>
      <c r="T173" s="399"/>
      <c r="U173" s="399"/>
      <c r="V173" s="9"/>
      <c r="W173" s="8"/>
      <c r="X173" s="385" t="e">
        <f>AE135</f>
        <v>#REF!</v>
      </c>
      <c r="Y173" s="385"/>
      <c r="Z173" s="385"/>
      <c r="AA173" s="385"/>
      <c r="AB173" s="385"/>
      <c r="AC173" s="385"/>
      <c r="AD173" s="385"/>
      <c r="AE173" s="385" t="e">
        <f>AI135</f>
        <v>#REF!</v>
      </c>
      <c r="AF173" s="385"/>
      <c r="AG173" s="385"/>
      <c r="AH173" s="385"/>
      <c r="AI173" s="385"/>
      <c r="AJ173" s="385"/>
      <c r="AK173" s="385"/>
      <c r="AL173" s="385" t="e">
        <f>AN135</f>
        <v>#REF!</v>
      </c>
      <c r="AM173" s="385"/>
      <c r="AN173" s="385"/>
      <c r="AO173" s="385"/>
      <c r="AP173" s="385"/>
      <c r="AQ173" s="385"/>
      <c r="AR173" s="385"/>
    </row>
    <row r="174" spans="1:44" ht="4.5" customHeight="1" x14ac:dyDescent="0.25">
      <c r="A174" s="8"/>
      <c r="B174" s="399"/>
      <c r="C174" s="399"/>
      <c r="D174" s="399"/>
      <c r="E174" s="399"/>
      <c r="F174" s="399"/>
      <c r="G174" s="399"/>
      <c r="H174" s="399"/>
      <c r="I174" s="399"/>
      <c r="J174" s="399"/>
      <c r="K174" s="399"/>
      <c r="L174" s="399"/>
      <c r="M174" s="399"/>
      <c r="N174" s="399"/>
      <c r="O174" s="399"/>
      <c r="P174" s="399"/>
      <c r="Q174" s="399"/>
      <c r="R174" s="399"/>
      <c r="S174" s="399"/>
      <c r="T174" s="399"/>
      <c r="U174" s="399"/>
      <c r="V174" s="9"/>
      <c r="W174" s="8"/>
      <c r="X174" s="385"/>
      <c r="Y174" s="385"/>
      <c r="Z174" s="385"/>
      <c r="AA174" s="385"/>
      <c r="AB174" s="385"/>
      <c r="AC174" s="385"/>
      <c r="AD174" s="385"/>
      <c r="AE174" s="385"/>
      <c r="AF174" s="385"/>
      <c r="AG174" s="385"/>
      <c r="AH174" s="385"/>
      <c r="AI174" s="385"/>
      <c r="AJ174" s="385"/>
      <c r="AK174" s="385"/>
      <c r="AL174" s="385"/>
      <c r="AM174" s="385"/>
      <c r="AN174" s="385"/>
      <c r="AO174" s="385"/>
      <c r="AP174" s="385"/>
      <c r="AQ174" s="385"/>
      <c r="AR174" s="385"/>
    </row>
    <row r="175" spans="1:44" ht="4.5" customHeight="1" x14ac:dyDescent="0.25">
      <c r="A175" s="8"/>
      <c r="B175" s="399"/>
      <c r="C175" s="399"/>
      <c r="D175" s="399"/>
      <c r="E175" s="399"/>
      <c r="F175" s="399"/>
      <c r="G175" s="399"/>
      <c r="H175" s="399"/>
      <c r="I175" s="399"/>
      <c r="J175" s="399"/>
      <c r="K175" s="399"/>
      <c r="L175" s="399"/>
      <c r="M175" s="399"/>
      <c r="N175" s="399"/>
      <c r="O175" s="399"/>
      <c r="P175" s="399"/>
      <c r="Q175" s="399"/>
      <c r="R175" s="399"/>
      <c r="S175" s="399"/>
      <c r="T175" s="399"/>
      <c r="U175" s="399"/>
      <c r="V175" s="9"/>
      <c r="W175" s="8"/>
      <c r="X175" s="385"/>
      <c r="Y175" s="385"/>
      <c r="Z175" s="385"/>
      <c r="AA175" s="385"/>
      <c r="AB175" s="385"/>
      <c r="AC175" s="385"/>
      <c r="AD175" s="385"/>
      <c r="AE175" s="385"/>
      <c r="AF175" s="385"/>
      <c r="AG175" s="385"/>
      <c r="AH175" s="385"/>
      <c r="AI175" s="385"/>
      <c r="AJ175" s="385"/>
      <c r="AK175" s="385"/>
      <c r="AL175" s="385"/>
      <c r="AM175" s="385"/>
      <c r="AN175" s="385"/>
      <c r="AO175" s="385"/>
      <c r="AP175" s="385"/>
      <c r="AQ175" s="385"/>
      <c r="AR175" s="385"/>
    </row>
    <row r="176" spans="1:44" ht="4.5" customHeight="1" x14ac:dyDescent="0.25">
      <c r="A176" s="8"/>
      <c r="B176" s="395" t="e">
        <f>I132</f>
        <v>#REF!</v>
      </c>
      <c r="C176" s="385"/>
      <c r="D176" s="385"/>
      <c r="E176" s="385"/>
      <c r="F176" s="385"/>
      <c r="G176" s="385"/>
      <c r="H176" s="385"/>
      <c r="I176" s="385"/>
      <c r="J176" s="385"/>
      <c r="K176" s="395">
        <f ca="1">L137</f>
        <v>45938.617714583335</v>
      </c>
      <c r="L176" s="395"/>
      <c r="M176" s="395"/>
      <c r="N176" s="395"/>
      <c r="O176" s="395"/>
      <c r="P176" s="395"/>
      <c r="Q176" s="395"/>
      <c r="R176" s="395"/>
      <c r="S176" s="395"/>
      <c r="T176" s="395"/>
      <c r="U176" s="395"/>
      <c r="V176" s="9"/>
      <c r="W176" s="8"/>
      <c r="X176" s="386" t="e">
        <f>AB138</f>
        <v>#REF!</v>
      </c>
      <c r="Y176" s="387"/>
      <c r="Z176" s="387"/>
      <c r="AA176" s="387"/>
      <c r="AB176" s="387"/>
      <c r="AC176" s="387"/>
      <c r="AD176" s="388"/>
      <c r="AE176" s="386" t="e">
        <f>AF138</f>
        <v>#REF!</v>
      </c>
      <c r="AF176" s="387"/>
      <c r="AG176" s="387"/>
      <c r="AH176" s="387"/>
      <c r="AI176" s="387"/>
      <c r="AJ176" s="387"/>
      <c r="AK176" s="388"/>
      <c r="AL176" s="386" t="e">
        <f>AN138</f>
        <v>#REF!</v>
      </c>
      <c r="AM176" s="387"/>
      <c r="AN176" s="387"/>
      <c r="AO176" s="387"/>
      <c r="AP176" s="387"/>
      <c r="AQ176" s="387"/>
      <c r="AR176" s="388"/>
    </row>
    <row r="177" spans="1:44" ht="4.5" customHeight="1" x14ac:dyDescent="0.25">
      <c r="A177" s="8"/>
      <c r="B177" s="385"/>
      <c r="C177" s="385"/>
      <c r="D177" s="385"/>
      <c r="E177" s="385"/>
      <c r="F177" s="385"/>
      <c r="G177" s="385"/>
      <c r="H177" s="385"/>
      <c r="I177" s="385"/>
      <c r="J177" s="385"/>
      <c r="K177" s="395"/>
      <c r="L177" s="395"/>
      <c r="M177" s="395"/>
      <c r="N177" s="395"/>
      <c r="O177" s="395"/>
      <c r="P177" s="395"/>
      <c r="Q177" s="395"/>
      <c r="R177" s="395"/>
      <c r="S177" s="395"/>
      <c r="T177" s="395"/>
      <c r="U177" s="395"/>
      <c r="V177" s="9"/>
      <c r="W177" s="8"/>
      <c r="X177" s="389"/>
      <c r="Y177" s="390"/>
      <c r="Z177" s="390"/>
      <c r="AA177" s="390"/>
      <c r="AB177" s="390"/>
      <c r="AC177" s="390"/>
      <c r="AD177" s="391"/>
      <c r="AE177" s="389"/>
      <c r="AF177" s="390"/>
      <c r="AG177" s="390"/>
      <c r="AH177" s="390"/>
      <c r="AI177" s="390"/>
      <c r="AJ177" s="390"/>
      <c r="AK177" s="391"/>
      <c r="AL177" s="389"/>
      <c r="AM177" s="390"/>
      <c r="AN177" s="390"/>
      <c r="AO177" s="390"/>
      <c r="AP177" s="390"/>
      <c r="AQ177" s="390"/>
      <c r="AR177" s="391"/>
    </row>
    <row r="178" spans="1:44" ht="4.5" customHeight="1" x14ac:dyDescent="0.25">
      <c r="A178" s="21"/>
      <c r="B178" s="385"/>
      <c r="C178" s="385"/>
      <c r="D178" s="385"/>
      <c r="E178" s="385"/>
      <c r="F178" s="385"/>
      <c r="G178" s="385"/>
      <c r="H178" s="385"/>
      <c r="I178" s="385"/>
      <c r="J178" s="385"/>
      <c r="K178" s="395"/>
      <c r="L178" s="395"/>
      <c r="M178" s="395"/>
      <c r="N178" s="395"/>
      <c r="O178" s="395"/>
      <c r="P178" s="395"/>
      <c r="Q178" s="395"/>
      <c r="R178" s="395"/>
      <c r="S178" s="395"/>
      <c r="T178" s="395"/>
      <c r="U178" s="395"/>
      <c r="V178" s="22"/>
      <c r="W178" s="21"/>
      <c r="X178" s="392"/>
      <c r="Y178" s="393"/>
      <c r="Z178" s="393"/>
      <c r="AA178" s="393"/>
      <c r="AB178" s="393"/>
      <c r="AC178" s="393"/>
      <c r="AD178" s="394"/>
      <c r="AE178" s="392"/>
      <c r="AF178" s="393"/>
      <c r="AG178" s="393"/>
      <c r="AH178" s="393"/>
      <c r="AI178" s="393"/>
      <c r="AJ178" s="393"/>
      <c r="AK178" s="394"/>
      <c r="AL178" s="392"/>
      <c r="AM178" s="393"/>
      <c r="AN178" s="393"/>
      <c r="AO178" s="393"/>
      <c r="AP178" s="393"/>
      <c r="AQ178" s="393"/>
      <c r="AR178" s="394"/>
    </row>
  </sheetData>
  <mergeCells count="216">
    <mergeCell ref="X2:AQ9"/>
    <mergeCell ref="B7:U8"/>
    <mergeCell ref="X11:AH12"/>
    <mergeCell ref="B9:U10"/>
    <mergeCell ref="B11:U12"/>
    <mergeCell ref="AI11:AQ13"/>
    <mergeCell ref="T1:V3"/>
    <mergeCell ref="B13:U14"/>
    <mergeCell ref="T95:V97"/>
    <mergeCell ref="AE41:AH43"/>
    <mergeCell ref="AI41:AM43"/>
    <mergeCell ref="B60:U61"/>
    <mergeCell ref="B63:E64"/>
    <mergeCell ref="F63:U64"/>
    <mergeCell ref="F65:U68"/>
    <mergeCell ref="B66:E67"/>
    <mergeCell ref="B70:H71"/>
    <mergeCell ref="B54:U55"/>
    <mergeCell ref="AF44:AM46"/>
    <mergeCell ref="X32:AD34"/>
    <mergeCell ref="AN41:AQ43"/>
    <mergeCell ref="AH15:AQ17"/>
    <mergeCell ref="AI32:AM34"/>
    <mergeCell ref="AN32:AQ34"/>
    <mergeCell ref="AE35:AH37"/>
    <mergeCell ref="B16:E17"/>
    <mergeCell ref="B23:H24"/>
    <mergeCell ref="B19:E20"/>
    <mergeCell ref="I23:U26"/>
    <mergeCell ref="F16:U17"/>
    <mergeCell ref="F18:U21"/>
    <mergeCell ref="B25:H26"/>
    <mergeCell ref="I28:U37"/>
    <mergeCell ref="B28:H29"/>
    <mergeCell ref="B40:H41"/>
    <mergeCell ref="B35:H36"/>
    <mergeCell ref="B30:H31"/>
    <mergeCell ref="B33:H34"/>
    <mergeCell ref="B58:U59"/>
    <mergeCell ref="B44:K45"/>
    <mergeCell ref="T48:V50"/>
    <mergeCell ref="L43:U46"/>
    <mergeCell ref="I38:U41"/>
    <mergeCell ref="L137:U140"/>
    <mergeCell ref="B138:K139"/>
    <mergeCell ref="B117:H118"/>
    <mergeCell ref="I117:U120"/>
    <mergeCell ref="B119:H120"/>
    <mergeCell ref="B122:H123"/>
    <mergeCell ref="I122:U131"/>
    <mergeCell ref="B124:H125"/>
    <mergeCell ref="B38:H39"/>
    <mergeCell ref="B56:U57"/>
    <mergeCell ref="B113:E114"/>
    <mergeCell ref="B101:U102"/>
    <mergeCell ref="B103:U104"/>
    <mergeCell ref="B105:U106"/>
    <mergeCell ref="B107:U108"/>
    <mergeCell ref="B85:H86"/>
    <mergeCell ref="I85:U88"/>
    <mergeCell ref="B87:H88"/>
    <mergeCell ref="I70:U73"/>
    <mergeCell ref="B72:H73"/>
    <mergeCell ref="B75:H76"/>
    <mergeCell ref="I75:U84"/>
    <mergeCell ref="B77:H78"/>
    <mergeCell ref="B80:H81"/>
    <mergeCell ref="AH62:AQ64"/>
    <mergeCell ref="X72:AQ77"/>
    <mergeCell ref="X79:AD81"/>
    <mergeCell ref="AE79:AH81"/>
    <mergeCell ref="AI79:AM81"/>
    <mergeCell ref="AN79:AQ81"/>
    <mergeCell ref="X66:AK67"/>
    <mergeCell ref="L90:U93"/>
    <mergeCell ref="B91:K92"/>
    <mergeCell ref="B82:H83"/>
    <mergeCell ref="AN82:AQ84"/>
    <mergeCell ref="AI88:AM90"/>
    <mergeCell ref="AN88:AQ90"/>
    <mergeCell ref="AN91:AQ93"/>
    <mergeCell ref="AM66:AQ70"/>
    <mergeCell ref="AN85:AQ87"/>
    <mergeCell ref="AD91:AE93"/>
    <mergeCell ref="AF91:AM93"/>
    <mergeCell ref="B132:H133"/>
    <mergeCell ref="I132:U135"/>
    <mergeCell ref="B134:H135"/>
    <mergeCell ref="B110:E111"/>
    <mergeCell ref="F110:U111"/>
    <mergeCell ref="F112:U115"/>
    <mergeCell ref="B127:H128"/>
    <mergeCell ref="B129:H130"/>
    <mergeCell ref="AE63:AG64"/>
    <mergeCell ref="X61:Y64"/>
    <mergeCell ref="Z61:AD64"/>
    <mergeCell ref="X88:AD90"/>
    <mergeCell ref="AE88:AH90"/>
    <mergeCell ref="X69:AE70"/>
    <mergeCell ref="AF69:AK70"/>
    <mergeCell ref="X85:AD87"/>
    <mergeCell ref="AE85:AH87"/>
    <mergeCell ref="AI85:AM87"/>
    <mergeCell ref="X82:AD84"/>
    <mergeCell ref="AE82:AH84"/>
    <mergeCell ref="AI82:AM84"/>
    <mergeCell ref="X96:AQ103"/>
    <mergeCell ref="X91:AA93"/>
    <mergeCell ref="AB91:AC93"/>
    <mergeCell ref="AE110:AG111"/>
    <mergeCell ref="X108:Y111"/>
    <mergeCell ref="Z108:AD111"/>
    <mergeCell ref="AH109:AQ111"/>
    <mergeCell ref="X105:AH106"/>
    <mergeCell ref="AI105:AQ107"/>
    <mergeCell ref="X126:AD128"/>
    <mergeCell ref="AE126:AH128"/>
    <mergeCell ref="AI126:AM128"/>
    <mergeCell ref="AN126:AQ128"/>
    <mergeCell ref="X113:AK114"/>
    <mergeCell ref="X116:AE117"/>
    <mergeCell ref="AM113:AQ117"/>
    <mergeCell ref="AF116:AK117"/>
    <mergeCell ref="X132:AD134"/>
    <mergeCell ref="AE132:AH134"/>
    <mergeCell ref="AI132:AM134"/>
    <mergeCell ref="AN132:AQ134"/>
    <mergeCell ref="X129:AD131"/>
    <mergeCell ref="AE129:AH131"/>
    <mergeCell ref="AI129:AM131"/>
    <mergeCell ref="AN129:AQ131"/>
    <mergeCell ref="X119:AQ124"/>
    <mergeCell ref="AN138:AQ140"/>
    <mergeCell ref="X138:AA140"/>
    <mergeCell ref="AB138:AC140"/>
    <mergeCell ref="AD138:AE140"/>
    <mergeCell ref="AF138:AM140"/>
    <mergeCell ref="X135:AD137"/>
    <mergeCell ref="AE135:AH137"/>
    <mergeCell ref="AI135:AM137"/>
    <mergeCell ref="AN135:AQ137"/>
    <mergeCell ref="AM19:AQ23"/>
    <mergeCell ref="X14:Y17"/>
    <mergeCell ref="Z14:AD17"/>
    <mergeCell ref="X58:AH59"/>
    <mergeCell ref="AI58:AQ60"/>
    <mergeCell ref="X49:AQ56"/>
    <mergeCell ref="X35:AD37"/>
    <mergeCell ref="X38:AD40"/>
    <mergeCell ref="X41:AD43"/>
    <mergeCell ref="AI38:AM40"/>
    <mergeCell ref="AN38:AQ40"/>
    <mergeCell ref="X19:AK20"/>
    <mergeCell ref="AN35:AQ37"/>
    <mergeCell ref="X25:AQ30"/>
    <mergeCell ref="AE38:AH40"/>
    <mergeCell ref="AI35:AM37"/>
    <mergeCell ref="AE32:AH34"/>
    <mergeCell ref="AF22:AK23"/>
    <mergeCell ref="X22:AE23"/>
    <mergeCell ref="AN44:AQ46"/>
    <mergeCell ref="AE16:AG17"/>
    <mergeCell ref="X44:AA46"/>
    <mergeCell ref="AB44:AC46"/>
    <mergeCell ref="AD44:AE46"/>
    <mergeCell ref="B170:U172"/>
    <mergeCell ref="B173:U175"/>
    <mergeCell ref="B152:J154"/>
    <mergeCell ref="K152:U154"/>
    <mergeCell ref="B155:U157"/>
    <mergeCell ref="B158:U160"/>
    <mergeCell ref="B143:U145"/>
    <mergeCell ref="B146:U148"/>
    <mergeCell ref="B176:J178"/>
    <mergeCell ref="K176:U178"/>
    <mergeCell ref="B161:U163"/>
    <mergeCell ref="B164:J166"/>
    <mergeCell ref="K164:U166"/>
    <mergeCell ref="B167:U169"/>
    <mergeCell ref="B149:U151"/>
    <mergeCell ref="AO143:AR145"/>
    <mergeCell ref="X149:AD151"/>
    <mergeCell ref="AE149:AK151"/>
    <mergeCell ref="AL149:AR151"/>
    <mergeCell ref="AL146:AR148"/>
    <mergeCell ref="AE146:AK148"/>
    <mergeCell ref="X146:AD148"/>
    <mergeCell ref="X143:AD145"/>
    <mergeCell ref="AE143:AN145"/>
    <mergeCell ref="X155:AD157"/>
    <mergeCell ref="AE155:AN157"/>
    <mergeCell ref="AO155:AR157"/>
    <mergeCell ref="X158:AD160"/>
    <mergeCell ref="AE158:AK160"/>
    <mergeCell ref="AL158:AR160"/>
    <mergeCell ref="X152:AD154"/>
    <mergeCell ref="AE152:AK154"/>
    <mergeCell ref="AL152:AR154"/>
    <mergeCell ref="AE173:AK175"/>
    <mergeCell ref="AL173:AR175"/>
    <mergeCell ref="X161:AD163"/>
    <mergeCell ref="AE161:AK163"/>
    <mergeCell ref="AL161:AR163"/>
    <mergeCell ref="X164:AD166"/>
    <mergeCell ref="AE164:AK166"/>
    <mergeCell ref="AL164:AR166"/>
    <mergeCell ref="X176:AD178"/>
    <mergeCell ref="AE176:AK178"/>
    <mergeCell ref="AL176:AR178"/>
    <mergeCell ref="X167:AD169"/>
    <mergeCell ref="AE167:AN169"/>
    <mergeCell ref="AO167:AR169"/>
    <mergeCell ref="X170:AD172"/>
    <mergeCell ref="AE170:AK172"/>
    <mergeCell ref="AL170:AR172"/>
    <mergeCell ref="X173:AD175"/>
  </mergeCells>
  <phoneticPr fontId="10" type="noConversion"/>
  <printOptions horizontalCentered="1"/>
  <pageMargins left="0.19685039370078741" right="0.19685039370078741" top="0" bottom="0" header="0" footer="0"/>
  <pageSetup paperSize="9" orientation="portrait" horizontalDpi="4294967293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árok6"/>
  <dimension ref="A1:CJ178"/>
  <sheetViews>
    <sheetView topLeftCell="A13" zoomScaleSheetLayoutView="100" workbookViewId="0">
      <selection activeCell="C1" sqref="C1"/>
    </sheetView>
  </sheetViews>
  <sheetFormatPr defaultColWidth="2.6640625" defaultRowHeight="4.5" customHeight="1" x14ac:dyDescent="0.25"/>
  <cols>
    <col min="1" max="89" width="2.44140625" style="35" customWidth="1"/>
    <col min="90" max="16384" width="2.6640625" style="35"/>
  </cols>
  <sheetData>
    <row r="1" spans="1:88" ht="4.5" customHeight="1" x14ac:dyDescent="0.25">
      <c r="A1" s="29">
        <v>18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489" t="e">
        <f>CONCATENATE("*",INDEX(#REF!,A1,17))</f>
        <v>#REF!</v>
      </c>
      <c r="U1" s="489"/>
      <c r="V1" s="490"/>
      <c r="W1" s="32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4"/>
      <c r="AS1" s="29">
        <f>A1</f>
        <v>18</v>
      </c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489" t="e">
        <f>CONCATENATE("*",INDEX(#REF!,A1,17),"/P")</f>
        <v>#REF!</v>
      </c>
      <c r="BM1" s="489"/>
      <c r="BN1" s="490"/>
      <c r="BO1" s="32"/>
      <c r="BP1" s="33"/>
      <c r="BQ1" s="33"/>
      <c r="BR1" s="33"/>
      <c r="BS1" s="33"/>
      <c r="BT1" s="33"/>
      <c r="BU1" s="33"/>
      <c r="BV1" s="33"/>
      <c r="BW1" s="33"/>
      <c r="BX1" s="33"/>
      <c r="BY1" s="33"/>
      <c r="BZ1" s="33"/>
      <c r="CA1" s="33"/>
      <c r="CB1" s="33"/>
      <c r="CC1" s="33"/>
      <c r="CD1" s="33"/>
      <c r="CE1" s="33"/>
      <c r="CF1" s="33"/>
      <c r="CG1" s="33"/>
      <c r="CH1" s="33"/>
      <c r="CI1" s="33"/>
      <c r="CJ1" s="34"/>
    </row>
    <row r="2" spans="1:88" ht="4.5" customHeight="1" x14ac:dyDescent="0.25">
      <c r="A2" s="36"/>
      <c r="T2" s="491"/>
      <c r="U2" s="491"/>
      <c r="V2" s="492"/>
      <c r="W2" s="38"/>
      <c r="X2" s="333" t="s">
        <v>86</v>
      </c>
      <c r="Y2" s="333"/>
      <c r="Z2" s="333"/>
      <c r="AA2" s="333"/>
      <c r="AB2" s="333"/>
      <c r="AC2" s="333"/>
      <c r="AD2" s="333"/>
      <c r="AE2" s="333"/>
      <c r="AF2" s="333"/>
      <c r="AG2" s="333"/>
      <c r="AH2" s="333"/>
      <c r="AI2" s="333"/>
      <c r="AJ2" s="333"/>
      <c r="AK2" s="333"/>
      <c r="AL2" s="333"/>
      <c r="AM2" s="333"/>
      <c r="AN2" s="333"/>
      <c r="AO2" s="333"/>
      <c r="AP2" s="333"/>
      <c r="AQ2" s="333"/>
      <c r="AR2" s="39"/>
      <c r="AS2" s="36"/>
      <c r="BL2" s="491"/>
      <c r="BM2" s="491"/>
      <c r="BN2" s="492"/>
      <c r="BO2" s="38"/>
      <c r="BP2" s="333" t="s">
        <v>86</v>
      </c>
      <c r="BQ2" s="333"/>
      <c r="BR2" s="333"/>
      <c r="BS2" s="333"/>
      <c r="BT2" s="333"/>
      <c r="BU2" s="333"/>
      <c r="BV2" s="333"/>
      <c r="BW2" s="333"/>
      <c r="BX2" s="333"/>
      <c r="BY2" s="333"/>
      <c r="BZ2" s="333"/>
      <c r="CA2" s="333"/>
      <c r="CB2" s="333"/>
      <c r="CC2" s="333"/>
      <c r="CD2" s="333"/>
      <c r="CE2" s="333"/>
      <c r="CF2" s="333"/>
      <c r="CG2" s="333"/>
      <c r="CH2" s="333"/>
      <c r="CI2" s="333"/>
      <c r="CJ2" s="39"/>
    </row>
    <row r="3" spans="1:88" ht="4.5" customHeight="1" x14ac:dyDescent="0.25">
      <c r="A3" s="36"/>
      <c r="T3" s="491"/>
      <c r="U3" s="491"/>
      <c r="V3" s="492"/>
      <c r="W3" s="38"/>
      <c r="X3" s="333"/>
      <c r="Y3" s="333"/>
      <c r="Z3" s="333"/>
      <c r="AA3" s="333"/>
      <c r="AB3" s="333"/>
      <c r="AC3" s="333"/>
      <c r="AD3" s="333"/>
      <c r="AE3" s="333"/>
      <c r="AF3" s="333"/>
      <c r="AG3" s="333"/>
      <c r="AH3" s="333"/>
      <c r="AI3" s="333"/>
      <c r="AJ3" s="333"/>
      <c r="AK3" s="333"/>
      <c r="AL3" s="333"/>
      <c r="AM3" s="333"/>
      <c r="AN3" s="333"/>
      <c r="AO3" s="333"/>
      <c r="AP3" s="333"/>
      <c r="AQ3" s="333"/>
      <c r="AR3" s="39"/>
      <c r="AS3" s="36"/>
      <c r="BL3" s="491"/>
      <c r="BM3" s="491"/>
      <c r="BN3" s="492"/>
      <c r="BO3" s="38"/>
      <c r="BP3" s="333"/>
      <c r="BQ3" s="333"/>
      <c r="BR3" s="333"/>
      <c r="BS3" s="333"/>
      <c r="BT3" s="333"/>
      <c r="BU3" s="333"/>
      <c r="BV3" s="333"/>
      <c r="BW3" s="333"/>
      <c r="BX3" s="333"/>
      <c r="BY3" s="333"/>
      <c r="BZ3" s="333"/>
      <c r="CA3" s="333"/>
      <c r="CB3" s="333"/>
      <c r="CC3" s="333"/>
      <c r="CD3" s="333"/>
      <c r="CE3" s="333"/>
      <c r="CF3" s="333"/>
      <c r="CG3" s="333"/>
      <c r="CH3" s="333"/>
      <c r="CI3" s="333"/>
      <c r="CJ3" s="39"/>
    </row>
    <row r="4" spans="1:88" ht="4.5" customHeight="1" x14ac:dyDescent="0.25">
      <c r="A4" s="36"/>
      <c r="R4" s="40"/>
      <c r="S4" s="40"/>
      <c r="T4" s="40"/>
      <c r="U4" s="40"/>
      <c r="V4" s="37"/>
      <c r="W4" s="38"/>
      <c r="X4" s="333"/>
      <c r="Y4" s="333"/>
      <c r="Z4" s="333"/>
      <c r="AA4" s="333"/>
      <c r="AB4" s="333"/>
      <c r="AC4" s="333"/>
      <c r="AD4" s="333"/>
      <c r="AE4" s="333"/>
      <c r="AF4" s="333"/>
      <c r="AG4" s="333"/>
      <c r="AH4" s="333"/>
      <c r="AI4" s="333"/>
      <c r="AJ4" s="333"/>
      <c r="AK4" s="333"/>
      <c r="AL4" s="333"/>
      <c r="AM4" s="333"/>
      <c r="AN4" s="333"/>
      <c r="AO4" s="333"/>
      <c r="AP4" s="333"/>
      <c r="AQ4" s="333"/>
      <c r="AR4" s="39"/>
      <c r="AS4" s="36"/>
      <c r="BJ4" s="40"/>
      <c r="BK4" s="40"/>
      <c r="BL4" s="40"/>
      <c r="BM4" s="40"/>
      <c r="BN4" s="37"/>
      <c r="BO4" s="38"/>
      <c r="BP4" s="333"/>
      <c r="BQ4" s="333"/>
      <c r="BR4" s="333"/>
      <c r="BS4" s="333"/>
      <c r="BT4" s="333"/>
      <c r="BU4" s="333"/>
      <c r="BV4" s="333"/>
      <c r="BW4" s="333"/>
      <c r="BX4" s="333"/>
      <c r="BY4" s="333"/>
      <c r="BZ4" s="333"/>
      <c r="CA4" s="333"/>
      <c r="CB4" s="333"/>
      <c r="CC4" s="333"/>
      <c r="CD4" s="333"/>
      <c r="CE4" s="333"/>
      <c r="CF4" s="333"/>
      <c r="CG4" s="333"/>
      <c r="CH4" s="333"/>
      <c r="CI4" s="333"/>
      <c r="CJ4" s="39"/>
    </row>
    <row r="5" spans="1:88" ht="4.5" customHeight="1" x14ac:dyDescent="0.25">
      <c r="A5" s="36"/>
      <c r="R5" s="40"/>
      <c r="S5" s="40"/>
      <c r="T5" s="40"/>
      <c r="U5" s="40"/>
      <c r="V5" s="37"/>
      <c r="W5" s="38"/>
      <c r="X5" s="333"/>
      <c r="Y5" s="333"/>
      <c r="Z5" s="333"/>
      <c r="AA5" s="333"/>
      <c r="AB5" s="333"/>
      <c r="AC5" s="333"/>
      <c r="AD5" s="333"/>
      <c r="AE5" s="333"/>
      <c r="AF5" s="333"/>
      <c r="AG5" s="333"/>
      <c r="AH5" s="333"/>
      <c r="AI5" s="333"/>
      <c r="AJ5" s="333"/>
      <c r="AK5" s="333"/>
      <c r="AL5" s="333"/>
      <c r="AM5" s="333"/>
      <c r="AN5" s="333"/>
      <c r="AO5" s="333"/>
      <c r="AP5" s="333"/>
      <c r="AQ5" s="333"/>
      <c r="AR5" s="39"/>
      <c r="AS5" s="36"/>
      <c r="BJ5" s="40"/>
      <c r="BK5" s="40"/>
      <c r="BL5" s="40"/>
      <c r="BM5" s="40"/>
      <c r="BN5" s="37"/>
      <c r="BO5" s="38"/>
      <c r="BP5" s="333"/>
      <c r="BQ5" s="333"/>
      <c r="BR5" s="333"/>
      <c r="BS5" s="333"/>
      <c r="BT5" s="333"/>
      <c r="BU5" s="333"/>
      <c r="BV5" s="333"/>
      <c r="BW5" s="333"/>
      <c r="BX5" s="333"/>
      <c r="BY5" s="333"/>
      <c r="BZ5" s="333"/>
      <c r="CA5" s="333"/>
      <c r="CB5" s="333"/>
      <c r="CC5" s="333"/>
      <c r="CD5" s="333"/>
      <c r="CE5" s="333"/>
      <c r="CF5" s="333"/>
      <c r="CG5" s="333"/>
      <c r="CH5" s="333"/>
      <c r="CI5" s="333"/>
      <c r="CJ5" s="39"/>
    </row>
    <row r="6" spans="1:88" ht="4.5" customHeight="1" x14ac:dyDescent="0.25">
      <c r="A6" s="36"/>
      <c r="R6" s="40"/>
      <c r="S6" s="40"/>
      <c r="T6" s="40"/>
      <c r="U6" s="40"/>
      <c r="V6" s="37"/>
      <c r="W6" s="38"/>
      <c r="X6" s="333"/>
      <c r="Y6" s="333"/>
      <c r="Z6" s="333"/>
      <c r="AA6" s="333"/>
      <c r="AB6" s="333"/>
      <c r="AC6" s="333"/>
      <c r="AD6" s="333"/>
      <c r="AE6" s="333"/>
      <c r="AF6" s="333"/>
      <c r="AG6" s="333"/>
      <c r="AH6" s="333"/>
      <c r="AI6" s="333"/>
      <c r="AJ6" s="333"/>
      <c r="AK6" s="333"/>
      <c r="AL6" s="333"/>
      <c r="AM6" s="333"/>
      <c r="AN6" s="333"/>
      <c r="AO6" s="333"/>
      <c r="AP6" s="333"/>
      <c r="AQ6" s="333"/>
      <c r="AR6" s="39"/>
      <c r="AS6" s="36"/>
      <c r="BJ6" s="40"/>
      <c r="BK6" s="40"/>
      <c r="BL6" s="40"/>
      <c r="BM6" s="40"/>
      <c r="BN6" s="37"/>
      <c r="BO6" s="38"/>
      <c r="BP6" s="333"/>
      <c r="BQ6" s="333"/>
      <c r="BR6" s="333"/>
      <c r="BS6" s="333"/>
      <c r="BT6" s="333"/>
      <c r="BU6" s="333"/>
      <c r="BV6" s="333"/>
      <c r="BW6" s="333"/>
      <c r="BX6" s="333"/>
      <c r="BY6" s="333"/>
      <c r="BZ6" s="333"/>
      <c r="CA6" s="333"/>
      <c r="CB6" s="333"/>
      <c r="CC6" s="333"/>
      <c r="CD6" s="333"/>
      <c r="CE6" s="333"/>
      <c r="CF6" s="333"/>
      <c r="CG6" s="333"/>
      <c r="CH6" s="333"/>
      <c r="CI6" s="333"/>
      <c r="CJ6" s="39"/>
    </row>
    <row r="7" spans="1:88" ht="4.5" customHeight="1" x14ac:dyDescent="0.25">
      <c r="A7" s="36"/>
      <c r="B7" s="540" t="s">
        <v>180</v>
      </c>
      <c r="C7" s="579"/>
      <c r="D7" s="579"/>
      <c r="E7" s="579"/>
      <c r="F7" s="579"/>
      <c r="G7" s="579"/>
      <c r="H7" s="579"/>
      <c r="I7" s="579"/>
      <c r="J7" s="579"/>
      <c r="K7" s="579"/>
      <c r="L7" s="579"/>
      <c r="M7" s="579"/>
      <c r="N7" s="579"/>
      <c r="O7" s="579"/>
      <c r="P7" s="579"/>
      <c r="Q7" s="579"/>
      <c r="R7" s="579"/>
      <c r="S7" s="579"/>
      <c r="T7" s="579"/>
      <c r="U7" s="579"/>
      <c r="V7" s="37"/>
      <c r="W7" s="38"/>
      <c r="X7" s="333"/>
      <c r="Y7" s="333"/>
      <c r="Z7" s="333"/>
      <c r="AA7" s="333"/>
      <c r="AB7" s="333"/>
      <c r="AC7" s="333"/>
      <c r="AD7" s="333"/>
      <c r="AE7" s="333"/>
      <c r="AF7" s="333"/>
      <c r="AG7" s="333"/>
      <c r="AH7" s="333"/>
      <c r="AI7" s="333"/>
      <c r="AJ7" s="333"/>
      <c r="AK7" s="333"/>
      <c r="AL7" s="333"/>
      <c r="AM7" s="333"/>
      <c r="AN7" s="333"/>
      <c r="AO7" s="333"/>
      <c r="AP7" s="333"/>
      <c r="AQ7" s="333"/>
      <c r="AR7" s="39"/>
      <c r="AS7" s="36"/>
      <c r="AT7" s="540" t="s">
        <v>180</v>
      </c>
      <c r="AU7" s="579"/>
      <c r="AV7" s="579"/>
      <c r="AW7" s="579"/>
      <c r="AX7" s="579"/>
      <c r="AY7" s="579"/>
      <c r="AZ7" s="579"/>
      <c r="BA7" s="579"/>
      <c r="BB7" s="579"/>
      <c r="BC7" s="579"/>
      <c r="BD7" s="579"/>
      <c r="BE7" s="579"/>
      <c r="BF7" s="579"/>
      <c r="BG7" s="579"/>
      <c r="BH7" s="579"/>
      <c r="BI7" s="579"/>
      <c r="BJ7" s="579"/>
      <c r="BK7" s="579"/>
      <c r="BL7" s="579"/>
      <c r="BM7" s="579"/>
      <c r="BN7" s="37"/>
      <c r="BO7" s="38"/>
      <c r="BP7" s="333"/>
      <c r="BQ7" s="333"/>
      <c r="BR7" s="333"/>
      <c r="BS7" s="333"/>
      <c r="BT7" s="333"/>
      <c r="BU7" s="333"/>
      <c r="BV7" s="333"/>
      <c r="BW7" s="333"/>
      <c r="BX7" s="333"/>
      <c r="BY7" s="333"/>
      <c r="BZ7" s="333"/>
      <c r="CA7" s="333"/>
      <c r="CB7" s="333"/>
      <c r="CC7" s="333"/>
      <c r="CD7" s="333"/>
      <c r="CE7" s="333"/>
      <c r="CF7" s="333"/>
      <c r="CG7" s="333"/>
      <c r="CH7" s="333"/>
      <c r="CI7" s="333"/>
      <c r="CJ7" s="39"/>
    </row>
    <row r="8" spans="1:88" ht="4.5" customHeight="1" x14ac:dyDescent="0.25">
      <c r="A8" s="36"/>
      <c r="B8" s="579"/>
      <c r="C8" s="579"/>
      <c r="D8" s="579"/>
      <c r="E8" s="579"/>
      <c r="F8" s="579"/>
      <c r="G8" s="579"/>
      <c r="H8" s="579"/>
      <c r="I8" s="579"/>
      <c r="J8" s="579"/>
      <c r="K8" s="579"/>
      <c r="L8" s="579"/>
      <c r="M8" s="579"/>
      <c r="N8" s="579"/>
      <c r="O8" s="579"/>
      <c r="P8" s="579"/>
      <c r="Q8" s="579"/>
      <c r="R8" s="579"/>
      <c r="S8" s="579"/>
      <c r="T8" s="579"/>
      <c r="U8" s="579"/>
      <c r="V8" s="37"/>
      <c r="W8" s="38"/>
      <c r="X8" s="333"/>
      <c r="Y8" s="333"/>
      <c r="Z8" s="333"/>
      <c r="AA8" s="333"/>
      <c r="AB8" s="333"/>
      <c r="AC8" s="333"/>
      <c r="AD8" s="333"/>
      <c r="AE8" s="333"/>
      <c r="AF8" s="333"/>
      <c r="AG8" s="333"/>
      <c r="AH8" s="333"/>
      <c r="AI8" s="333"/>
      <c r="AJ8" s="333"/>
      <c r="AK8" s="333"/>
      <c r="AL8" s="333"/>
      <c r="AM8" s="333"/>
      <c r="AN8" s="333"/>
      <c r="AO8" s="333"/>
      <c r="AP8" s="333"/>
      <c r="AQ8" s="333"/>
      <c r="AR8" s="39"/>
      <c r="AS8" s="36"/>
      <c r="AT8" s="579"/>
      <c r="AU8" s="579"/>
      <c r="AV8" s="579"/>
      <c r="AW8" s="579"/>
      <c r="AX8" s="579"/>
      <c r="AY8" s="579"/>
      <c r="AZ8" s="579"/>
      <c r="BA8" s="579"/>
      <c r="BB8" s="579"/>
      <c r="BC8" s="579"/>
      <c r="BD8" s="579"/>
      <c r="BE8" s="579"/>
      <c r="BF8" s="579"/>
      <c r="BG8" s="579"/>
      <c r="BH8" s="579"/>
      <c r="BI8" s="579"/>
      <c r="BJ8" s="579"/>
      <c r="BK8" s="579"/>
      <c r="BL8" s="579"/>
      <c r="BM8" s="579"/>
      <c r="BN8" s="37"/>
      <c r="BO8" s="38"/>
      <c r="BP8" s="333"/>
      <c r="BQ8" s="333"/>
      <c r="BR8" s="333"/>
      <c r="BS8" s="333"/>
      <c r="BT8" s="333"/>
      <c r="BU8" s="333"/>
      <c r="BV8" s="333"/>
      <c r="BW8" s="333"/>
      <c r="BX8" s="333"/>
      <c r="BY8" s="333"/>
      <c r="BZ8" s="333"/>
      <c r="CA8" s="333"/>
      <c r="CB8" s="333"/>
      <c r="CC8" s="333"/>
      <c r="CD8" s="333"/>
      <c r="CE8" s="333"/>
      <c r="CF8" s="333"/>
      <c r="CG8" s="333"/>
      <c r="CH8" s="333"/>
      <c r="CI8" s="333"/>
      <c r="CJ8" s="39"/>
    </row>
    <row r="9" spans="1:88" ht="4.5" customHeight="1" x14ac:dyDescent="0.25">
      <c r="A9" s="36"/>
      <c r="B9" s="540" t="s">
        <v>146</v>
      </c>
      <c r="C9" s="540"/>
      <c r="D9" s="540"/>
      <c r="E9" s="540"/>
      <c r="F9" s="540"/>
      <c r="G9" s="540"/>
      <c r="H9" s="540"/>
      <c r="I9" s="540"/>
      <c r="J9" s="540"/>
      <c r="K9" s="540"/>
      <c r="L9" s="540"/>
      <c r="M9" s="540"/>
      <c r="N9" s="540"/>
      <c r="O9" s="540"/>
      <c r="P9" s="540"/>
      <c r="Q9" s="540"/>
      <c r="R9" s="540"/>
      <c r="S9" s="540"/>
      <c r="T9" s="540"/>
      <c r="U9" s="540"/>
      <c r="V9" s="37"/>
      <c r="W9" s="38"/>
      <c r="X9" s="333"/>
      <c r="Y9" s="333"/>
      <c r="Z9" s="333"/>
      <c r="AA9" s="333"/>
      <c r="AB9" s="333"/>
      <c r="AC9" s="333"/>
      <c r="AD9" s="333"/>
      <c r="AE9" s="333"/>
      <c r="AF9" s="333"/>
      <c r="AG9" s="333"/>
      <c r="AH9" s="333"/>
      <c r="AI9" s="333"/>
      <c r="AJ9" s="333"/>
      <c r="AK9" s="333"/>
      <c r="AL9" s="333"/>
      <c r="AM9" s="333"/>
      <c r="AN9" s="333"/>
      <c r="AO9" s="333"/>
      <c r="AP9" s="333"/>
      <c r="AQ9" s="333"/>
      <c r="AR9" s="39"/>
      <c r="AS9" s="36"/>
      <c r="AT9" s="540" t="s">
        <v>146</v>
      </c>
      <c r="AU9" s="540"/>
      <c r="AV9" s="540"/>
      <c r="AW9" s="540"/>
      <c r="AX9" s="540"/>
      <c r="AY9" s="540"/>
      <c r="AZ9" s="540"/>
      <c r="BA9" s="540"/>
      <c r="BB9" s="540"/>
      <c r="BC9" s="540"/>
      <c r="BD9" s="540"/>
      <c r="BE9" s="540"/>
      <c r="BF9" s="540"/>
      <c r="BG9" s="540"/>
      <c r="BH9" s="540"/>
      <c r="BI9" s="540"/>
      <c r="BJ9" s="540"/>
      <c r="BK9" s="540"/>
      <c r="BL9" s="540"/>
      <c r="BM9" s="540"/>
      <c r="BN9" s="37"/>
      <c r="BO9" s="38"/>
      <c r="BP9" s="333"/>
      <c r="BQ9" s="333"/>
      <c r="BR9" s="333"/>
      <c r="BS9" s="333"/>
      <c r="BT9" s="333"/>
      <c r="BU9" s="333"/>
      <c r="BV9" s="333"/>
      <c r="BW9" s="333"/>
      <c r="BX9" s="333"/>
      <c r="BY9" s="333"/>
      <c r="BZ9" s="333"/>
      <c r="CA9" s="333"/>
      <c r="CB9" s="333"/>
      <c r="CC9" s="333"/>
      <c r="CD9" s="333"/>
      <c r="CE9" s="333"/>
      <c r="CF9" s="333"/>
      <c r="CG9" s="333"/>
      <c r="CH9" s="333"/>
      <c r="CI9" s="333"/>
      <c r="CJ9" s="39"/>
    </row>
    <row r="10" spans="1:88" ht="4.5" customHeight="1" x14ac:dyDescent="0.25">
      <c r="A10" s="36"/>
      <c r="B10" s="540"/>
      <c r="C10" s="540"/>
      <c r="D10" s="540"/>
      <c r="E10" s="540"/>
      <c r="F10" s="540"/>
      <c r="G10" s="540"/>
      <c r="H10" s="540"/>
      <c r="I10" s="540"/>
      <c r="J10" s="540"/>
      <c r="K10" s="540"/>
      <c r="L10" s="540"/>
      <c r="M10" s="540"/>
      <c r="N10" s="540"/>
      <c r="O10" s="540"/>
      <c r="P10" s="540"/>
      <c r="Q10" s="540"/>
      <c r="R10" s="540"/>
      <c r="S10" s="540"/>
      <c r="T10" s="540"/>
      <c r="U10" s="540"/>
      <c r="V10" s="37"/>
      <c r="W10" s="38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39"/>
      <c r="AS10" s="36"/>
      <c r="AT10" s="540"/>
      <c r="AU10" s="540"/>
      <c r="AV10" s="540"/>
      <c r="AW10" s="540"/>
      <c r="AX10" s="540"/>
      <c r="AY10" s="540"/>
      <c r="AZ10" s="540"/>
      <c r="BA10" s="540"/>
      <c r="BB10" s="540"/>
      <c r="BC10" s="540"/>
      <c r="BD10" s="540"/>
      <c r="BE10" s="540"/>
      <c r="BF10" s="540"/>
      <c r="BG10" s="540"/>
      <c r="BH10" s="540"/>
      <c r="BI10" s="540"/>
      <c r="BJ10" s="540"/>
      <c r="BK10" s="540"/>
      <c r="BL10" s="540"/>
      <c r="BM10" s="540"/>
      <c r="BN10" s="37"/>
      <c r="BO10" s="38"/>
      <c r="BP10" s="41"/>
      <c r="BQ10" s="41"/>
      <c r="BR10" s="41"/>
      <c r="BS10" s="41"/>
      <c r="BT10" s="41"/>
      <c r="BU10" s="41"/>
      <c r="BV10" s="41"/>
      <c r="BW10" s="41"/>
      <c r="BX10" s="41"/>
      <c r="BY10" s="41"/>
      <c r="BZ10" s="41"/>
      <c r="CA10" s="41"/>
      <c r="CB10" s="41"/>
      <c r="CC10" s="41"/>
      <c r="CD10" s="41"/>
      <c r="CE10" s="41"/>
      <c r="CF10" s="41"/>
      <c r="CG10" s="41"/>
      <c r="CH10" s="41"/>
      <c r="CI10" s="41"/>
      <c r="CJ10" s="39"/>
    </row>
    <row r="11" spans="1:88" ht="4.5" customHeight="1" x14ac:dyDescent="0.25">
      <c r="A11" s="36"/>
      <c r="B11" s="580" t="s">
        <v>36</v>
      </c>
      <c r="C11" s="580"/>
      <c r="D11" s="580"/>
      <c r="E11" s="580"/>
      <c r="F11" s="580"/>
      <c r="G11" s="580"/>
      <c r="H11" s="580"/>
      <c r="I11" s="580"/>
      <c r="J11" s="580"/>
      <c r="K11" s="580"/>
      <c r="L11" s="580"/>
      <c r="M11" s="580"/>
      <c r="N11" s="580"/>
      <c r="O11" s="580"/>
      <c r="P11" s="580"/>
      <c r="Q11" s="580"/>
      <c r="R11" s="580"/>
      <c r="S11" s="580"/>
      <c r="T11" s="580"/>
      <c r="U11" s="580"/>
      <c r="V11" s="37"/>
      <c r="W11" s="38"/>
      <c r="X11" s="500" t="s">
        <v>75</v>
      </c>
      <c r="Y11" s="500"/>
      <c r="Z11" s="500"/>
      <c r="AA11" s="500"/>
      <c r="AB11" s="500"/>
      <c r="AC11" s="500"/>
      <c r="AD11" s="500"/>
      <c r="AE11" s="500"/>
      <c r="AF11" s="500"/>
      <c r="AG11" s="500"/>
      <c r="AH11" s="501"/>
      <c r="AI11" s="417" t="e">
        <f>I23</f>
        <v>#REF!</v>
      </c>
      <c r="AJ11" s="418"/>
      <c r="AK11" s="418"/>
      <c r="AL11" s="418"/>
      <c r="AM11" s="418"/>
      <c r="AN11" s="418"/>
      <c r="AO11" s="418"/>
      <c r="AP11" s="418"/>
      <c r="AQ11" s="419"/>
      <c r="AR11" s="39"/>
      <c r="AS11" s="36"/>
      <c r="AT11" s="580" t="s">
        <v>36</v>
      </c>
      <c r="AU11" s="580"/>
      <c r="AV11" s="580"/>
      <c r="AW11" s="580"/>
      <c r="AX11" s="580"/>
      <c r="AY11" s="580"/>
      <c r="AZ11" s="580"/>
      <c r="BA11" s="580"/>
      <c r="BB11" s="580"/>
      <c r="BC11" s="580"/>
      <c r="BD11" s="580"/>
      <c r="BE11" s="580"/>
      <c r="BF11" s="580"/>
      <c r="BG11" s="580"/>
      <c r="BH11" s="580"/>
      <c r="BI11" s="580"/>
      <c r="BJ11" s="580"/>
      <c r="BK11" s="580"/>
      <c r="BL11" s="580"/>
      <c r="BM11" s="580"/>
      <c r="BN11" s="37"/>
      <c r="BO11" s="38"/>
      <c r="BP11" s="500" t="s">
        <v>75</v>
      </c>
      <c r="BQ11" s="500"/>
      <c r="BR11" s="500"/>
      <c r="BS11" s="500"/>
      <c r="BT11" s="500"/>
      <c r="BU11" s="500"/>
      <c r="BV11" s="500"/>
      <c r="BW11" s="500"/>
      <c r="BX11" s="500"/>
      <c r="BY11" s="500"/>
      <c r="BZ11" s="501"/>
      <c r="CA11" s="417" t="e">
        <f>BA23</f>
        <v>#REF!</v>
      </c>
      <c r="CB11" s="418"/>
      <c r="CC11" s="418"/>
      <c r="CD11" s="418"/>
      <c r="CE11" s="418"/>
      <c r="CF11" s="418"/>
      <c r="CG11" s="418"/>
      <c r="CH11" s="418"/>
      <c r="CI11" s="419"/>
      <c r="CJ11" s="39"/>
    </row>
    <row r="12" spans="1:88" ht="4.5" customHeight="1" x14ac:dyDescent="0.25">
      <c r="A12" s="36"/>
      <c r="B12" s="580"/>
      <c r="C12" s="580"/>
      <c r="D12" s="580"/>
      <c r="E12" s="580"/>
      <c r="F12" s="580"/>
      <c r="G12" s="580"/>
      <c r="H12" s="580"/>
      <c r="I12" s="580"/>
      <c r="J12" s="580"/>
      <c r="K12" s="580"/>
      <c r="L12" s="580"/>
      <c r="M12" s="580"/>
      <c r="N12" s="580"/>
      <c r="O12" s="580"/>
      <c r="P12" s="580"/>
      <c r="Q12" s="580"/>
      <c r="R12" s="580"/>
      <c r="S12" s="580"/>
      <c r="T12" s="580"/>
      <c r="U12" s="580"/>
      <c r="V12" s="37"/>
      <c r="W12" s="38"/>
      <c r="X12" s="500"/>
      <c r="Y12" s="500"/>
      <c r="Z12" s="500"/>
      <c r="AA12" s="500"/>
      <c r="AB12" s="500"/>
      <c r="AC12" s="500"/>
      <c r="AD12" s="500"/>
      <c r="AE12" s="500"/>
      <c r="AF12" s="500"/>
      <c r="AG12" s="500"/>
      <c r="AH12" s="501"/>
      <c r="AI12" s="420"/>
      <c r="AJ12" s="421"/>
      <c r="AK12" s="421"/>
      <c r="AL12" s="421"/>
      <c r="AM12" s="421"/>
      <c r="AN12" s="421"/>
      <c r="AO12" s="421"/>
      <c r="AP12" s="421"/>
      <c r="AQ12" s="422"/>
      <c r="AR12" s="39"/>
      <c r="AS12" s="36"/>
      <c r="AT12" s="580"/>
      <c r="AU12" s="580"/>
      <c r="AV12" s="580"/>
      <c r="AW12" s="580"/>
      <c r="AX12" s="580"/>
      <c r="AY12" s="580"/>
      <c r="AZ12" s="580"/>
      <c r="BA12" s="580"/>
      <c r="BB12" s="580"/>
      <c r="BC12" s="580"/>
      <c r="BD12" s="580"/>
      <c r="BE12" s="580"/>
      <c r="BF12" s="580"/>
      <c r="BG12" s="580"/>
      <c r="BH12" s="580"/>
      <c r="BI12" s="580"/>
      <c r="BJ12" s="580"/>
      <c r="BK12" s="580"/>
      <c r="BL12" s="580"/>
      <c r="BM12" s="580"/>
      <c r="BN12" s="37"/>
      <c r="BO12" s="38"/>
      <c r="BP12" s="500"/>
      <c r="BQ12" s="500"/>
      <c r="BR12" s="500"/>
      <c r="BS12" s="500"/>
      <c r="BT12" s="500"/>
      <c r="BU12" s="500"/>
      <c r="BV12" s="500"/>
      <c r="BW12" s="500"/>
      <c r="BX12" s="500"/>
      <c r="BY12" s="500"/>
      <c r="BZ12" s="501"/>
      <c r="CA12" s="420"/>
      <c r="CB12" s="421"/>
      <c r="CC12" s="421"/>
      <c r="CD12" s="421"/>
      <c r="CE12" s="421"/>
      <c r="CF12" s="421"/>
      <c r="CG12" s="421"/>
      <c r="CH12" s="421"/>
      <c r="CI12" s="422"/>
      <c r="CJ12" s="39"/>
    </row>
    <row r="13" spans="1:88" ht="4.5" customHeight="1" x14ac:dyDescent="0.25">
      <c r="A13" s="36"/>
      <c r="B13" s="580" t="s">
        <v>39</v>
      </c>
      <c r="C13" s="580"/>
      <c r="D13" s="580"/>
      <c r="E13" s="580"/>
      <c r="F13" s="580"/>
      <c r="G13" s="580"/>
      <c r="H13" s="580"/>
      <c r="I13" s="580"/>
      <c r="J13" s="580"/>
      <c r="K13" s="580"/>
      <c r="L13" s="580"/>
      <c r="M13" s="580"/>
      <c r="N13" s="580"/>
      <c r="O13" s="580"/>
      <c r="P13" s="580"/>
      <c r="Q13" s="580"/>
      <c r="R13" s="580"/>
      <c r="S13" s="580"/>
      <c r="T13" s="580"/>
      <c r="U13" s="580"/>
      <c r="V13" s="37"/>
      <c r="W13" s="38"/>
      <c r="X13" s="41"/>
      <c r="Y13" s="41"/>
      <c r="Z13" s="41"/>
      <c r="AA13" s="41"/>
      <c r="AB13" s="41"/>
      <c r="AC13" s="41"/>
      <c r="AD13" s="42"/>
      <c r="AE13" s="42"/>
      <c r="AF13" s="42"/>
      <c r="AG13" s="42"/>
      <c r="AH13" s="42"/>
      <c r="AI13" s="423"/>
      <c r="AJ13" s="424"/>
      <c r="AK13" s="424"/>
      <c r="AL13" s="424"/>
      <c r="AM13" s="424"/>
      <c r="AN13" s="424"/>
      <c r="AO13" s="424"/>
      <c r="AP13" s="424"/>
      <c r="AQ13" s="425"/>
      <c r="AR13" s="39"/>
      <c r="AS13" s="36"/>
      <c r="AT13" s="580" t="s">
        <v>39</v>
      </c>
      <c r="AU13" s="580"/>
      <c r="AV13" s="580"/>
      <c r="AW13" s="580"/>
      <c r="AX13" s="580"/>
      <c r="AY13" s="580"/>
      <c r="AZ13" s="580"/>
      <c r="BA13" s="580"/>
      <c r="BB13" s="580"/>
      <c r="BC13" s="580"/>
      <c r="BD13" s="580"/>
      <c r="BE13" s="580"/>
      <c r="BF13" s="580"/>
      <c r="BG13" s="580"/>
      <c r="BH13" s="580"/>
      <c r="BI13" s="580"/>
      <c r="BJ13" s="580"/>
      <c r="BK13" s="580"/>
      <c r="BL13" s="580"/>
      <c r="BM13" s="580"/>
      <c r="BN13" s="37"/>
      <c r="BO13" s="38"/>
      <c r="BP13" s="41"/>
      <c r="BQ13" s="41"/>
      <c r="BR13" s="41"/>
      <c r="BS13" s="41"/>
      <c r="BT13" s="41"/>
      <c r="BU13" s="41"/>
      <c r="BV13" s="42"/>
      <c r="BW13" s="42"/>
      <c r="BX13" s="42"/>
      <c r="BY13" s="42"/>
      <c r="BZ13" s="42"/>
      <c r="CA13" s="423"/>
      <c r="CB13" s="424"/>
      <c r="CC13" s="424"/>
      <c r="CD13" s="424"/>
      <c r="CE13" s="424"/>
      <c r="CF13" s="424"/>
      <c r="CG13" s="424"/>
      <c r="CH13" s="424"/>
      <c r="CI13" s="425"/>
      <c r="CJ13" s="39"/>
    </row>
    <row r="14" spans="1:88" ht="4.5" customHeight="1" x14ac:dyDescent="0.25">
      <c r="A14" s="36"/>
      <c r="B14" s="580"/>
      <c r="C14" s="580"/>
      <c r="D14" s="580"/>
      <c r="E14" s="580"/>
      <c r="F14" s="580"/>
      <c r="G14" s="580"/>
      <c r="H14" s="580"/>
      <c r="I14" s="580"/>
      <c r="J14" s="580"/>
      <c r="K14" s="580"/>
      <c r="L14" s="580"/>
      <c r="M14" s="580"/>
      <c r="N14" s="580"/>
      <c r="O14" s="580"/>
      <c r="P14" s="580"/>
      <c r="Q14" s="580"/>
      <c r="R14" s="580"/>
      <c r="S14" s="580"/>
      <c r="T14" s="580"/>
      <c r="U14" s="580"/>
      <c r="V14" s="37"/>
      <c r="W14" s="38"/>
      <c r="X14" s="343" t="s">
        <v>227</v>
      </c>
      <c r="Y14" s="344"/>
      <c r="Z14" s="408" t="e">
        <f>INDEX(#REF!,A1,14)</f>
        <v>#REF!</v>
      </c>
      <c r="AA14" s="409"/>
      <c r="AB14" s="409"/>
      <c r="AC14" s="409"/>
      <c r="AD14" s="410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39"/>
      <c r="AS14" s="36"/>
      <c r="AT14" s="580"/>
      <c r="AU14" s="580"/>
      <c r="AV14" s="580"/>
      <c r="AW14" s="580"/>
      <c r="AX14" s="580"/>
      <c r="AY14" s="580"/>
      <c r="AZ14" s="580"/>
      <c r="BA14" s="580"/>
      <c r="BB14" s="580"/>
      <c r="BC14" s="580"/>
      <c r="BD14" s="580"/>
      <c r="BE14" s="580"/>
      <c r="BF14" s="580"/>
      <c r="BG14" s="580"/>
      <c r="BH14" s="580"/>
      <c r="BI14" s="580"/>
      <c r="BJ14" s="580"/>
      <c r="BK14" s="580"/>
      <c r="BL14" s="580"/>
      <c r="BM14" s="580"/>
      <c r="BN14" s="37"/>
      <c r="BO14" s="38"/>
      <c r="BP14" s="343" t="s">
        <v>227</v>
      </c>
      <c r="BQ14" s="344"/>
      <c r="BR14" s="408" t="e">
        <f>INDEX(#REF!,A1,14)</f>
        <v>#REF!</v>
      </c>
      <c r="BS14" s="409"/>
      <c r="BT14" s="409"/>
      <c r="BU14" s="409"/>
      <c r="BV14" s="410"/>
      <c r="BW14" s="42"/>
      <c r="BX14" s="42"/>
      <c r="BY14" s="42"/>
      <c r="BZ14" s="42"/>
      <c r="CA14" s="42"/>
      <c r="CB14" s="42"/>
      <c r="CC14" s="42"/>
      <c r="CD14" s="42"/>
      <c r="CE14" s="42"/>
      <c r="CF14" s="42"/>
      <c r="CG14" s="42"/>
      <c r="CH14" s="42"/>
      <c r="CI14" s="42"/>
      <c r="CJ14" s="39"/>
    </row>
    <row r="15" spans="1:88" ht="4.5" customHeight="1" x14ac:dyDescent="0.25">
      <c r="A15" s="38"/>
      <c r="B15" s="43"/>
      <c r="C15" s="43"/>
      <c r="D15" s="43"/>
      <c r="E15" s="43"/>
      <c r="F15" s="43"/>
      <c r="G15" s="43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1"/>
      <c r="T15" s="41"/>
      <c r="U15" s="41"/>
      <c r="V15" s="39"/>
      <c r="W15" s="38"/>
      <c r="X15" s="343"/>
      <c r="Y15" s="344"/>
      <c r="Z15" s="411"/>
      <c r="AA15" s="412"/>
      <c r="AB15" s="412"/>
      <c r="AC15" s="412"/>
      <c r="AD15" s="413"/>
      <c r="AE15" s="41"/>
      <c r="AF15" s="41"/>
      <c r="AG15" s="41"/>
      <c r="AH15" s="441" t="e">
        <f>INDEX(#REF!,A1,27)</f>
        <v>#REF!</v>
      </c>
      <c r="AI15" s="442"/>
      <c r="AJ15" s="442"/>
      <c r="AK15" s="442"/>
      <c r="AL15" s="442"/>
      <c r="AM15" s="442"/>
      <c r="AN15" s="442"/>
      <c r="AO15" s="442"/>
      <c r="AP15" s="442"/>
      <c r="AQ15" s="443"/>
      <c r="AR15" s="39"/>
      <c r="AS15" s="38"/>
      <c r="AT15" s="43"/>
      <c r="AU15" s="43"/>
      <c r="AV15" s="43"/>
      <c r="AW15" s="43"/>
      <c r="AX15" s="43"/>
      <c r="AY15" s="43"/>
      <c r="AZ15" s="43"/>
      <c r="BA15" s="43"/>
      <c r="BB15" s="43"/>
      <c r="BC15" s="43"/>
      <c r="BD15" s="43"/>
      <c r="BE15" s="43"/>
      <c r="BF15" s="43"/>
      <c r="BG15" s="43"/>
      <c r="BH15" s="43"/>
      <c r="BI15" s="43"/>
      <c r="BJ15" s="43"/>
      <c r="BK15" s="41"/>
      <c r="BL15" s="41"/>
      <c r="BM15" s="41"/>
      <c r="BN15" s="39"/>
      <c r="BO15" s="38"/>
      <c r="BP15" s="343"/>
      <c r="BQ15" s="344"/>
      <c r="BR15" s="411"/>
      <c r="BS15" s="412"/>
      <c r="BT15" s="412"/>
      <c r="BU15" s="412"/>
      <c r="BV15" s="413"/>
      <c r="BW15" s="41"/>
      <c r="BX15" s="41"/>
      <c r="BY15" s="41"/>
      <c r="BZ15" s="441" t="e">
        <f>INDEX(#REF!,A1,27)</f>
        <v>#REF!</v>
      </c>
      <c r="CA15" s="442"/>
      <c r="CB15" s="442"/>
      <c r="CC15" s="442"/>
      <c r="CD15" s="442"/>
      <c r="CE15" s="442"/>
      <c r="CF15" s="442"/>
      <c r="CG15" s="442"/>
      <c r="CH15" s="442"/>
      <c r="CI15" s="443"/>
      <c r="CJ15" s="39"/>
    </row>
    <row r="16" spans="1:88" ht="4.5" customHeight="1" x14ac:dyDescent="0.25">
      <c r="A16" s="38"/>
      <c r="B16" s="572" t="s">
        <v>228</v>
      </c>
      <c r="C16" s="572"/>
      <c r="D16" s="572"/>
      <c r="E16" s="572"/>
      <c r="F16" s="573" t="s">
        <v>159</v>
      </c>
      <c r="G16" s="574"/>
      <c r="H16" s="574"/>
      <c r="I16" s="574"/>
      <c r="J16" s="574"/>
      <c r="K16" s="574"/>
      <c r="L16" s="574"/>
      <c r="M16" s="574"/>
      <c r="N16" s="574"/>
      <c r="O16" s="574"/>
      <c r="P16" s="574"/>
      <c r="Q16" s="574"/>
      <c r="R16" s="574"/>
      <c r="S16" s="574"/>
      <c r="T16" s="574"/>
      <c r="U16" s="575"/>
      <c r="V16" s="39"/>
      <c r="W16" s="38"/>
      <c r="X16" s="343"/>
      <c r="Y16" s="344"/>
      <c r="Z16" s="411"/>
      <c r="AA16" s="412"/>
      <c r="AB16" s="412"/>
      <c r="AC16" s="412"/>
      <c r="AD16" s="413"/>
      <c r="AE16" s="540" t="s">
        <v>68</v>
      </c>
      <c r="AF16" s="540"/>
      <c r="AG16" s="540"/>
      <c r="AH16" s="444"/>
      <c r="AI16" s="445"/>
      <c r="AJ16" s="445"/>
      <c r="AK16" s="445"/>
      <c r="AL16" s="445"/>
      <c r="AM16" s="445"/>
      <c r="AN16" s="445"/>
      <c r="AO16" s="445"/>
      <c r="AP16" s="445"/>
      <c r="AQ16" s="446"/>
      <c r="AR16" s="39"/>
      <c r="AS16" s="38"/>
      <c r="AT16" s="572" t="s">
        <v>228</v>
      </c>
      <c r="AU16" s="572"/>
      <c r="AV16" s="572"/>
      <c r="AW16" s="572"/>
      <c r="AX16" s="573" t="s">
        <v>78</v>
      </c>
      <c r="AY16" s="574"/>
      <c r="AZ16" s="574"/>
      <c r="BA16" s="574"/>
      <c r="BB16" s="574"/>
      <c r="BC16" s="574"/>
      <c r="BD16" s="574"/>
      <c r="BE16" s="574"/>
      <c r="BF16" s="574"/>
      <c r="BG16" s="574"/>
      <c r="BH16" s="574"/>
      <c r="BI16" s="574"/>
      <c r="BJ16" s="574"/>
      <c r="BK16" s="574"/>
      <c r="BL16" s="574"/>
      <c r="BM16" s="575"/>
      <c r="BN16" s="39"/>
      <c r="BO16" s="38"/>
      <c r="BP16" s="343"/>
      <c r="BQ16" s="344"/>
      <c r="BR16" s="411"/>
      <c r="BS16" s="412"/>
      <c r="BT16" s="412"/>
      <c r="BU16" s="412"/>
      <c r="BV16" s="413"/>
      <c r="BW16" s="540" t="s">
        <v>68</v>
      </c>
      <c r="BX16" s="540"/>
      <c r="BY16" s="540"/>
      <c r="BZ16" s="444"/>
      <c r="CA16" s="445"/>
      <c r="CB16" s="445"/>
      <c r="CC16" s="445"/>
      <c r="CD16" s="445"/>
      <c r="CE16" s="445"/>
      <c r="CF16" s="445"/>
      <c r="CG16" s="445"/>
      <c r="CH16" s="445"/>
      <c r="CI16" s="446"/>
      <c r="CJ16" s="39"/>
    </row>
    <row r="17" spans="1:88" ht="4.5" customHeight="1" x14ac:dyDescent="0.25">
      <c r="A17" s="38"/>
      <c r="B17" s="572"/>
      <c r="C17" s="572"/>
      <c r="D17" s="572"/>
      <c r="E17" s="572"/>
      <c r="F17" s="576"/>
      <c r="G17" s="577"/>
      <c r="H17" s="577"/>
      <c r="I17" s="577"/>
      <c r="J17" s="577"/>
      <c r="K17" s="577"/>
      <c r="L17" s="577"/>
      <c r="M17" s="577"/>
      <c r="N17" s="577"/>
      <c r="O17" s="577"/>
      <c r="P17" s="577"/>
      <c r="Q17" s="577"/>
      <c r="R17" s="577"/>
      <c r="S17" s="577"/>
      <c r="T17" s="577"/>
      <c r="U17" s="578"/>
      <c r="V17" s="39"/>
      <c r="W17" s="38"/>
      <c r="X17" s="343"/>
      <c r="Y17" s="344"/>
      <c r="Z17" s="414"/>
      <c r="AA17" s="415"/>
      <c r="AB17" s="415"/>
      <c r="AC17" s="415"/>
      <c r="AD17" s="416"/>
      <c r="AE17" s="540"/>
      <c r="AF17" s="540"/>
      <c r="AG17" s="540"/>
      <c r="AH17" s="447"/>
      <c r="AI17" s="448"/>
      <c r="AJ17" s="448"/>
      <c r="AK17" s="448"/>
      <c r="AL17" s="448"/>
      <c r="AM17" s="448"/>
      <c r="AN17" s="448"/>
      <c r="AO17" s="448"/>
      <c r="AP17" s="448"/>
      <c r="AQ17" s="449"/>
      <c r="AR17" s="39"/>
      <c r="AS17" s="38"/>
      <c r="AT17" s="572"/>
      <c r="AU17" s="572"/>
      <c r="AV17" s="572"/>
      <c r="AW17" s="572"/>
      <c r="AX17" s="576"/>
      <c r="AY17" s="577"/>
      <c r="AZ17" s="577"/>
      <c r="BA17" s="577"/>
      <c r="BB17" s="577"/>
      <c r="BC17" s="577"/>
      <c r="BD17" s="577"/>
      <c r="BE17" s="577"/>
      <c r="BF17" s="577"/>
      <c r="BG17" s="577"/>
      <c r="BH17" s="577"/>
      <c r="BI17" s="577"/>
      <c r="BJ17" s="577"/>
      <c r="BK17" s="577"/>
      <c r="BL17" s="577"/>
      <c r="BM17" s="578"/>
      <c r="BN17" s="39"/>
      <c r="BO17" s="38"/>
      <c r="BP17" s="343"/>
      <c r="BQ17" s="344"/>
      <c r="BR17" s="414"/>
      <c r="BS17" s="415"/>
      <c r="BT17" s="415"/>
      <c r="BU17" s="415"/>
      <c r="BV17" s="416"/>
      <c r="BW17" s="540"/>
      <c r="BX17" s="540"/>
      <c r="BY17" s="540"/>
      <c r="BZ17" s="447"/>
      <c r="CA17" s="448"/>
      <c r="CB17" s="448"/>
      <c r="CC17" s="448"/>
      <c r="CD17" s="448"/>
      <c r="CE17" s="448"/>
      <c r="CF17" s="448"/>
      <c r="CG17" s="448"/>
      <c r="CH17" s="448"/>
      <c r="CI17" s="449"/>
      <c r="CJ17" s="39"/>
    </row>
    <row r="18" spans="1:88" ht="4.5" customHeight="1" x14ac:dyDescent="0.25">
      <c r="A18" s="38"/>
      <c r="B18" s="41"/>
      <c r="C18" s="41"/>
      <c r="D18" s="41"/>
      <c r="E18" s="41"/>
      <c r="F18" s="581" t="e">
        <f>CONCATENATE(INDEX(#REF!,A1,3)," (",INDEX(#REF!,A1,9),")")</f>
        <v>#REF!</v>
      </c>
      <c r="G18" s="582"/>
      <c r="H18" s="582"/>
      <c r="I18" s="582"/>
      <c r="J18" s="582"/>
      <c r="K18" s="582"/>
      <c r="L18" s="582"/>
      <c r="M18" s="582"/>
      <c r="N18" s="582"/>
      <c r="O18" s="582"/>
      <c r="P18" s="582"/>
      <c r="Q18" s="582"/>
      <c r="R18" s="582"/>
      <c r="S18" s="582"/>
      <c r="T18" s="582"/>
      <c r="U18" s="583"/>
      <c r="V18" s="39"/>
      <c r="W18" s="38"/>
      <c r="X18" s="45"/>
      <c r="Y18" s="45"/>
      <c r="Z18" s="45"/>
      <c r="AA18" s="45"/>
      <c r="AB18" s="45"/>
      <c r="AC18" s="45"/>
      <c r="AD18" s="45"/>
      <c r="AE18" s="45"/>
      <c r="AF18" s="45"/>
      <c r="AG18" s="45"/>
      <c r="AH18" s="45"/>
      <c r="AI18" s="45"/>
      <c r="AJ18" s="45"/>
      <c r="AK18" s="45"/>
      <c r="AL18" s="45"/>
      <c r="AM18" s="45"/>
      <c r="AN18" s="45"/>
      <c r="AO18" s="45"/>
      <c r="AP18" s="45"/>
      <c r="AQ18" s="45"/>
      <c r="AR18" s="39"/>
      <c r="AS18" s="38"/>
      <c r="AT18" s="41"/>
      <c r="AU18" s="41"/>
      <c r="AV18" s="41"/>
      <c r="AW18" s="41"/>
      <c r="AX18" s="581" t="e">
        <f>CONCATENATE(INDEX(#REF!,A1,4)," (",INDEX(#REF!,A1,10),")")</f>
        <v>#REF!</v>
      </c>
      <c r="AY18" s="582"/>
      <c r="AZ18" s="582"/>
      <c r="BA18" s="582"/>
      <c r="BB18" s="582"/>
      <c r="BC18" s="582"/>
      <c r="BD18" s="582"/>
      <c r="BE18" s="582"/>
      <c r="BF18" s="582"/>
      <c r="BG18" s="582"/>
      <c r="BH18" s="582"/>
      <c r="BI18" s="582"/>
      <c r="BJ18" s="582"/>
      <c r="BK18" s="582"/>
      <c r="BL18" s="582"/>
      <c r="BM18" s="583"/>
      <c r="BN18" s="39"/>
      <c r="BO18" s="38"/>
      <c r="BP18" s="45"/>
      <c r="BQ18" s="45"/>
      <c r="BR18" s="45"/>
      <c r="BS18" s="45"/>
      <c r="BT18" s="45"/>
      <c r="BU18" s="45"/>
      <c r="BV18" s="45"/>
      <c r="BW18" s="45"/>
      <c r="BX18" s="45"/>
      <c r="BY18" s="45"/>
      <c r="BZ18" s="45"/>
      <c r="CA18" s="45"/>
      <c r="CB18" s="45"/>
      <c r="CC18" s="45"/>
      <c r="CD18" s="45"/>
      <c r="CE18" s="45"/>
      <c r="CF18" s="45"/>
      <c r="CG18" s="45"/>
      <c r="CH18" s="45"/>
      <c r="CI18" s="45"/>
      <c r="CJ18" s="39"/>
    </row>
    <row r="19" spans="1:88" ht="4.5" customHeight="1" x14ac:dyDescent="0.25">
      <c r="A19" s="38"/>
      <c r="B19" s="500" t="s">
        <v>69</v>
      </c>
      <c r="C19" s="500"/>
      <c r="D19" s="500"/>
      <c r="E19" s="500"/>
      <c r="F19" s="584"/>
      <c r="G19" s="582"/>
      <c r="H19" s="582"/>
      <c r="I19" s="582"/>
      <c r="J19" s="582"/>
      <c r="K19" s="582"/>
      <c r="L19" s="582"/>
      <c r="M19" s="582"/>
      <c r="N19" s="582"/>
      <c r="O19" s="582"/>
      <c r="P19" s="582"/>
      <c r="Q19" s="582"/>
      <c r="R19" s="582"/>
      <c r="S19" s="582"/>
      <c r="T19" s="582"/>
      <c r="U19" s="583"/>
      <c r="V19" s="39"/>
      <c r="W19" s="38"/>
      <c r="X19" s="500" t="s">
        <v>8</v>
      </c>
      <c r="Y19" s="504"/>
      <c r="Z19" s="504"/>
      <c r="AA19" s="504"/>
      <c r="AB19" s="504"/>
      <c r="AC19" s="504"/>
      <c r="AD19" s="504"/>
      <c r="AE19" s="504"/>
      <c r="AF19" s="504"/>
      <c r="AG19" s="504"/>
      <c r="AH19" s="504"/>
      <c r="AI19" s="504"/>
      <c r="AJ19" s="504"/>
      <c r="AK19" s="504"/>
      <c r="AM19" s="348" t="e">
        <f>INDEX(#REF!,A1,28)</f>
        <v>#REF!</v>
      </c>
      <c r="AN19" s="400"/>
      <c r="AO19" s="400"/>
      <c r="AP19" s="400"/>
      <c r="AQ19" s="401"/>
      <c r="AR19" s="39"/>
      <c r="AS19" s="38"/>
      <c r="AT19" s="500" t="s">
        <v>69</v>
      </c>
      <c r="AU19" s="500"/>
      <c r="AV19" s="500"/>
      <c r="AW19" s="500"/>
      <c r="AX19" s="584"/>
      <c r="AY19" s="582"/>
      <c r="AZ19" s="582"/>
      <c r="BA19" s="582"/>
      <c r="BB19" s="582"/>
      <c r="BC19" s="582"/>
      <c r="BD19" s="582"/>
      <c r="BE19" s="582"/>
      <c r="BF19" s="582"/>
      <c r="BG19" s="582"/>
      <c r="BH19" s="582"/>
      <c r="BI19" s="582"/>
      <c r="BJ19" s="582"/>
      <c r="BK19" s="582"/>
      <c r="BL19" s="582"/>
      <c r="BM19" s="583"/>
      <c r="BN19" s="39"/>
      <c r="BO19" s="38"/>
      <c r="BP19" s="500" t="s">
        <v>8</v>
      </c>
      <c r="BQ19" s="504"/>
      <c r="BR19" s="504"/>
      <c r="BS19" s="504"/>
      <c r="BT19" s="504"/>
      <c r="BU19" s="504"/>
      <c r="BV19" s="504"/>
      <c r="BW19" s="504"/>
      <c r="BX19" s="504"/>
      <c r="BY19" s="504"/>
      <c r="BZ19" s="504"/>
      <c r="CA19" s="504"/>
      <c r="CB19" s="504"/>
      <c r="CC19" s="504"/>
      <c r="CE19" s="531" t="s">
        <v>81</v>
      </c>
      <c r="CF19" s="532"/>
      <c r="CG19" s="532"/>
      <c r="CH19" s="532"/>
      <c r="CI19" s="533"/>
      <c r="CJ19" s="39"/>
    </row>
    <row r="20" spans="1:88" ht="4.5" customHeight="1" x14ac:dyDescent="0.25">
      <c r="A20" s="38"/>
      <c r="B20" s="500"/>
      <c r="C20" s="500"/>
      <c r="D20" s="500"/>
      <c r="E20" s="500"/>
      <c r="F20" s="584"/>
      <c r="G20" s="582"/>
      <c r="H20" s="582"/>
      <c r="I20" s="582"/>
      <c r="J20" s="582"/>
      <c r="K20" s="582"/>
      <c r="L20" s="582"/>
      <c r="M20" s="582"/>
      <c r="N20" s="582"/>
      <c r="O20" s="582"/>
      <c r="P20" s="582"/>
      <c r="Q20" s="582"/>
      <c r="R20" s="582"/>
      <c r="S20" s="582"/>
      <c r="T20" s="582"/>
      <c r="U20" s="583"/>
      <c r="V20" s="39"/>
      <c r="W20" s="38"/>
      <c r="X20" s="504"/>
      <c r="Y20" s="504"/>
      <c r="Z20" s="504"/>
      <c r="AA20" s="504"/>
      <c r="AB20" s="504"/>
      <c r="AC20" s="504"/>
      <c r="AD20" s="504"/>
      <c r="AE20" s="504"/>
      <c r="AF20" s="504"/>
      <c r="AG20" s="504"/>
      <c r="AH20" s="504"/>
      <c r="AI20" s="504"/>
      <c r="AJ20" s="504"/>
      <c r="AK20" s="504"/>
      <c r="AL20" s="46"/>
      <c r="AM20" s="402"/>
      <c r="AN20" s="403"/>
      <c r="AO20" s="403"/>
      <c r="AP20" s="403"/>
      <c r="AQ20" s="404"/>
      <c r="AR20" s="39"/>
      <c r="AS20" s="38"/>
      <c r="AT20" s="500"/>
      <c r="AU20" s="500"/>
      <c r="AV20" s="500"/>
      <c r="AW20" s="500"/>
      <c r="AX20" s="584"/>
      <c r="AY20" s="582"/>
      <c r="AZ20" s="582"/>
      <c r="BA20" s="582"/>
      <c r="BB20" s="582"/>
      <c r="BC20" s="582"/>
      <c r="BD20" s="582"/>
      <c r="BE20" s="582"/>
      <c r="BF20" s="582"/>
      <c r="BG20" s="582"/>
      <c r="BH20" s="582"/>
      <c r="BI20" s="582"/>
      <c r="BJ20" s="582"/>
      <c r="BK20" s="582"/>
      <c r="BL20" s="582"/>
      <c r="BM20" s="583"/>
      <c r="BN20" s="39"/>
      <c r="BO20" s="38"/>
      <c r="BP20" s="504"/>
      <c r="BQ20" s="504"/>
      <c r="BR20" s="504"/>
      <c r="BS20" s="504"/>
      <c r="BT20" s="504"/>
      <c r="BU20" s="504"/>
      <c r="BV20" s="504"/>
      <c r="BW20" s="504"/>
      <c r="BX20" s="504"/>
      <c r="BY20" s="504"/>
      <c r="BZ20" s="504"/>
      <c r="CA20" s="504"/>
      <c r="CB20" s="504"/>
      <c r="CC20" s="504"/>
      <c r="CD20" s="46"/>
      <c r="CE20" s="534"/>
      <c r="CF20" s="535"/>
      <c r="CG20" s="535"/>
      <c r="CH20" s="535"/>
      <c r="CI20" s="536"/>
      <c r="CJ20" s="39"/>
    </row>
    <row r="21" spans="1:88" ht="4.5" customHeight="1" x14ac:dyDescent="0.25">
      <c r="A21" s="38"/>
      <c r="B21" s="41"/>
      <c r="C21" s="41"/>
      <c r="D21" s="41"/>
      <c r="E21" s="41"/>
      <c r="F21" s="585"/>
      <c r="G21" s="586"/>
      <c r="H21" s="586"/>
      <c r="I21" s="586"/>
      <c r="J21" s="586"/>
      <c r="K21" s="586"/>
      <c r="L21" s="586"/>
      <c r="M21" s="586"/>
      <c r="N21" s="586"/>
      <c r="O21" s="586"/>
      <c r="P21" s="586"/>
      <c r="Q21" s="586"/>
      <c r="R21" s="586"/>
      <c r="S21" s="586"/>
      <c r="T21" s="586"/>
      <c r="U21" s="587"/>
      <c r="V21" s="39"/>
      <c r="W21" s="38"/>
      <c r="X21" s="45"/>
      <c r="Y21" s="45"/>
      <c r="Z21" s="45"/>
      <c r="AA21" s="45"/>
      <c r="AB21" s="45"/>
      <c r="AC21" s="45"/>
      <c r="AD21" s="45"/>
      <c r="AE21" s="45"/>
      <c r="AF21" s="45"/>
      <c r="AG21" s="45"/>
      <c r="AH21" s="45"/>
      <c r="AI21" s="45"/>
      <c r="AJ21" s="45"/>
      <c r="AK21" s="45"/>
      <c r="AL21" s="45"/>
      <c r="AM21" s="402"/>
      <c r="AN21" s="403"/>
      <c r="AO21" s="403"/>
      <c r="AP21" s="403"/>
      <c r="AQ21" s="404"/>
      <c r="AR21" s="39"/>
      <c r="AS21" s="38"/>
      <c r="AT21" s="41"/>
      <c r="AU21" s="41"/>
      <c r="AV21" s="41"/>
      <c r="AW21" s="41"/>
      <c r="AX21" s="585"/>
      <c r="AY21" s="586"/>
      <c r="AZ21" s="586"/>
      <c r="BA21" s="586"/>
      <c r="BB21" s="586"/>
      <c r="BC21" s="586"/>
      <c r="BD21" s="586"/>
      <c r="BE21" s="586"/>
      <c r="BF21" s="586"/>
      <c r="BG21" s="586"/>
      <c r="BH21" s="586"/>
      <c r="BI21" s="586"/>
      <c r="BJ21" s="586"/>
      <c r="BK21" s="586"/>
      <c r="BL21" s="586"/>
      <c r="BM21" s="587"/>
      <c r="BN21" s="39"/>
      <c r="BO21" s="38"/>
      <c r="BP21" s="45"/>
      <c r="BQ21" s="45"/>
      <c r="BR21" s="45"/>
      <c r="BS21" s="45"/>
      <c r="BT21" s="45"/>
      <c r="BU21" s="45"/>
      <c r="BV21" s="45"/>
      <c r="BW21" s="45"/>
      <c r="BX21" s="45"/>
      <c r="BY21" s="45"/>
      <c r="BZ21" s="45"/>
      <c r="CA21" s="45"/>
      <c r="CB21" s="45"/>
      <c r="CC21" s="45"/>
      <c r="CD21" s="45"/>
      <c r="CE21" s="534"/>
      <c r="CF21" s="535"/>
      <c r="CG21" s="535"/>
      <c r="CH21" s="535"/>
      <c r="CI21" s="536"/>
      <c r="CJ21" s="39"/>
    </row>
    <row r="22" spans="1:88" ht="4.5" customHeight="1" x14ac:dyDescent="0.25">
      <c r="A22" s="38"/>
      <c r="B22" s="41"/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39"/>
      <c r="W22" s="38"/>
      <c r="X22" s="500" t="s">
        <v>97</v>
      </c>
      <c r="Y22" s="500"/>
      <c r="Z22" s="500"/>
      <c r="AA22" s="500"/>
      <c r="AB22" s="500"/>
      <c r="AC22" s="500"/>
      <c r="AD22" s="500"/>
      <c r="AE22" s="500"/>
      <c r="AF22" s="435" t="e">
        <f>CONCATENATE("O-PG / RPF,L ",INDEX(#REF!,A1,38))</f>
        <v>#REF!</v>
      </c>
      <c r="AG22" s="436"/>
      <c r="AH22" s="436"/>
      <c r="AI22" s="436"/>
      <c r="AJ22" s="436"/>
      <c r="AK22" s="437"/>
      <c r="AL22" s="47"/>
      <c r="AM22" s="402"/>
      <c r="AN22" s="403"/>
      <c r="AO22" s="403"/>
      <c r="AP22" s="403"/>
      <c r="AQ22" s="404"/>
      <c r="AR22" s="39"/>
      <c r="AS22" s="38"/>
      <c r="AT22" s="41"/>
      <c r="AU22" s="41"/>
      <c r="AV22" s="41"/>
      <c r="AW22" s="41"/>
      <c r="AX22" s="41"/>
      <c r="AY22" s="41"/>
      <c r="AZ22" s="41"/>
      <c r="BA22" s="41"/>
      <c r="BB22" s="41"/>
      <c r="BC22" s="41"/>
      <c r="BD22" s="41"/>
      <c r="BE22" s="41"/>
      <c r="BF22" s="41"/>
      <c r="BG22" s="41"/>
      <c r="BH22" s="41"/>
      <c r="BI22" s="41"/>
      <c r="BJ22" s="41"/>
      <c r="BK22" s="41"/>
      <c r="BL22" s="41"/>
      <c r="BM22" s="41"/>
      <c r="BN22" s="39"/>
      <c r="BO22" s="38"/>
      <c r="BP22" s="500" t="s">
        <v>97</v>
      </c>
      <c r="BQ22" s="500"/>
      <c r="BR22" s="500"/>
      <c r="BS22" s="500"/>
      <c r="BT22" s="500"/>
      <c r="BU22" s="500"/>
      <c r="BV22" s="500"/>
      <c r="BW22" s="500"/>
      <c r="BX22" s="435" t="e">
        <f>CONCATENATE("RPF,L ",INDEX(#REF!,A1,38))</f>
        <v>#REF!</v>
      </c>
      <c r="BY22" s="436"/>
      <c r="BZ22" s="436"/>
      <c r="CA22" s="436"/>
      <c r="CB22" s="436"/>
      <c r="CC22" s="437"/>
      <c r="CD22" s="47"/>
      <c r="CE22" s="534"/>
      <c r="CF22" s="535"/>
      <c r="CG22" s="535"/>
      <c r="CH22" s="535"/>
      <c r="CI22" s="536"/>
      <c r="CJ22" s="39"/>
    </row>
    <row r="23" spans="1:88" ht="4.5" customHeight="1" x14ac:dyDescent="0.25">
      <c r="A23" s="38"/>
      <c r="B23" s="500" t="s">
        <v>184</v>
      </c>
      <c r="C23" s="500"/>
      <c r="D23" s="500"/>
      <c r="E23" s="500"/>
      <c r="F23" s="500"/>
      <c r="G23" s="500"/>
      <c r="H23" s="500"/>
      <c r="I23" s="417" t="e">
        <f>INDEX(#REF!,A1,5)</f>
        <v>#REF!</v>
      </c>
      <c r="J23" s="481"/>
      <c r="K23" s="481"/>
      <c r="L23" s="481"/>
      <c r="M23" s="481"/>
      <c r="N23" s="481"/>
      <c r="O23" s="481"/>
      <c r="P23" s="481"/>
      <c r="Q23" s="481"/>
      <c r="R23" s="481"/>
      <c r="S23" s="481"/>
      <c r="T23" s="481"/>
      <c r="U23" s="482"/>
      <c r="V23" s="39"/>
      <c r="W23" s="38"/>
      <c r="X23" s="500"/>
      <c r="Y23" s="500"/>
      <c r="Z23" s="500"/>
      <c r="AA23" s="500"/>
      <c r="AB23" s="500"/>
      <c r="AC23" s="500"/>
      <c r="AD23" s="500"/>
      <c r="AE23" s="500"/>
      <c r="AF23" s="438"/>
      <c r="AG23" s="439"/>
      <c r="AH23" s="439"/>
      <c r="AI23" s="439"/>
      <c r="AJ23" s="439"/>
      <c r="AK23" s="440"/>
      <c r="AL23" s="47"/>
      <c r="AM23" s="405"/>
      <c r="AN23" s="406"/>
      <c r="AO23" s="406"/>
      <c r="AP23" s="406"/>
      <c r="AQ23" s="407"/>
      <c r="AR23" s="39"/>
      <c r="AS23" s="38"/>
      <c r="AT23" s="500" t="s">
        <v>184</v>
      </c>
      <c r="AU23" s="500"/>
      <c r="AV23" s="500"/>
      <c r="AW23" s="500"/>
      <c r="AX23" s="500"/>
      <c r="AY23" s="500"/>
      <c r="AZ23" s="500"/>
      <c r="BA23" s="417" t="e">
        <f>INDEX(#REF!,A1,6)</f>
        <v>#REF!</v>
      </c>
      <c r="BB23" s="481"/>
      <c r="BC23" s="481"/>
      <c r="BD23" s="481"/>
      <c r="BE23" s="481"/>
      <c r="BF23" s="481"/>
      <c r="BG23" s="481"/>
      <c r="BH23" s="481"/>
      <c r="BI23" s="481"/>
      <c r="BJ23" s="481"/>
      <c r="BK23" s="481"/>
      <c r="BL23" s="481"/>
      <c r="BM23" s="482"/>
      <c r="BN23" s="39"/>
      <c r="BO23" s="38"/>
      <c r="BP23" s="500"/>
      <c r="BQ23" s="500"/>
      <c r="BR23" s="500"/>
      <c r="BS23" s="500"/>
      <c r="BT23" s="500"/>
      <c r="BU23" s="500"/>
      <c r="BV23" s="500"/>
      <c r="BW23" s="500"/>
      <c r="BX23" s="438"/>
      <c r="BY23" s="439"/>
      <c r="BZ23" s="439"/>
      <c r="CA23" s="439"/>
      <c r="CB23" s="439"/>
      <c r="CC23" s="440"/>
      <c r="CD23" s="47"/>
      <c r="CE23" s="537"/>
      <c r="CF23" s="538"/>
      <c r="CG23" s="538"/>
      <c r="CH23" s="538"/>
      <c r="CI23" s="539"/>
      <c r="CJ23" s="39"/>
    </row>
    <row r="24" spans="1:88" ht="4.5" customHeight="1" x14ac:dyDescent="0.25">
      <c r="A24" s="38"/>
      <c r="B24" s="500"/>
      <c r="C24" s="500"/>
      <c r="D24" s="500"/>
      <c r="E24" s="500"/>
      <c r="F24" s="500"/>
      <c r="G24" s="500"/>
      <c r="H24" s="500"/>
      <c r="I24" s="483"/>
      <c r="J24" s="484"/>
      <c r="K24" s="484"/>
      <c r="L24" s="484"/>
      <c r="M24" s="484"/>
      <c r="N24" s="484"/>
      <c r="O24" s="484"/>
      <c r="P24" s="484"/>
      <c r="Q24" s="484"/>
      <c r="R24" s="484"/>
      <c r="S24" s="484"/>
      <c r="T24" s="484"/>
      <c r="U24" s="485"/>
      <c r="V24" s="39"/>
      <c r="W24" s="38"/>
      <c r="X24" s="44"/>
      <c r="Y24" s="44"/>
      <c r="Z24" s="44"/>
      <c r="AA24" s="44"/>
      <c r="AB24" s="44"/>
      <c r="AC24" s="44"/>
      <c r="AD24" s="44"/>
      <c r="AE24" s="44"/>
      <c r="AF24" s="44"/>
      <c r="AG24" s="44"/>
      <c r="AH24" s="44"/>
      <c r="AI24" s="44"/>
      <c r="AJ24" s="44"/>
      <c r="AK24" s="44"/>
      <c r="AL24" s="44"/>
      <c r="AM24" s="44"/>
      <c r="AN24" s="44"/>
      <c r="AO24" s="44"/>
      <c r="AP24" s="44"/>
      <c r="AQ24" s="44"/>
      <c r="AR24" s="39"/>
      <c r="AS24" s="38"/>
      <c r="AT24" s="500"/>
      <c r="AU24" s="500"/>
      <c r="AV24" s="500"/>
      <c r="AW24" s="500"/>
      <c r="AX24" s="500"/>
      <c r="AY24" s="500"/>
      <c r="AZ24" s="500"/>
      <c r="BA24" s="483"/>
      <c r="BB24" s="484"/>
      <c r="BC24" s="484"/>
      <c r="BD24" s="484"/>
      <c r="BE24" s="484"/>
      <c r="BF24" s="484"/>
      <c r="BG24" s="484"/>
      <c r="BH24" s="484"/>
      <c r="BI24" s="484"/>
      <c r="BJ24" s="484"/>
      <c r="BK24" s="484"/>
      <c r="BL24" s="484"/>
      <c r="BM24" s="485"/>
      <c r="BN24" s="39"/>
      <c r="BO24" s="38"/>
      <c r="BP24" s="44"/>
      <c r="BQ24" s="44"/>
      <c r="BR24" s="44"/>
      <c r="BS24" s="44"/>
      <c r="BT24" s="44"/>
      <c r="BU24" s="44"/>
      <c r="BV24" s="44"/>
      <c r="BW24" s="44"/>
      <c r="BX24" s="44"/>
      <c r="BY24" s="44"/>
      <c r="BZ24" s="44"/>
      <c r="CA24" s="44"/>
      <c r="CB24" s="44"/>
      <c r="CC24" s="44"/>
      <c r="CD24" s="44"/>
      <c r="CE24" s="44"/>
      <c r="CF24" s="44"/>
      <c r="CG24" s="44"/>
      <c r="CH24" s="44"/>
      <c r="CI24" s="44"/>
      <c r="CJ24" s="39"/>
    </row>
    <row r="25" spans="1:88" ht="4.5" customHeight="1" x14ac:dyDescent="0.25">
      <c r="A25" s="38"/>
      <c r="B25" s="500" t="s">
        <v>185</v>
      </c>
      <c r="C25" s="500"/>
      <c r="D25" s="500"/>
      <c r="E25" s="500"/>
      <c r="F25" s="500"/>
      <c r="G25" s="500"/>
      <c r="H25" s="500"/>
      <c r="I25" s="483"/>
      <c r="J25" s="484"/>
      <c r="K25" s="484"/>
      <c r="L25" s="484"/>
      <c r="M25" s="484"/>
      <c r="N25" s="484"/>
      <c r="O25" s="484"/>
      <c r="P25" s="484"/>
      <c r="Q25" s="484"/>
      <c r="R25" s="484"/>
      <c r="S25" s="484"/>
      <c r="T25" s="484"/>
      <c r="U25" s="485"/>
      <c r="V25" s="39"/>
      <c r="W25" s="38"/>
      <c r="X25" s="514" t="s">
        <v>15</v>
      </c>
      <c r="Y25" s="515"/>
      <c r="Z25" s="515"/>
      <c r="AA25" s="515"/>
      <c r="AB25" s="515"/>
      <c r="AC25" s="515"/>
      <c r="AD25" s="515"/>
      <c r="AE25" s="515"/>
      <c r="AF25" s="515"/>
      <c r="AG25" s="515"/>
      <c r="AH25" s="515"/>
      <c r="AI25" s="515"/>
      <c r="AJ25" s="515"/>
      <c r="AK25" s="515"/>
      <c r="AL25" s="515"/>
      <c r="AM25" s="515"/>
      <c r="AN25" s="515"/>
      <c r="AO25" s="515"/>
      <c r="AP25" s="515"/>
      <c r="AQ25" s="516"/>
      <c r="AR25" s="39"/>
      <c r="AS25" s="38"/>
      <c r="AT25" s="500" t="s">
        <v>185</v>
      </c>
      <c r="AU25" s="500"/>
      <c r="AV25" s="500"/>
      <c r="AW25" s="500"/>
      <c r="AX25" s="500"/>
      <c r="AY25" s="500"/>
      <c r="AZ25" s="500"/>
      <c r="BA25" s="483"/>
      <c r="BB25" s="484"/>
      <c r="BC25" s="484"/>
      <c r="BD25" s="484"/>
      <c r="BE25" s="484"/>
      <c r="BF25" s="484"/>
      <c r="BG25" s="484"/>
      <c r="BH25" s="484"/>
      <c r="BI25" s="484"/>
      <c r="BJ25" s="484"/>
      <c r="BK25" s="484"/>
      <c r="BL25" s="484"/>
      <c r="BM25" s="485"/>
      <c r="BN25" s="39"/>
      <c r="BO25" s="38"/>
      <c r="BP25" s="514" t="s">
        <v>15</v>
      </c>
      <c r="BQ25" s="515"/>
      <c r="BR25" s="515"/>
      <c r="BS25" s="515"/>
      <c r="BT25" s="515"/>
      <c r="BU25" s="515"/>
      <c r="BV25" s="515"/>
      <c r="BW25" s="515"/>
      <c r="BX25" s="515"/>
      <c r="BY25" s="515"/>
      <c r="BZ25" s="515"/>
      <c r="CA25" s="515"/>
      <c r="CB25" s="515"/>
      <c r="CC25" s="515"/>
      <c r="CD25" s="515"/>
      <c r="CE25" s="515"/>
      <c r="CF25" s="515"/>
      <c r="CG25" s="515"/>
      <c r="CH25" s="515"/>
      <c r="CI25" s="516"/>
      <c r="CJ25" s="39"/>
    </row>
    <row r="26" spans="1:88" ht="4.5" customHeight="1" x14ac:dyDescent="0.25">
      <c r="A26" s="38"/>
      <c r="B26" s="500"/>
      <c r="C26" s="500"/>
      <c r="D26" s="500"/>
      <c r="E26" s="500"/>
      <c r="F26" s="500"/>
      <c r="G26" s="500"/>
      <c r="H26" s="500"/>
      <c r="I26" s="486"/>
      <c r="J26" s="487"/>
      <c r="K26" s="487"/>
      <c r="L26" s="487"/>
      <c r="M26" s="487"/>
      <c r="N26" s="487"/>
      <c r="O26" s="487"/>
      <c r="P26" s="487"/>
      <c r="Q26" s="487"/>
      <c r="R26" s="487"/>
      <c r="S26" s="487"/>
      <c r="T26" s="487"/>
      <c r="U26" s="488"/>
      <c r="V26" s="39"/>
      <c r="W26" s="38"/>
      <c r="X26" s="517"/>
      <c r="Y26" s="518"/>
      <c r="Z26" s="518"/>
      <c r="AA26" s="518"/>
      <c r="AB26" s="518"/>
      <c r="AC26" s="518"/>
      <c r="AD26" s="518"/>
      <c r="AE26" s="518"/>
      <c r="AF26" s="518"/>
      <c r="AG26" s="518"/>
      <c r="AH26" s="518"/>
      <c r="AI26" s="518"/>
      <c r="AJ26" s="518"/>
      <c r="AK26" s="518"/>
      <c r="AL26" s="518"/>
      <c r="AM26" s="518"/>
      <c r="AN26" s="518"/>
      <c r="AO26" s="518"/>
      <c r="AP26" s="518"/>
      <c r="AQ26" s="519"/>
      <c r="AR26" s="39"/>
      <c r="AS26" s="38"/>
      <c r="AT26" s="500"/>
      <c r="AU26" s="500"/>
      <c r="AV26" s="500"/>
      <c r="AW26" s="500"/>
      <c r="AX26" s="500"/>
      <c r="AY26" s="500"/>
      <c r="AZ26" s="500"/>
      <c r="BA26" s="486"/>
      <c r="BB26" s="487"/>
      <c r="BC26" s="487"/>
      <c r="BD26" s="487"/>
      <c r="BE26" s="487"/>
      <c r="BF26" s="487"/>
      <c r="BG26" s="487"/>
      <c r="BH26" s="487"/>
      <c r="BI26" s="487"/>
      <c r="BJ26" s="487"/>
      <c r="BK26" s="487"/>
      <c r="BL26" s="487"/>
      <c r="BM26" s="488"/>
      <c r="BN26" s="39"/>
      <c r="BO26" s="38"/>
      <c r="BP26" s="517"/>
      <c r="BQ26" s="518"/>
      <c r="BR26" s="518"/>
      <c r="BS26" s="518"/>
      <c r="BT26" s="518"/>
      <c r="BU26" s="518"/>
      <c r="BV26" s="518"/>
      <c r="BW26" s="518"/>
      <c r="BX26" s="518"/>
      <c r="BY26" s="518"/>
      <c r="BZ26" s="518"/>
      <c r="CA26" s="518"/>
      <c r="CB26" s="518"/>
      <c r="CC26" s="518"/>
      <c r="CD26" s="518"/>
      <c r="CE26" s="518"/>
      <c r="CF26" s="518"/>
      <c r="CG26" s="518"/>
      <c r="CH26" s="518"/>
      <c r="CI26" s="519"/>
      <c r="CJ26" s="39"/>
    </row>
    <row r="27" spans="1:88" ht="4.5" customHeight="1" x14ac:dyDescent="0.25">
      <c r="A27" s="38"/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39"/>
      <c r="W27" s="38"/>
      <c r="X27" s="517"/>
      <c r="Y27" s="518"/>
      <c r="Z27" s="518"/>
      <c r="AA27" s="518"/>
      <c r="AB27" s="518"/>
      <c r="AC27" s="518"/>
      <c r="AD27" s="518"/>
      <c r="AE27" s="518"/>
      <c r="AF27" s="518"/>
      <c r="AG27" s="518"/>
      <c r="AH27" s="518"/>
      <c r="AI27" s="518"/>
      <c r="AJ27" s="518"/>
      <c r="AK27" s="518"/>
      <c r="AL27" s="518"/>
      <c r="AM27" s="518"/>
      <c r="AN27" s="518"/>
      <c r="AO27" s="518"/>
      <c r="AP27" s="518"/>
      <c r="AQ27" s="519"/>
      <c r="AR27" s="39"/>
      <c r="AS27" s="38"/>
      <c r="AT27" s="41"/>
      <c r="AU27" s="41"/>
      <c r="AV27" s="41"/>
      <c r="AW27" s="41"/>
      <c r="AX27" s="41"/>
      <c r="AY27" s="41"/>
      <c r="AZ27" s="41"/>
      <c r="BA27" s="41"/>
      <c r="BB27" s="41"/>
      <c r="BC27" s="41"/>
      <c r="BD27" s="41"/>
      <c r="BE27" s="41"/>
      <c r="BF27" s="41"/>
      <c r="BG27" s="41"/>
      <c r="BH27" s="41"/>
      <c r="BI27" s="41"/>
      <c r="BJ27" s="41"/>
      <c r="BK27" s="41"/>
      <c r="BL27" s="41"/>
      <c r="BM27" s="41"/>
      <c r="BN27" s="39"/>
      <c r="BO27" s="38"/>
      <c r="BP27" s="517"/>
      <c r="BQ27" s="518"/>
      <c r="BR27" s="518"/>
      <c r="BS27" s="518"/>
      <c r="BT27" s="518"/>
      <c r="BU27" s="518"/>
      <c r="BV27" s="518"/>
      <c r="BW27" s="518"/>
      <c r="BX27" s="518"/>
      <c r="BY27" s="518"/>
      <c r="BZ27" s="518"/>
      <c r="CA27" s="518"/>
      <c r="CB27" s="518"/>
      <c r="CC27" s="518"/>
      <c r="CD27" s="518"/>
      <c r="CE27" s="518"/>
      <c r="CF27" s="518"/>
      <c r="CG27" s="518"/>
      <c r="CH27" s="518"/>
      <c r="CI27" s="519"/>
      <c r="CJ27" s="39"/>
    </row>
    <row r="28" spans="1:88" ht="4.5" customHeight="1" x14ac:dyDescent="0.25">
      <c r="A28" s="38"/>
      <c r="B28" s="500" t="s">
        <v>214</v>
      </c>
      <c r="C28" s="500"/>
      <c r="D28" s="500"/>
      <c r="E28" s="500"/>
      <c r="F28" s="500"/>
      <c r="G28" s="500"/>
      <c r="H28" s="500"/>
      <c r="I28" s="238" t="e">
        <f>CONCATENATE(INDEX(#REF!,A1,11),"",INDEX(#REF!,A1,24),", ",INDEX(#REF!,A1,25),"",INDEX(#REF!,A1,12))</f>
        <v>#REF!</v>
      </c>
      <c r="J28" s="323"/>
      <c r="K28" s="323"/>
      <c r="L28" s="323"/>
      <c r="M28" s="323"/>
      <c r="N28" s="323"/>
      <c r="O28" s="323"/>
      <c r="P28" s="323"/>
      <c r="Q28" s="323"/>
      <c r="R28" s="323"/>
      <c r="S28" s="323"/>
      <c r="T28" s="323"/>
      <c r="U28" s="324"/>
      <c r="V28" s="39"/>
      <c r="W28" s="38"/>
      <c r="X28" s="517"/>
      <c r="Y28" s="518"/>
      <c r="Z28" s="518"/>
      <c r="AA28" s="518"/>
      <c r="AB28" s="518"/>
      <c r="AC28" s="518"/>
      <c r="AD28" s="518"/>
      <c r="AE28" s="518"/>
      <c r="AF28" s="518"/>
      <c r="AG28" s="518"/>
      <c r="AH28" s="518"/>
      <c r="AI28" s="518"/>
      <c r="AJ28" s="518"/>
      <c r="AK28" s="518"/>
      <c r="AL28" s="518"/>
      <c r="AM28" s="518"/>
      <c r="AN28" s="518"/>
      <c r="AO28" s="518"/>
      <c r="AP28" s="518"/>
      <c r="AQ28" s="519"/>
      <c r="AR28" s="39"/>
      <c r="AS28" s="38"/>
      <c r="AT28" s="500" t="s">
        <v>214</v>
      </c>
      <c r="AU28" s="500"/>
      <c r="AV28" s="500"/>
      <c r="AW28" s="500"/>
      <c r="AX28" s="500"/>
      <c r="AY28" s="500"/>
      <c r="AZ28" s="500"/>
      <c r="BA28" s="238" t="e">
        <f>CONCATENATE(INDEX(#REF!,A1,11),"",INDEX(#REF!,A1,24),", ",INDEX(#REF!,A1,25),"",INDEX(#REF!,A1,12))</f>
        <v>#REF!</v>
      </c>
      <c r="BB28" s="323"/>
      <c r="BC28" s="323"/>
      <c r="BD28" s="323"/>
      <c r="BE28" s="323"/>
      <c r="BF28" s="323"/>
      <c r="BG28" s="323"/>
      <c r="BH28" s="323"/>
      <c r="BI28" s="323"/>
      <c r="BJ28" s="323"/>
      <c r="BK28" s="323"/>
      <c r="BL28" s="323"/>
      <c r="BM28" s="324"/>
      <c r="BN28" s="39"/>
      <c r="BO28" s="38"/>
      <c r="BP28" s="517"/>
      <c r="BQ28" s="518"/>
      <c r="BR28" s="518"/>
      <c r="BS28" s="518"/>
      <c r="BT28" s="518"/>
      <c r="BU28" s="518"/>
      <c r="BV28" s="518"/>
      <c r="BW28" s="518"/>
      <c r="BX28" s="518"/>
      <c r="BY28" s="518"/>
      <c r="BZ28" s="518"/>
      <c r="CA28" s="518"/>
      <c r="CB28" s="518"/>
      <c r="CC28" s="518"/>
      <c r="CD28" s="518"/>
      <c r="CE28" s="518"/>
      <c r="CF28" s="518"/>
      <c r="CG28" s="518"/>
      <c r="CH28" s="518"/>
      <c r="CI28" s="519"/>
      <c r="CJ28" s="39"/>
    </row>
    <row r="29" spans="1:88" ht="4.5" customHeight="1" x14ac:dyDescent="0.25">
      <c r="A29" s="38"/>
      <c r="B29" s="500"/>
      <c r="C29" s="500"/>
      <c r="D29" s="500"/>
      <c r="E29" s="500"/>
      <c r="F29" s="500"/>
      <c r="G29" s="500"/>
      <c r="H29" s="500"/>
      <c r="I29" s="325"/>
      <c r="J29" s="219"/>
      <c r="K29" s="219"/>
      <c r="L29" s="219"/>
      <c r="M29" s="219"/>
      <c r="N29" s="219"/>
      <c r="O29" s="219"/>
      <c r="P29" s="219"/>
      <c r="Q29" s="219"/>
      <c r="R29" s="219"/>
      <c r="S29" s="219"/>
      <c r="T29" s="219"/>
      <c r="U29" s="259"/>
      <c r="V29" s="39"/>
      <c r="W29" s="38"/>
      <c r="X29" s="517"/>
      <c r="Y29" s="518"/>
      <c r="Z29" s="518"/>
      <c r="AA29" s="518"/>
      <c r="AB29" s="518"/>
      <c r="AC29" s="518"/>
      <c r="AD29" s="518"/>
      <c r="AE29" s="518"/>
      <c r="AF29" s="518"/>
      <c r="AG29" s="518"/>
      <c r="AH29" s="518"/>
      <c r="AI29" s="518"/>
      <c r="AJ29" s="518"/>
      <c r="AK29" s="518"/>
      <c r="AL29" s="518"/>
      <c r="AM29" s="518"/>
      <c r="AN29" s="518"/>
      <c r="AO29" s="518"/>
      <c r="AP29" s="518"/>
      <c r="AQ29" s="519"/>
      <c r="AR29" s="39"/>
      <c r="AS29" s="38"/>
      <c r="AT29" s="500"/>
      <c r="AU29" s="500"/>
      <c r="AV29" s="500"/>
      <c r="AW29" s="500"/>
      <c r="AX29" s="500"/>
      <c r="AY29" s="500"/>
      <c r="AZ29" s="500"/>
      <c r="BA29" s="325"/>
      <c r="BB29" s="219"/>
      <c r="BC29" s="219"/>
      <c r="BD29" s="219"/>
      <c r="BE29" s="219"/>
      <c r="BF29" s="219"/>
      <c r="BG29" s="219"/>
      <c r="BH29" s="219"/>
      <c r="BI29" s="219"/>
      <c r="BJ29" s="219"/>
      <c r="BK29" s="219"/>
      <c r="BL29" s="219"/>
      <c r="BM29" s="259"/>
      <c r="BN29" s="39"/>
      <c r="BO29" s="38"/>
      <c r="BP29" s="517"/>
      <c r="BQ29" s="518"/>
      <c r="BR29" s="518"/>
      <c r="BS29" s="518"/>
      <c r="BT29" s="518"/>
      <c r="BU29" s="518"/>
      <c r="BV29" s="518"/>
      <c r="BW29" s="518"/>
      <c r="BX29" s="518"/>
      <c r="BY29" s="518"/>
      <c r="BZ29" s="518"/>
      <c r="CA29" s="518"/>
      <c r="CB29" s="518"/>
      <c r="CC29" s="518"/>
      <c r="CD29" s="518"/>
      <c r="CE29" s="518"/>
      <c r="CF29" s="518"/>
      <c r="CG29" s="518"/>
      <c r="CH29" s="518"/>
      <c r="CI29" s="519"/>
      <c r="CJ29" s="39"/>
    </row>
    <row r="30" spans="1:88" ht="4.5" customHeight="1" x14ac:dyDescent="0.25">
      <c r="A30" s="38"/>
      <c r="B30" s="500" t="s">
        <v>215</v>
      </c>
      <c r="C30" s="500"/>
      <c r="D30" s="500"/>
      <c r="E30" s="500"/>
      <c r="F30" s="500"/>
      <c r="G30" s="500"/>
      <c r="H30" s="500"/>
      <c r="I30" s="325"/>
      <c r="J30" s="219"/>
      <c r="K30" s="219"/>
      <c r="L30" s="219"/>
      <c r="M30" s="219"/>
      <c r="N30" s="219"/>
      <c r="O30" s="219"/>
      <c r="P30" s="219"/>
      <c r="Q30" s="219"/>
      <c r="R30" s="219"/>
      <c r="S30" s="219"/>
      <c r="T30" s="219"/>
      <c r="U30" s="259"/>
      <c r="V30" s="39"/>
      <c r="W30" s="38"/>
      <c r="X30" s="520"/>
      <c r="Y30" s="521"/>
      <c r="Z30" s="521"/>
      <c r="AA30" s="521"/>
      <c r="AB30" s="521"/>
      <c r="AC30" s="521"/>
      <c r="AD30" s="521"/>
      <c r="AE30" s="521"/>
      <c r="AF30" s="521"/>
      <c r="AG30" s="521"/>
      <c r="AH30" s="521"/>
      <c r="AI30" s="521"/>
      <c r="AJ30" s="521"/>
      <c r="AK30" s="521"/>
      <c r="AL30" s="521"/>
      <c r="AM30" s="521"/>
      <c r="AN30" s="521"/>
      <c r="AO30" s="521"/>
      <c r="AP30" s="521"/>
      <c r="AQ30" s="522"/>
      <c r="AR30" s="39"/>
      <c r="AS30" s="38"/>
      <c r="AT30" s="500" t="s">
        <v>215</v>
      </c>
      <c r="AU30" s="500"/>
      <c r="AV30" s="500"/>
      <c r="AW30" s="500"/>
      <c r="AX30" s="500"/>
      <c r="AY30" s="500"/>
      <c r="AZ30" s="500"/>
      <c r="BA30" s="325"/>
      <c r="BB30" s="219"/>
      <c r="BC30" s="219"/>
      <c r="BD30" s="219"/>
      <c r="BE30" s="219"/>
      <c r="BF30" s="219"/>
      <c r="BG30" s="219"/>
      <c r="BH30" s="219"/>
      <c r="BI30" s="219"/>
      <c r="BJ30" s="219"/>
      <c r="BK30" s="219"/>
      <c r="BL30" s="219"/>
      <c r="BM30" s="259"/>
      <c r="BN30" s="39"/>
      <c r="BO30" s="38"/>
      <c r="BP30" s="520"/>
      <c r="BQ30" s="521"/>
      <c r="BR30" s="521"/>
      <c r="BS30" s="521"/>
      <c r="BT30" s="521"/>
      <c r="BU30" s="521"/>
      <c r="BV30" s="521"/>
      <c r="BW30" s="521"/>
      <c r="BX30" s="521"/>
      <c r="BY30" s="521"/>
      <c r="BZ30" s="521"/>
      <c r="CA30" s="521"/>
      <c r="CB30" s="521"/>
      <c r="CC30" s="521"/>
      <c r="CD30" s="521"/>
      <c r="CE30" s="521"/>
      <c r="CF30" s="521"/>
      <c r="CG30" s="521"/>
      <c r="CH30" s="521"/>
      <c r="CI30" s="522"/>
      <c r="CJ30" s="39"/>
    </row>
    <row r="31" spans="1:88" ht="4.5" customHeight="1" x14ac:dyDescent="0.25">
      <c r="A31" s="38"/>
      <c r="B31" s="500"/>
      <c r="C31" s="500"/>
      <c r="D31" s="500"/>
      <c r="E31" s="500"/>
      <c r="F31" s="500"/>
      <c r="G31" s="500"/>
      <c r="H31" s="500"/>
      <c r="I31" s="325"/>
      <c r="J31" s="219"/>
      <c r="K31" s="219"/>
      <c r="L31" s="219"/>
      <c r="M31" s="219"/>
      <c r="N31" s="219"/>
      <c r="O31" s="219"/>
      <c r="P31" s="219"/>
      <c r="Q31" s="219"/>
      <c r="R31" s="219"/>
      <c r="S31" s="219"/>
      <c r="T31" s="219"/>
      <c r="U31" s="259"/>
      <c r="V31" s="39"/>
      <c r="W31" s="38"/>
      <c r="AR31" s="39"/>
      <c r="AS31" s="38"/>
      <c r="AT31" s="500"/>
      <c r="AU31" s="500"/>
      <c r="AV31" s="500"/>
      <c r="AW31" s="500"/>
      <c r="AX31" s="500"/>
      <c r="AY31" s="500"/>
      <c r="AZ31" s="500"/>
      <c r="BA31" s="325"/>
      <c r="BB31" s="219"/>
      <c r="BC31" s="219"/>
      <c r="BD31" s="219"/>
      <c r="BE31" s="219"/>
      <c r="BF31" s="219"/>
      <c r="BG31" s="219"/>
      <c r="BH31" s="219"/>
      <c r="BI31" s="219"/>
      <c r="BJ31" s="219"/>
      <c r="BK31" s="219"/>
      <c r="BL31" s="219"/>
      <c r="BM31" s="259"/>
      <c r="BN31" s="39"/>
      <c r="BO31" s="38"/>
      <c r="CJ31" s="39"/>
    </row>
    <row r="32" spans="1:88" ht="4.5" customHeight="1" x14ac:dyDescent="0.25">
      <c r="A32" s="38"/>
      <c r="B32" s="41"/>
      <c r="C32" s="41"/>
      <c r="D32" s="41"/>
      <c r="E32" s="41"/>
      <c r="F32" s="41"/>
      <c r="G32" s="41"/>
      <c r="H32" s="41"/>
      <c r="I32" s="325"/>
      <c r="J32" s="219"/>
      <c r="K32" s="219"/>
      <c r="L32" s="219"/>
      <c r="M32" s="219"/>
      <c r="N32" s="219"/>
      <c r="O32" s="219"/>
      <c r="P32" s="219"/>
      <c r="Q32" s="219"/>
      <c r="R32" s="219"/>
      <c r="S32" s="219"/>
      <c r="T32" s="219"/>
      <c r="U32" s="259"/>
      <c r="V32" s="39"/>
      <c r="W32" s="38"/>
      <c r="X32" s="339" t="s">
        <v>216</v>
      </c>
      <c r="Y32" s="340"/>
      <c r="Z32" s="340"/>
      <c r="AA32" s="340"/>
      <c r="AB32" s="340"/>
      <c r="AC32" s="340"/>
      <c r="AD32" s="341"/>
      <c r="AE32" s="339" t="s">
        <v>223</v>
      </c>
      <c r="AF32" s="340"/>
      <c r="AG32" s="340"/>
      <c r="AH32" s="341"/>
      <c r="AI32" s="338" t="s">
        <v>224</v>
      </c>
      <c r="AJ32" s="523"/>
      <c r="AK32" s="523"/>
      <c r="AL32" s="523"/>
      <c r="AM32" s="524"/>
      <c r="AN32" s="338" t="s">
        <v>225</v>
      </c>
      <c r="AO32" s="523"/>
      <c r="AP32" s="523"/>
      <c r="AQ32" s="524"/>
      <c r="AR32" s="39"/>
      <c r="AS32" s="38"/>
      <c r="AT32" s="41"/>
      <c r="AU32" s="41"/>
      <c r="AV32" s="41"/>
      <c r="AW32" s="41"/>
      <c r="AX32" s="41"/>
      <c r="AY32" s="41"/>
      <c r="AZ32" s="41"/>
      <c r="BA32" s="325"/>
      <c r="BB32" s="219"/>
      <c r="BC32" s="219"/>
      <c r="BD32" s="219"/>
      <c r="BE32" s="219"/>
      <c r="BF32" s="219"/>
      <c r="BG32" s="219"/>
      <c r="BH32" s="219"/>
      <c r="BI32" s="219"/>
      <c r="BJ32" s="219"/>
      <c r="BK32" s="219"/>
      <c r="BL32" s="219"/>
      <c r="BM32" s="259"/>
      <c r="BN32" s="39"/>
      <c r="BO32" s="38"/>
      <c r="BP32" s="339" t="s">
        <v>216</v>
      </c>
      <c r="BQ32" s="340"/>
      <c r="BR32" s="340"/>
      <c r="BS32" s="340"/>
      <c r="BT32" s="340"/>
      <c r="BU32" s="340"/>
      <c r="BV32" s="341"/>
      <c r="BW32" s="339" t="s">
        <v>223</v>
      </c>
      <c r="BX32" s="340"/>
      <c r="BY32" s="340"/>
      <c r="BZ32" s="341"/>
      <c r="CA32" s="338" t="s">
        <v>224</v>
      </c>
      <c r="CB32" s="523"/>
      <c r="CC32" s="523"/>
      <c r="CD32" s="523"/>
      <c r="CE32" s="524"/>
      <c r="CF32" s="338" t="s">
        <v>225</v>
      </c>
      <c r="CG32" s="523"/>
      <c r="CH32" s="523"/>
      <c r="CI32" s="524"/>
      <c r="CJ32" s="39"/>
    </row>
    <row r="33" spans="1:88" ht="4.5" customHeight="1" x14ac:dyDescent="0.25">
      <c r="A33" s="38"/>
      <c r="B33" s="500" t="s">
        <v>217</v>
      </c>
      <c r="C33" s="500"/>
      <c r="D33" s="500"/>
      <c r="E33" s="500"/>
      <c r="F33" s="500"/>
      <c r="G33" s="500"/>
      <c r="H33" s="500"/>
      <c r="I33" s="325"/>
      <c r="J33" s="219"/>
      <c r="K33" s="219"/>
      <c r="L33" s="219"/>
      <c r="M33" s="219"/>
      <c r="N33" s="219"/>
      <c r="O33" s="219"/>
      <c r="P33" s="219"/>
      <c r="Q33" s="219"/>
      <c r="R33" s="219"/>
      <c r="S33" s="219"/>
      <c r="T33" s="219"/>
      <c r="U33" s="259"/>
      <c r="V33" s="39"/>
      <c r="W33" s="38"/>
      <c r="X33" s="342"/>
      <c r="Y33" s="343"/>
      <c r="Z33" s="343"/>
      <c r="AA33" s="343"/>
      <c r="AB33" s="343"/>
      <c r="AC33" s="343"/>
      <c r="AD33" s="344"/>
      <c r="AE33" s="342"/>
      <c r="AF33" s="343"/>
      <c r="AG33" s="343"/>
      <c r="AH33" s="344"/>
      <c r="AI33" s="525"/>
      <c r="AJ33" s="526"/>
      <c r="AK33" s="526"/>
      <c r="AL33" s="526"/>
      <c r="AM33" s="527"/>
      <c r="AN33" s="525"/>
      <c r="AO33" s="526"/>
      <c r="AP33" s="526"/>
      <c r="AQ33" s="527"/>
      <c r="AR33" s="39"/>
      <c r="AS33" s="38"/>
      <c r="AT33" s="500" t="s">
        <v>217</v>
      </c>
      <c r="AU33" s="500"/>
      <c r="AV33" s="500"/>
      <c r="AW33" s="500"/>
      <c r="AX33" s="500"/>
      <c r="AY33" s="500"/>
      <c r="AZ33" s="500"/>
      <c r="BA33" s="325"/>
      <c r="BB33" s="219"/>
      <c r="BC33" s="219"/>
      <c r="BD33" s="219"/>
      <c r="BE33" s="219"/>
      <c r="BF33" s="219"/>
      <c r="BG33" s="219"/>
      <c r="BH33" s="219"/>
      <c r="BI33" s="219"/>
      <c r="BJ33" s="219"/>
      <c r="BK33" s="219"/>
      <c r="BL33" s="219"/>
      <c r="BM33" s="259"/>
      <c r="BN33" s="39"/>
      <c r="BO33" s="38"/>
      <c r="BP33" s="342"/>
      <c r="BQ33" s="343"/>
      <c r="BR33" s="343"/>
      <c r="BS33" s="343"/>
      <c r="BT33" s="343"/>
      <c r="BU33" s="343"/>
      <c r="BV33" s="344"/>
      <c r="BW33" s="342"/>
      <c r="BX33" s="343"/>
      <c r="BY33" s="343"/>
      <c r="BZ33" s="344"/>
      <c r="CA33" s="525"/>
      <c r="CB33" s="526"/>
      <c r="CC33" s="526"/>
      <c r="CD33" s="526"/>
      <c r="CE33" s="527"/>
      <c r="CF33" s="525"/>
      <c r="CG33" s="526"/>
      <c r="CH33" s="526"/>
      <c r="CI33" s="527"/>
      <c r="CJ33" s="39"/>
    </row>
    <row r="34" spans="1:88" ht="4.5" customHeight="1" x14ac:dyDescent="0.25">
      <c r="A34" s="38"/>
      <c r="B34" s="500"/>
      <c r="C34" s="500"/>
      <c r="D34" s="500"/>
      <c r="E34" s="500"/>
      <c r="F34" s="500"/>
      <c r="G34" s="500"/>
      <c r="H34" s="500"/>
      <c r="I34" s="325"/>
      <c r="J34" s="219"/>
      <c r="K34" s="219"/>
      <c r="L34" s="219"/>
      <c r="M34" s="219"/>
      <c r="N34" s="219"/>
      <c r="O34" s="219"/>
      <c r="P34" s="219"/>
      <c r="Q34" s="219"/>
      <c r="R34" s="219"/>
      <c r="S34" s="219"/>
      <c r="T34" s="219"/>
      <c r="U34" s="259"/>
      <c r="V34" s="39"/>
      <c r="W34" s="38"/>
      <c r="X34" s="345"/>
      <c r="Y34" s="346"/>
      <c r="Z34" s="346"/>
      <c r="AA34" s="346"/>
      <c r="AB34" s="346"/>
      <c r="AC34" s="346"/>
      <c r="AD34" s="347"/>
      <c r="AE34" s="345"/>
      <c r="AF34" s="346"/>
      <c r="AG34" s="346"/>
      <c r="AH34" s="347"/>
      <c r="AI34" s="528"/>
      <c r="AJ34" s="529"/>
      <c r="AK34" s="529"/>
      <c r="AL34" s="529"/>
      <c r="AM34" s="530"/>
      <c r="AN34" s="528"/>
      <c r="AO34" s="529"/>
      <c r="AP34" s="529"/>
      <c r="AQ34" s="530"/>
      <c r="AR34" s="39"/>
      <c r="AS34" s="38"/>
      <c r="AT34" s="500"/>
      <c r="AU34" s="500"/>
      <c r="AV34" s="500"/>
      <c r="AW34" s="500"/>
      <c r="AX34" s="500"/>
      <c r="AY34" s="500"/>
      <c r="AZ34" s="500"/>
      <c r="BA34" s="325"/>
      <c r="BB34" s="219"/>
      <c r="BC34" s="219"/>
      <c r="BD34" s="219"/>
      <c r="BE34" s="219"/>
      <c r="BF34" s="219"/>
      <c r="BG34" s="219"/>
      <c r="BH34" s="219"/>
      <c r="BI34" s="219"/>
      <c r="BJ34" s="219"/>
      <c r="BK34" s="219"/>
      <c r="BL34" s="219"/>
      <c r="BM34" s="259"/>
      <c r="BN34" s="39"/>
      <c r="BO34" s="38"/>
      <c r="BP34" s="345"/>
      <c r="BQ34" s="346"/>
      <c r="BR34" s="346"/>
      <c r="BS34" s="346"/>
      <c r="BT34" s="346"/>
      <c r="BU34" s="346"/>
      <c r="BV34" s="347"/>
      <c r="BW34" s="345"/>
      <c r="BX34" s="346"/>
      <c r="BY34" s="346"/>
      <c r="BZ34" s="347"/>
      <c r="CA34" s="528"/>
      <c r="CB34" s="529"/>
      <c r="CC34" s="529"/>
      <c r="CD34" s="529"/>
      <c r="CE34" s="530"/>
      <c r="CF34" s="528"/>
      <c r="CG34" s="529"/>
      <c r="CH34" s="529"/>
      <c r="CI34" s="530"/>
      <c r="CJ34" s="39"/>
    </row>
    <row r="35" spans="1:88" ht="4.5" customHeight="1" x14ac:dyDescent="0.25">
      <c r="A35" s="38"/>
      <c r="B35" s="500" t="s">
        <v>218</v>
      </c>
      <c r="C35" s="500"/>
      <c r="D35" s="500"/>
      <c r="E35" s="500"/>
      <c r="F35" s="500"/>
      <c r="G35" s="500"/>
      <c r="H35" s="500"/>
      <c r="I35" s="325"/>
      <c r="J35" s="219"/>
      <c r="K35" s="219"/>
      <c r="L35" s="219"/>
      <c r="M35" s="219"/>
      <c r="N35" s="219"/>
      <c r="O35" s="219"/>
      <c r="P35" s="219"/>
      <c r="Q35" s="219"/>
      <c r="R35" s="219"/>
      <c r="S35" s="219"/>
      <c r="T35" s="219"/>
      <c r="U35" s="259"/>
      <c r="V35" s="39"/>
      <c r="W35" s="38"/>
      <c r="X35" s="280" t="s">
        <v>42</v>
      </c>
      <c r="Y35" s="305"/>
      <c r="Z35" s="305"/>
      <c r="AA35" s="305"/>
      <c r="AB35" s="305"/>
      <c r="AC35" s="305"/>
      <c r="AD35" s="306"/>
      <c r="AE35" s="367" t="e">
        <f>INDEX(#REF!,A1,29)</f>
        <v>#REF!</v>
      </c>
      <c r="AF35" s="368"/>
      <c r="AG35" s="368"/>
      <c r="AH35" s="369"/>
      <c r="AI35" s="505" t="e">
        <f>CONCATENATE(INDEX(#REF!,A1,31),"/",INDEX(#REF!,A1,32))</f>
        <v>#REF!</v>
      </c>
      <c r="AJ35" s="506"/>
      <c r="AK35" s="506"/>
      <c r="AL35" s="506"/>
      <c r="AM35" s="507"/>
      <c r="AN35" s="505" t="e">
        <f>CONCATENATE(INDEX(#REF!,A1,33),"/",INDEX(#REF!,A1,34))</f>
        <v>#REF!</v>
      </c>
      <c r="AO35" s="506"/>
      <c r="AP35" s="506"/>
      <c r="AQ35" s="507"/>
      <c r="AR35" s="39"/>
      <c r="AS35" s="38"/>
      <c r="AT35" s="500" t="s">
        <v>218</v>
      </c>
      <c r="AU35" s="500"/>
      <c r="AV35" s="500"/>
      <c r="AW35" s="500"/>
      <c r="AX35" s="500"/>
      <c r="AY35" s="500"/>
      <c r="AZ35" s="500"/>
      <c r="BA35" s="325"/>
      <c r="BB35" s="219"/>
      <c r="BC35" s="219"/>
      <c r="BD35" s="219"/>
      <c r="BE35" s="219"/>
      <c r="BF35" s="219"/>
      <c r="BG35" s="219"/>
      <c r="BH35" s="219"/>
      <c r="BI35" s="219"/>
      <c r="BJ35" s="219"/>
      <c r="BK35" s="219"/>
      <c r="BL35" s="219"/>
      <c r="BM35" s="259"/>
      <c r="BN35" s="39"/>
      <c r="BO35" s="38"/>
      <c r="BP35" s="314" t="s">
        <v>42</v>
      </c>
      <c r="BQ35" s="623"/>
      <c r="BR35" s="623"/>
      <c r="BS35" s="623"/>
      <c r="BT35" s="623"/>
      <c r="BU35" s="623"/>
      <c r="BV35" s="624"/>
      <c r="BW35" s="631" t="e">
        <f>CONCATENATE(INDEX(#REF!,A1,30),"+PK")</f>
        <v>#REF!</v>
      </c>
      <c r="BX35" s="632"/>
      <c r="BY35" s="632"/>
      <c r="BZ35" s="633"/>
      <c r="CA35" s="614" t="s">
        <v>85</v>
      </c>
      <c r="CB35" s="615"/>
      <c r="CC35" s="615"/>
      <c r="CD35" s="615"/>
      <c r="CE35" s="616"/>
      <c r="CF35" s="614" t="s">
        <v>85</v>
      </c>
      <c r="CG35" s="615"/>
      <c r="CH35" s="615"/>
      <c r="CI35" s="616"/>
      <c r="CJ35" s="39"/>
    </row>
    <row r="36" spans="1:88" ht="4.5" customHeight="1" x14ac:dyDescent="0.25">
      <c r="A36" s="38"/>
      <c r="B36" s="500"/>
      <c r="C36" s="500"/>
      <c r="D36" s="500"/>
      <c r="E36" s="500"/>
      <c r="F36" s="500"/>
      <c r="G36" s="500"/>
      <c r="H36" s="500"/>
      <c r="I36" s="325"/>
      <c r="J36" s="219"/>
      <c r="K36" s="219"/>
      <c r="L36" s="219"/>
      <c r="M36" s="219"/>
      <c r="N36" s="219"/>
      <c r="O36" s="219"/>
      <c r="P36" s="219"/>
      <c r="Q36" s="219"/>
      <c r="R36" s="219"/>
      <c r="S36" s="219"/>
      <c r="T36" s="219"/>
      <c r="U36" s="259"/>
      <c r="V36" s="39"/>
      <c r="W36" s="38"/>
      <c r="X36" s="307"/>
      <c r="Y36" s="308"/>
      <c r="Z36" s="308"/>
      <c r="AA36" s="308"/>
      <c r="AB36" s="308"/>
      <c r="AC36" s="308"/>
      <c r="AD36" s="309"/>
      <c r="AE36" s="370"/>
      <c r="AF36" s="371"/>
      <c r="AG36" s="371"/>
      <c r="AH36" s="372"/>
      <c r="AI36" s="508"/>
      <c r="AJ36" s="509"/>
      <c r="AK36" s="509"/>
      <c r="AL36" s="509"/>
      <c r="AM36" s="510"/>
      <c r="AN36" s="508"/>
      <c r="AO36" s="509"/>
      <c r="AP36" s="509"/>
      <c r="AQ36" s="510"/>
      <c r="AR36" s="39"/>
      <c r="AS36" s="38"/>
      <c r="AT36" s="500"/>
      <c r="AU36" s="500"/>
      <c r="AV36" s="500"/>
      <c r="AW36" s="500"/>
      <c r="AX36" s="500"/>
      <c r="AY36" s="500"/>
      <c r="AZ36" s="500"/>
      <c r="BA36" s="325"/>
      <c r="BB36" s="219"/>
      <c r="BC36" s="219"/>
      <c r="BD36" s="219"/>
      <c r="BE36" s="219"/>
      <c r="BF36" s="219"/>
      <c r="BG36" s="219"/>
      <c r="BH36" s="219"/>
      <c r="BI36" s="219"/>
      <c r="BJ36" s="219"/>
      <c r="BK36" s="219"/>
      <c r="BL36" s="219"/>
      <c r="BM36" s="259"/>
      <c r="BN36" s="39"/>
      <c r="BO36" s="38"/>
      <c r="BP36" s="625"/>
      <c r="BQ36" s="626"/>
      <c r="BR36" s="626"/>
      <c r="BS36" s="626"/>
      <c r="BT36" s="626"/>
      <c r="BU36" s="626"/>
      <c r="BV36" s="627"/>
      <c r="BW36" s="634"/>
      <c r="BX36" s="635"/>
      <c r="BY36" s="635"/>
      <c r="BZ36" s="636"/>
      <c r="CA36" s="617"/>
      <c r="CB36" s="618"/>
      <c r="CC36" s="618"/>
      <c r="CD36" s="618"/>
      <c r="CE36" s="619"/>
      <c r="CF36" s="617"/>
      <c r="CG36" s="618"/>
      <c r="CH36" s="618"/>
      <c r="CI36" s="619"/>
      <c r="CJ36" s="39"/>
    </row>
    <row r="37" spans="1:88" ht="4.5" customHeight="1" x14ac:dyDescent="0.25">
      <c r="A37" s="38"/>
      <c r="B37" s="50"/>
      <c r="C37" s="41"/>
      <c r="D37" s="41"/>
      <c r="E37" s="41"/>
      <c r="F37" s="41"/>
      <c r="G37" s="41"/>
      <c r="H37" s="41"/>
      <c r="I37" s="326"/>
      <c r="J37" s="327"/>
      <c r="K37" s="327"/>
      <c r="L37" s="327"/>
      <c r="M37" s="327"/>
      <c r="N37" s="327"/>
      <c r="O37" s="327"/>
      <c r="P37" s="327"/>
      <c r="Q37" s="327"/>
      <c r="R37" s="327"/>
      <c r="S37" s="327"/>
      <c r="T37" s="327"/>
      <c r="U37" s="328"/>
      <c r="V37" s="39"/>
      <c r="W37" s="38"/>
      <c r="X37" s="310"/>
      <c r="Y37" s="311"/>
      <c r="Z37" s="311"/>
      <c r="AA37" s="311"/>
      <c r="AB37" s="311"/>
      <c r="AC37" s="311"/>
      <c r="AD37" s="312"/>
      <c r="AE37" s="373"/>
      <c r="AF37" s="374"/>
      <c r="AG37" s="374"/>
      <c r="AH37" s="375"/>
      <c r="AI37" s="511"/>
      <c r="AJ37" s="512"/>
      <c r="AK37" s="512"/>
      <c r="AL37" s="512"/>
      <c r="AM37" s="513"/>
      <c r="AN37" s="511"/>
      <c r="AO37" s="512"/>
      <c r="AP37" s="512"/>
      <c r="AQ37" s="513"/>
      <c r="AR37" s="39"/>
      <c r="AS37" s="38"/>
      <c r="AT37" s="50"/>
      <c r="AU37" s="41"/>
      <c r="AV37" s="41"/>
      <c r="AW37" s="41"/>
      <c r="AX37" s="41"/>
      <c r="AY37" s="41"/>
      <c r="AZ37" s="41"/>
      <c r="BA37" s="326"/>
      <c r="BB37" s="327"/>
      <c r="BC37" s="327"/>
      <c r="BD37" s="327"/>
      <c r="BE37" s="327"/>
      <c r="BF37" s="327"/>
      <c r="BG37" s="327"/>
      <c r="BH37" s="327"/>
      <c r="BI37" s="327"/>
      <c r="BJ37" s="327"/>
      <c r="BK37" s="327"/>
      <c r="BL37" s="327"/>
      <c r="BM37" s="328"/>
      <c r="BN37" s="39"/>
      <c r="BO37" s="38"/>
      <c r="BP37" s="628"/>
      <c r="BQ37" s="629"/>
      <c r="BR37" s="629"/>
      <c r="BS37" s="629"/>
      <c r="BT37" s="629"/>
      <c r="BU37" s="629"/>
      <c r="BV37" s="630"/>
      <c r="BW37" s="637"/>
      <c r="BX37" s="638"/>
      <c r="BY37" s="638"/>
      <c r="BZ37" s="639"/>
      <c r="CA37" s="620"/>
      <c r="CB37" s="621"/>
      <c r="CC37" s="621"/>
      <c r="CD37" s="621"/>
      <c r="CE37" s="622"/>
      <c r="CF37" s="620"/>
      <c r="CG37" s="621"/>
      <c r="CH37" s="621"/>
      <c r="CI37" s="622"/>
      <c r="CJ37" s="39"/>
    </row>
    <row r="38" spans="1:88" ht="4.5" customHeight="1" x14ac:dyDescent="0.25">
      <c r="A38" s="38"/>
      <c r="B38" s="500" t="s">
        <v>43</v>
      </c>
      <c r="C38" s="500"/>
      <c r="D38" s="500"/>
      <c r="E38" s="500"/>
      <c r="F38" s="500"/>
      <c r="G38" s="500"/>
      <c r="H38" s="501"/>
      <c r="I38" s="450" t="e">
        <f>INDEX(#REF!,A1,13)</f>
        <v>#REF!</v>
      </c>
      <c r="J38" s="451"/>
      <c r="K38" s="451"/>
      <c r="L38" s="451"/>
      <c r="M38" s="451"/>
      <c r="N38" s="451"/>
      <c r="O38" s="451"/>
      <c r="P38" s="451"/>
      <c r="Q38" s="451"/>
      <c r="R38" s="451"/>
      <c r="S38" s="451"/>
      <c r="T38" s="451"/>
      <c r="U38" s="452"/>
      <c r="V38" s="39"/>
      <c r="W38" s="38"/>
      <c r="X38" s="220" t="s">
        <v>201</v>
      </c>
      <c r="Y38" s="221"/>
      <c r="Z38" s="221"/>
      <c r="AA38" s="221"/>
      <c r="AB38" s="221"/>
      <c r="AC38" s="221"/>
      <c r="AD38" s="222"/>
      <c r="AE38" s="238" t="s">
        <v>128</v>
      </c>
      <c r="AF38" s="221"/>
      <c r="AG38" s="221"/>
      <c r="AH38" s="222"/>
      <c r="AI38" s="238" t="s">
        <v>127</v>
      </c>
      <c r="AJ38" s="221"/>
      <c r="AK38" s="221"/>
      <c r="AL38" s="221"/>
      <c r="AM38" s="222"/>
      <c r="AN38" s="238" t="s">
        <v>6</v>
      </c>
      <c r="AO38" s="221"/>
      <c r="AP38" s="221"/>
      <c r="AQ38" s="222"/>
      <c r="AR38" s="39"/>
      <c r="AS38" s="38"/>
      <c r="AT38" s="500" t="s">
        <v>43</v>
      </c>
      <c r="AU38" s="500"/>
      <c r="AV38" s="500"/>
      <c r="AW38" s="500"/>
      <c r="AX38" s="500"/>
      <c r="AY38" s="500"/>
      <c r="AZ38" s="501"/>
      <c r="BA38" s="450" t="e">
        <f>INDEX(#REF!,A1,39)</f>
        <v>#REF!</v>
      </c>
      <c r="BB38" s="451"/>
      <c r="BC38" s="451"/>
      <c r="BD38" s="451"/>
      <c r="BE38" s="451"/>
      <c r="BF38" s="451"/>
      <c r="BG38" s="451"/>
      <c r="BH38" s="451"/>
      <c r="BI38" s="451"/>
      <c r="BJ38" s="451"/>
      <c r="BK38" s="451"/>
      <c r="BL38" s="451"/>
      <c r="BM38" s="452"/>
      <c r="BN38" s="39"/>
      <c r="BO38" s="38"/>
      <c r="BP38" s="329" t="s">
        <v>201</v>
      </c>
      <c r="BQ38" s="330"/>
      <c r="BR38" s="330"/>
      <c r="BS38" s="330"/>
      <c r="BT38" s="330"/>
      <c r="BU38" s="330"/>
      <c r="BV38" s="331"/>
      <c r="BW38" s="339" t="s">
        <v>128</v>
      </c>
      <c r="BX38" s="330"/>
      <c r="BY38" s="330"/>
      <c r="BZ38" s="331"/>
      <c r="CA38" s="339" t="s">
        <v>127</v>
      </c>
      <c r="CB38" s="330"/>
      <c r="CC38" s="330"/>
      <c r="CD38" s="330"/>
      <c r="CE38" s="331"/>
      <c r="CF38" s="339" t="s">
        <v>6</v>
      </c>
      <c r="CG38" s="330"/>
      <c r="CH38" s="330"/>
      <c r="CI38" s="331"/>
      <c r="CJ38" s="39"/>
    </row>
    <row r="39" spans="1:88" ht="4.5" customHeight="1" x14ac:dyDescent="0.25">
      <c r="A39" s="38"/>
      <c r="B39" s="500"/>
      <c r="C39" s="500"/>
      <c r="D39" s="500"/>
      <c r="E39" s="500"/>
      <c r="F39" s="500"/>
      <c r="G39" s="500"/>
      <c r="H39" s="501"/>
      <c r="I39" s="453"/>
      <c r="J39" s="454"/>
      <c r="K39" s="454"/>
      <c r="L39" s="454"/>
      <c r="M39" s="454"/>
      <c r="N39" s="454"/>
      <c r="O39" s="454"/>
      <c r="P39" s="454"/>
      <c r="Q39" s="454"/>
      <c r="R39" s="454"/>
      <c r="S39" s="454"/>
      <c r="T39" s="454"/>
      <c r="U39" s="455"/>
      <c r="V39" s="39"/>
      <c r="W39" s="38"/>
      <c r="X39" s="223"/>
      <c r="Y39" s="224"/>
      <c r="Z39" s="224"/>
      <c r="AA39" s="224"/>
      <c r="AB39" s="224"/>
      <c r="AC39" s="224"/>
      <c r="AD39" s="225"/>
      <c r="AE39" s="223"/>
      <c r="AF39" s="224"/>
      <c r="AG39" s="224"/>
      <c r="AH39" s="225"/>
      <c r="AI39" s="223"/>
      <c r="AJ39" s="224"/>
      <c r="AK39" s="224"/>
      <c r="AL39" s="224"/>
      <c r="AM39" s="225"/>
      <c r="AN39" s="223"/>
      <c r="AO39" s="224"/>
      <c r="AP39" s="224"/>
      <c r="AQ39" s="225"/>
      <c r="AR39" s="39"/>
      <c r="AS39" s="38"/>
      <c r="AT39" s="500"/>
      <c r="AU39" s="500"/>
      <c r="AV39" s="500"/>
      <c r="AW39" s="500"/>
      <c r="AX39" s="500"/>
      <c r="AY39" s="500"/>
      <c r="AZ39" s="501"/>
      <c r="BA39" s="453"/>
      <c r="BB39" s="454"/>
      <c r="BC39" s="454"/>
      <c r="BD39" s="454"/>
      <c r="BE39" s="454"/>
      <c r="BF39" s="454"/>
      <c r="BG39" s="454"/>
      <c r="BH39" s="454"/>
      <c r="BI39" s="454"/>
      <c r="BJ39" s="454"/>
      <c r="BK39" s="454"/>
      <c r="BL39" s="454"/>
      <c r="BM39" s="455"/>
      <c r="BN39" s="39"/>
      <c r="BO39" s="38"/>
      <c r="BP39" s="332"/>
      <c r="BQ39" s="333"/>
      <c r="BR39" s="333"/>
      <c r="BS39" s="333"/>
      <c r="BT39" s="333"/>
      <c r="BU39" s="333"/>
      <c r="BV39" s="334"/>
      <c r="BW39" s="332"/>
      <c r="BX39" s="333"/>
      <c r="BY39" s="333"/>
      <c r="BZ39" s="334"/>
      <c r="CA39" s="332"/>
      <c r="CB39" s="333"/>
      <c r="CC39" s="333"/>
      <c r="CD39" s="333"/>
      <c r="CE39" s="334"/>
      <c r="CF39" s="332"/>
      <c r="CG39" s="333"/>
      <c r="CH39" s="333"/>
      <c r="CI39" s="334"/>
      <c r="CJ39" s="39"/>
    </row>
    <row r="40" spans="1:88" ht="4.5" customHeight="1" x14ac:dyDescent="0.25">
      <c r="A40" s="38"/>
      <c r="B40" s="500" t="s">
        <v>44</v>
      </c>
      <c r="C40" s="500"/>
      <c r="D40" s="500"/>
      <c r="E40" s="500"/>
      <c r="F40" s="500"/>
      <c r="G40" s="500"/>
      <c r="H40" s="500"/>
      <c r="I40" s="453"/>
      <c r="J40" s="454"/>
      <c r="K40" s="454"/>
      <c r="L40" s="454"/>
      <c r="M40" s="454"/>
      <c r="N40" s="454"/>
      <c r="O40" s="454"/>
      <c r="P40" s="454"/>
      <c r="Q40" s="454"/>
      <c r="R40" s="454"/>
      <c r="S40" s="454"/>
      <c r="T40" s="454"/>
      <c r="U40" s="455"/>
      <c r="V40" s="39"/>
      <c r="W40" s="38"/>
      <c r="X40" s="226"/>
      <c r="Y40" s="227"/>
      <c r="Z40" s="227"/>
      <c r="AA40" s="227"/>
      <c r="AB40" s="227"/>
      <c r="AC40" s="227"/>
      <c r="AD40" s="228"/>
      <c r="AE40" s="226"/>
      <c r="AF40" s="227"/>
      <c r="AG40" s="227"/>
      <c r="AH40" s="228"/>
      <c r="AI40" s="226"/>
      <c r="AJ40" s="227"/>
      <c r="AK40" s="227"/>
      <c r="AL40" s="227"/>
      <c r="AM40" s="228"/>
      <c r="AN40" s="226"/>
      <c r="AO40" s="227"/>
      <c r="AP40" s="227"/>
      <c r="AQ40" s="228"/>
      <c r="AR40" s="39"/>
      <c r="AS40" s="38"/>
      <c r="AT40" s="500" t="s">
        <v>44</v>
      </c>
      <c r="AU40" s="500"/>
      <c r="AV40" s="500"/>
      <c r="AW40" s="500"/>
      <c r="AX40" s="500"/>
      <c r="AY40" s="500"/>
      <c r="AZ40" s="500"/>
      <c r="BA40" s="453"/>
      <c r="BB40" s="454"/>
      <c r="BC40" s="454"/>
      <c r="BD40" s="454"/>
      <c r="BE40" s="454"/>
      <c r="BF40" s="454"/>
      <c r="BG40" s="454"/>
      <c r="BH40" s="454"/>
      <c r="BI40" s="454"/>
      <c r="BJ40" s="454"/>
      <c r="BK40" s="454"/>
      <c r="BL40" s="454"/>
      <c r="BM40" s="455"/>
      <c r="BN40" s="39"/>
      <c r="BO40" s="38"/>
      <c r="BP40" s="335"/>
      <c r="BQ40" s="336"/>
      <c r="BR40" s="336"/>
      <c r="BS40" s="336"/>
      <c r="BT40" s="336"/>
      <c r="BU40" s="336"/>
      <c r="BV40" s="337"/>
      <c r="BW40" s="335"/>
      <c r="BX40" s="336"/>
      <c r="BY40" s="336"/>
      <c r="BZ40" s="337"/>
      <c r="CA40" s="335"/>
      <c r="CB40" s="336"/>
      <c r="CC40" s="336"/>
      <c r="CD40" s="336"/>
      <c r="CE40" s="337"/>
      <c r="CF40" s="335"/>
      <c r="CG40" s="336"/>
      <c r="CH40" s="336"/>
      <c r="CI40" s="337"/>
      <c r="CJ40" s="39"/>
    </row>
    <row r="41" spans="1:88" ht="4.5" customHeight="1" x14ac:dyDescent="0.25">
      <c r="A41" s="38"/>
      <c r="B41" s="500"/>
      <c r="C41" s="500"/>
      <c r="D41" s="500"/>
      <c r="E41" s="500"/>
      <c r="F41" s="500"/>
      <c r="G41" s="500"/>
      <c r="H41" s="500"/>
      <c r="I41" s="456"/>
      <c r="J41" s="457"/>
      <c r="K41" s="457"/>
      <c r="L41" s="457"/>
      <c r="M41" s="457"/>
      <c r="N41" s="457"/>
      <c r="O41" s="457"/>
      <c r="P41" s="457"/>
      <c r="Q41" s="457"/>
      <c r="R41" s="457"/>
      <c r="S41" s="457"/>
      <c r="T41" s="457"/>
      <c r="U41" s="458"/>
      <c r="V41" s="39"/>
      <c r="W41" s="38"/>
      <c r="X41" s="280" t="s">
        <v>111</v>
      </c>
      <c r="Y41" s="281"/>
      <c r="Z41" s="281"/>
      <c r="AA41" s="281"/>
      <c r="AB41" s="281"/>
      <c r="AC41" s="281"/>
      <c r="AD41" s="282"/>
      <c r="AE41" s="358" t="e">
        <f>INDEX(#REF!,A1,35)</f>
        <v>#REF!</v>
      </c>
      <c r="AF41" s="359"/>
      <c r="AG41" s="359"/>
      <c r="AH41" s="360"/>
      <c r="AI41" s="358" t="e">
        <f>INDEX(#REF!,A1,36)</f>
        <v>#REF!</v>
      </c>
      <c r="AJ41" s="359"/>
      <c r="AK41" s="359"/>
      <c r="AL41" s="359"/>
      <c r="AM41" s="360"/>
      <c r="AN41" s="358" t="e">
        <f>INDEX(#REF!,A1,37)</f>
        <v>#REF!</v>
      </c>
      <c r="AO41" s="359"/>
      <c r="AP41" s="359"/>
      <c r="AQ41" s="360"/>
      <c r="AR41" s="39"/>
      <c r="AS41" s="38"/>
      <c r="AT41" s="500"/>
      <c r="AU41" s="500"/>
      <c r="AV41" s="500"/>
      <c r="AW41" s="500"/>
      <c r="AX41" s="500"/>
      <c r="AY41" s="500"/>
      <c r="AZ41" s="500"/>
      <c r="BA41" s="456"/>
      <c r="BB41" s="457"/>
      <c r="BC41" s="457"/>
      <c r="BD41" s="457"/>
      <c r="BE41" s="457"/>
      <c r="BF41" s="457"/>
      <c r="BG41" s="457"/>
      <c r="BH41" s="457"/>
      <c r="BI41" s="457"/>
      <c r="BJ41" s="457"/>
      <c r="BK41" s="457"/>
      <c r="BL41" s="457"/>
      <c r="BM41" s="458"/>
      <c r="BN41" s="39"/>
      <c r="BO41" s="38"/>
      <c r="BP41" s="314" t="s">
        <v>111</v>
      </c>
      <c r="BQ41" s="315"/>
      <c r="BR41" s="315"/>
      <c r="BS41" s="315"/>
      <c r="BT41" s="315"/>
      <c r="BU41" s="315"/>
      <c r="BV41" s="316"/>
      <c r="BW41" s="588" t="s">
        <v>85</v>
      </c>
      <c r="BX41" s="589"/>
      <c r="BY41" s="589"/>
      <c r="BZ41" s="590"/>
      <c r="CA41" s="588" t="s">
        <v>85</v>
      </c>
      <c r="CB41" s="589"/>
      <c r="CC41" s="589"/>
      <c r="CD41" s="589"/>
      <c r="CE41" s="590"/>
      <c r="CF41" s="588" t="s">
        <v>85</v>
      </c>
      <c r="CG41" s="589"/>
      <c r="CH41" s="589"/>
      <c r="CI41" s="590"/>
      <c r="CJ41" s="39"/>
    </row>
    <row r="42" spans="1:88" ht="4.5" customHeight="1" x14ac:dyDescent="0.25">
      <c r="A42" s="38"/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39"/>
      <c r="W42" s="38"/>
      <c r="X42" s="283"/>
      <c r="Y42" s="284"/>
      <c r="Z42" s="284"/>
      <c r="AA42" s="284"/>
      <c r="AB42" s="284"/>
      <c r="AC42" s="284"/>
      <c r="AD42" s="285"/>
      <c r="AE42" s="361"/>
      <c r="AF42" s="362"/>
      <c r="AG42" s="362"/>
      <c r="AH42" s="363"/>
      <c r="AI42" s="361"/>
      <c r="AJ42" s="362"/>
      <c r="AK42" s="362"/>
      <c r="AL42" s="362"/>
      <c r="AM42" s="363"/>
      <c r="AN42" s="361"/>
      <c r="AO42" s="362"/>
      <c r="AP42" s="362"/>
      <c r="AQ42" s="363"/>
      <c r="AR42" s="39"/>
      <c r="AS42" s="38"/>
      <c r="AT42" s="41"/>
      <c r="AU42" s="41"/>
      <c r="AV42" s="41"/>
      <c r="AW42" s="41"/>
      <c r="AX42" s="41"/>
      <c r="AY42" s="41"/>
      <c r="AZ42" s="41"/>
      <c r="BA42" s="41"/>
      <c r="BB42" s="41"/>
      <c r="BC42" s="41"/>
      <c r="BD42" s="41"/>
      <c r="BE42" s="41"/>
      <c r="BF42" s="41"/>
      <c r="BG42" s="41"/>
      <c r="BH42" s="41"/>
      <c r="BI42" s="41"/>
      <c r="BJ42" s="41"/>
      <c r="BK42" s="41"/>
      <c r="BL42" s="41"/>
      <c r="BM42" s="41"/>
      <c r="BN42" s="39"/>
      <c r="BO42" s="38"/>
      <c r="BP42" s="317"/>
      <c r="BQ42" s="318"/>
      <c r="BR42" s="318"/>
      <c r="BS42" s="318"/>
      <c r="BT42" s="318"/>
      <c r="BU42" s="318"/>
      <c r="BV42" s="319"/>
      <c r="BW42" s="591"/>
      <c r="BX42" s="592"/>
      <c r="BY42" s="592"/>
      <c r="BZ42" s="593"/>
      <c r="CA42" s="591"/>
      <c r="CB42" s="592"/>
      <c r="CC42" s="592"/>
      <c r="CD42" s="592"/>
      <c r="CE42" s="593"/>
      <c r="CF42" s="591"/>
      <c r="CG42" s="592"/>
      <c r="CH42" s="592"/>
      <c r="CI42" s="593"/>
      <c r="CJ42" s="39"/>
    </row>
    <row r="43" spans="1:88" ht="4.5" customHeight="1" x14ac:dyDescent="0.25">
      <c r="A43" s="38"/>
      <c r="B43" s="41"/>
      <c r="C43" s="41"/>
      <c r="D43" s="41"/>
      <c r="E43" s="41"/>
      <c r="F43" s="41"/>
      <c r="G43" s="41"/>
      <c r="H43" s="41"/>
      <c r="I43" s="41"/>
      <c r="J43" s="41"/>
      <c r="K43" s="41"/>
      <c r="L43" s="450">
        <f ca="1">IF(DAYS360(I138,NOW())&gt;60,NOW(),I138)</f>
        <v>45938.617714583335</v>
      </c>
      <c r="M43" s="451"/>
      <c r="N43" s="451"/>
      <c r="O43" s="451"/>
      <c r="P43" s="451"/>
      <c r="Q43" s="451"/>
      <c r="R43" s="451"/>
      <c r="S43" s="451"/>
      <c r="T43" s="451"/>
      <c r="U43" s="452"/>
      <c r="V43" s="39"/>
      <c r="W43" s="38"/>
      <c r="X43" s="286"/>
      <c r="Y43" s="287"/>
      <c r="Z43" s="287"/>
      <c r="AA43" s="287"/>
      <c r="AB43" s="287"/>
      <c r="AC43" s="287"/>
      <c r="AD43" s="288"/>
      <c r="AE43" s="364"/>
      <c r="AF43" s="365"/>
      <c r="AG43" s="365"/>
      <c r="AH43" s="366"/>
      <c r="AI43" s="364"/>
      <c r="AJ43" s="365"/>
      <c r="AK43" s="365"/>
      <c r="AL43" s="365"/>
      <c r="AM43" s="366"/>
      <c r="AN43" s="364"/>
      <c r="AO43" s="365"/>
      <c r="AP43" s="365"/>
      <c r="AQ43" s="366"/>
      <c r="AR43" s="39"/>
      <c r="AS43" s="38"/>
      <c r="AT43" s="41"/>
      <c r="AU43" s="41"/>
      <c r="AV43" s="41"/>
      <c r="AW43" s="41"/>
      <c r="AX43" s="41"/>
      <c r="AY43" s="41"/>
      <c r="AZ43" s="41"/>
      <c r="BA43" s="41"/>
      <c r="BB43" s="41"/>
      <c r="BC43" s="41"/>
      <c r="BD43" s="450">
        <f ca="1">IF(DAYS360(BA138,NOW())&gt;60,NOW(),BA138)</f>
        <v>45938.617714583335</v>
      </c>
      <c r="BE43" s="451"/>
      <c r="BF43" s="451"/>
      <c r="BG43" s="451"/>
      <c r="BH43" s="451"/>
      <c r="BI43" s="451"/>
      <c r="BJ43" s="451"/>
      <c r="BK43" s="451"/>
      <c r="BL43" s="451"/>
      <c r="BM43" s="452"/>
      <c r="BN43" s="39"/>
      <c r="BO43" s="38"/>
      <c r="BP43" s="320"/>
      <c r="BQ43" s="321"/>
      <c r="BR43" s="321"/>
      <c r="BS43" s="321"/>
      <c r="BT43" s="321"/>
      <c r="BU43" s="321"/>
      <c r="BV43" s="322"/>
      <c r="BW43" s="594"/>
      <c r="BX43" s="595"/>
      <c r="BY43" s="595"/>
      <c r="BZ43" s="596"/>
      <c r="CA43" s="594"/>
      <c r="CB43" s="595"/>
      <c r="CC43" s="595"/>
      <c r="CD43" s="595"/>
      <c r="CE43" s="596"/>
      <c r="CF43" s="594"/>
      <c r="CG43" s="595"/>
      <c r="CH43" s="595"/>
      <c r="CI43" s="596"/>
      <c r="CJ43" s="39"/>
    </row>
    <row r="44" spans="1:88" ht="4.5" customHeight="1" x14ac:dyDescent="0.25">
      <c r="A44" s="38"/>
      <c r="B44" s="500" t="s">
        <v>45</v>
      </c>
      <c r="C44" s="500"/>
      <c r="D44" s="500"/>
      <c r="E44" s="500"/>
      <c r="F44" s="500"/>
      <c r="G44" s="500"/>
      <c r="H44" s="500"/>
      <c r="I44" s="500"/>
      <c r="J44" s="500"/>
      <c r="K44" s="500"/>
      <c r="L44" s="453"/>
      <c r="M44" s="454"/>
      <c r="N44" s="454"/>
      <c r="O44" s="454"/>
      <c r="P44" s="454"/>
      <c r="Q44" s="454"/>
      <c r="R44" s="454"/>
      <c r="S44" s="454"/>
      <c r="T44" s="454"/>
      <c r="U44" s="455"/>
      <c r="V44" s="39"/>
      <c r="W44" s="38"/>
      <c r="X44" s="271" t="s">
        <v>46</v>
      </c>
      <c r="Y44" s="272"/>
      <c r="Z44" s="272"/>
      <c r="AA44" s="273"/>
      <c r="AB44" s="238" t="e">
        <f>INDEX(#REF!,A1,18)</f>
        <v>#REF!</v>
      </c>
      <c r="AC44" s="240"/>
      <c r="AD44" s="238" t="s">
        <v>47</v>
      </c>
      <c r="AE44" s="240"/>
      <c r="AF44" s="260" t="e">
        <f>INDEX(#REF!,A1,7)</f>
        <v>#REF!</v>
      </c>
      <c r="AG44" s="261"/>
      <c r="AH44" s="261"/>
      <c r="AI44" s="261"/>
      <c r="AJ44" s="261"/>
      <c r="AK44" s="261"/>
      <c r="AL44" s="261"/>
      <c r="AM44" s="262"/>
      <c r="AN44" s="256" t="e">
        <f>INDEX(#REF!,A1,15)</f>
        <v>#REF!</v>
      </c>
      <c r="AO44" s="239"/>
      <c r="AP44" s="239"/>
      <c r="AQ44" s="240"/>
      <c r="AR44" s="39"/>
      <c r="AS44" s="38"/>
      <c r="AT44" s="500" t="s">
        <v>45</v>
      </c>
      <c r="AU44" s="500"/>
      <c r="AV44" s="500"/>
      <c r="AW44" s="500"/>
      <c r="AX44" s="500"/>
      <c r="AY44" s="500"/>
      <c r="AZ44" s="500"/>
      <c r="BA44" s="500"/>
      <c r="BB44" s="500"/>
      <c r="BC44" s="500"/>
      <c r="BD44" s="453"/>
      <c r="BE44" s="454"/>
      <c r="BF44" s="454"/>
      <c r="BG44" s="454"/>
      <c r="BH44" s="454"/>
      <c r="BI44" s="454"/>
      <c r="BJ44" s="454"/>
      <c r="BK44" s="454"/>
      <c r="BL44" s="454"/>
      <c r="BM44" s="455"/>
      <c r="BN44" s="39"/>
      <c r="BO44" s="38"/>
      <c r="BP44" s="514" t="s">
        <v>46</v>
      </c>
      <c r="BQ44" s="597"/>
      <c r="BR44" s="597"/>
      <c r="BS44" s="598"/>
      <c r="BT44" s="339" t="e">
        <f>INDEX(#REF!,A1,40)</f>
        <v>#REF!</v>
      </c>
      <c r="BU44" s="341"/>
      <c r="BV44" s="339" t="s">
        <v>47</v>
      </c>
      <c r="BW44" s="341"/>
      <c r="BX44" s="605" t="e">
        <f>INDEX(#REF!,A1,8)</f>
        <v>#REF!</v>
      </c>
      <c r="BY44" s="606"/>
      <c r="BZ44" s="606"/>
      <c r="CA44" s="606"/>
      <c r="CB44" s="606"/>
      <c r="CC44" s="606"/>
      <c r="CD44" s="606"/>
      <c r="CE44" s="607"/>
      <c r="CF44" s="349" t="e">
        <f>INDEX(#REF!,A1,41)</f>
        <v>#REF!</v>
      </c>
      <c r="CG44" s="340"/>
      <c r="CH44" s="340"/>
      <c r="CI44" s="341"/>
      <c r="CJ44" s="39"/>
    </row>
    <row r="45" spans="1:88" ht="4.5" customHeight="1" x14ac:dyDescent="0.25">
      <c r="A45" s="38"/>
      <c r="B45" s="500"/>
      <c r="C45" s="500"/>
      <c r="D45" s="500"/>
      <c r="E45" s="500"/>
      <c r="F45" s="500"/>
      <c r="G45" s="500"/>
      <c r="H45" s="500"/>
      <c r="I45" s="500"/>
      <c r="J45" s="500"/>
      <c r="K45" s="500"/>
      <c r="L45" s="453"/>
      <c r="M45" s="454"/>
      <c r="N45" s="454"/>
      <c r="O45" s="454"/>
      <c r="P45" s="454"/>
      <c r="Q45" s="454"/>
      <c r="R45" s="454"/>
      <c r="S45" s="454"/>
      <c r="T45" s="454"/>
      <c r="U45" s="455"/>
      <c r="V45" s="39"/>
      <c r="W45" s="38"/>
      <c r="X45" s="274"/>
      <c r="Y45" s="275"/>
      <c r="Z45" s="275"/>
      <c r="AA45" s="276"/>
      <c r="AB45" s="241"/>
      <c r="AC45" s="243"/>
      <c r="AD45" s="241"/>
      <c r="AE45" s="243"/>
      <c r="AF45" s="263"/>
      <c r="AG45" s="264"/>
      <c r="AH45" s="264"/>
      <c r="AI45" s="264"/>
      <c r="AJ45" s="264"/>
      <c r="AK45" s="264"/>
      <c r="AL45" s="264"/>
      <c r="AM45" s="265"/>
      <c r="AN45" s="241"/>
      <c r="AO45" s="242"/>
      <c r="AP45" s="242"/>
      <c r="AQ45" s="243"/>
      <c r="AR45" s="39"/>
      <c r="AS45" s="38"/>
      <c r="AT45" s="500"/>
      <c r="AU45" s="500"/>
      <c r="AV45" s="500"/>
      <c r="AW45" s="500"/>
      <c r="AX45" s="500"/>
      <c r="AY45" s="500"/>
      <c r="AZ45" s="500"/>
      <c r="BA45" s="500"/>
      <c r="BB45" s="500"/>
      <c r="BC45" s="500"/>
      <c r="BD45" s="453"/>
      <c r="BE45" s="454"/>
      <c r="BF45" s="454"/>
      <c r="BG45" s="454"/>
      <c r="BH45" s="454"/>
      <c r="BI45" s="454"/>
      <c r="BJ45" s="454"/>
      <c r="BK45" s="454"/>
      <c r="BL45" s="454"/>
      <c r="BM45" s="455"/>
      <c r="BN45" s="39"/>
      <c r="BO45" s="38"/>
      <c r="BP45" s="599"/>
      <c r="BQ45" s="600"/>
      <c r="BR45" s="600"/>
      <c r="BS45" s="601"/>
      <c r="BT45" s="342"/>
      <c r="BU45" s="344"/>
      <c r="BV45" s="342"/>
      <c r="BW45" s="344"/>
      <c r="BX45" s="608"/>
      <c r="BY45" s="609"/>
      <c r="BZ45" s="609"/>
      <c r="CA45" s="609"/>
      <c r="CB45" s="609"/>
      <c r="CC45" s="609"/>
      <c r="CD45" s="609"/>
      <c r="CE45" s="610"/>
      <c r="CF45" s="342"/>
      <c r="CG45" s="343"/>
      <c r="CH45" s="343"/>
      <c r="CI45" s="344"/>
      <c r="CJ45" s="39"/>
    </row>
    <row r="46" spans="1:88" ht="4.5" customHeight="1" x14ac:dyDescent="0.25">
      <c r="A46" s="38"/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56"/>
      <c r="M46" s="457"/>
      <c r="N46" s="457"/>
      <c r="O46" s="457"/>
      <c r="P46" s="457"/>
      <c r="Q46" s="457"/>
      <c r="R46" s="457"/>
      <c r="S46" s="457"/>
      <c r="T46" s="457"/>
      <c r="U46" s="458"/>
      <c r="V46" s="39"/>
      <c r="W46" s="38"/>
      <c r="X46" s="277"/>
      <c r="Y46" s="278"/>
      <c r="Z46" s="278"/>
      <c r="AA46" s="279"/>
      <c r="AB46" s="244"/>
      <c r="AC46" s="246"/>
      <c r="AD46" s="244"/>
      <c r="AE46" s="246"/>
      <c r="AF46" s="266"/>
      <c r="AG46" s="267"/>
      <c r="AH46" s="267"/>
      <c r="AI46" s="267"/>
      <c r="AJ46" s="267"/>
      <c r="AK46" s="267"/>
      <c r="AL46" s="267"/>
      <c r="AM46" s="268"/>
      <c r="AN46" s="244"/>
      <c r="AO46" s="245"/>
      <c r="AP46" s="245"/>
      <c r="AQ46" s="246"/>
      <c r="AR46" s="39"/>
      <c r="AS46" s="38"/>
      <c r="AT46" s="41"/>
      <c r="AU46" s="41"/>
      <c r="AV46" s="41"/>
      <c r="AW46" s="41"/>
      <c r="AX46" s="41"/>
      <c r="AY46" s="41"/>
      <c r="AZ46" s="41"/>
      <c r="BA46" s="41"/>
      <c r="BB46" s="41"/>
      <c r="BC46" s="41"/>
      <c r="BD46" s="456"/>
      <c r="BE46" s="457"/>
      <c r="BF46" s="457"/>
      <c r="BG46" s="457"/>
      <c r="BH46" s="457"/>
      <c r="BI46" s="457"/>
      <c r="BJ46" s="457"/>
      <c r="BK46" s="457"/>
      <c r="BL46" s="457"/>
      <c r="BM46" s="458"/>
      <c r="BN46" s="39"/>
      <c r="BO46" s="38"/>
      <c r="BP46" s="602"/>
      <c r="BQ46" s="603"/>
      <c r="BR46" s="603"/>
      <c r="BS46" s="604"/>
      <c r="BT46" s="345"/>
      <c r="BU46" s="347"/>
      <c r="BV46" s="345"/>
      <c r="BW46" s="347"/>
      <c r="BX46" s="611"/>
      <c r="BY46" s="612"/>
      <c r="BZ46" s="612"/>
      <c r="CA46" s="612"/>
      <c r="CB46" s="612"/>
      <c r="CC46" s="612"/>
      <c r="CD46" s="612"/>
      <c r="CE46" s="613"/>
      <c r="CF46" s="345"/>
      <c r="CG46" s="346"/>
      <c r="CH46" s="346"/>
      <c r="CI46" s="347"/>
      <c r="CJ46" s="39"/>
    </row>
    <row r="47" spans="1:88" ht="4.5" customHeight="1" x14ac:dyDescent="0.25">
      <c r="A47" s="51"/>
      <c r="B47" s="52"/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3"/>
      <c r="W47" s="51"/>
      <c r="X47" s="54"/>
      <c r="Y47" s="54"/>
      <c r="Z47" s="54"/>
      <c r="AA47" s="54"/>
      <c r="AB47" s="54"/>
      <c r="AC47" s="54"/>
      <c r="AD47" s="54"/>
      <c r="AE47" s="54"/>
      <c r="AF47" s="54"/>
      <c r="AG47" s="54"/>
      <c r="AH47" s="54"/>
      <c r="AI47" s="54"/>
      <c r="AJ47" s="54"/>
      <c r="AK47" s="54"/>
      <c r="AL47" s="54"/>
      <c r="AM47" s="54"/>
      <c r="AN47" s="54"/>
      <c r="AO47" s="54"/>
      <c r="AP47" s="54"/>
      <c r="AQ47" s="54"/>
      <c r="AR47" s="53"/>
      <c r="AS47" s="51"/>
      <c r="AT47" s="52"/>
      <c r="AU47" s="52"/>
      <c r="AV47" s="52"/>
      <c r="AW47" s="52"/>
      <c r="AX47" s="52"/>
      <c r="AY47" s="52"/>
      <c r="AZ47" s="52"/>
      <c r="BA47" s="52"/>
      <c r="BB47" s="52"/>
      <c r="BC47" s="52"/>
      <c r="BD47" s="52"/>
      <c r="BE47" s="52"/>
      <c r="BF47" s="52"/>
      <c r="BG47" s="52"/>
      <c r="BH47" s="52"/>
      <c r="BI47" s="52"/>
      <c r="BJ47" s="52"/>
      <c r="BK47" s="52"/>
      <c r="BL47" s="52"/>
      <c r="BM47" s="52"/>
      <c r="BN47" s="53"/>
      <c r="BO47" s="51"/>
      <c r="BP47" s="54"/>
      <c r="BQ47" s="54"/>
      <c r="BR47" s="54"/>
      <c r="BS47" s="54"/>
      <c r="BT47" s="54"/>
      <c r="BU47" s="54"/>
      <c r="BV47" s="54"/>
      <c r="BW47" s="54"/>
      <c r="BX47" s="54"/>
      <c r="BY47" s="54"/>
      <c r="BZ47" s="54"/>
      <c r="CA47" s="54"/>
      <c r="CB47" s="54"/>
      <c r="CC47" s="54"/>
      <c r="CD47" s="54"/>
      <c r="CE47" s="54"/>
      <c r="CF47" s="54"/>
      <c r="CG47" s="54"/>
      <c r="CH47" s="54"/>
      <c r="CI47" s="54"/>
      <c r="CJ47" s="53"/>
    </row>
    <row r="48" spans="1:88" ht="4.5" customHeight="1" x14ac:dyDescent="0.25">
      <c r="A48" s="29">
        <v>334</v>
      </c>
      <c r="B48" s="30"/>
      <c r="C48" s="30"/>
      <c r="D48" s="30"/>
      <c r="E48" s="30"/>
      <c r="F48" s="30"/>
      <c r="G48" s="30">
        <v>809</v>
      </c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  <c r="S48" s="30"/>
      <c r="T48" s="489" t="e">
        <f>CONCATENATE("*",INDEX(#REF!,A48,17))</f>
        <v>#REF!</v>
      </c>
      <c r="U48" s="489"/>
      <c r="V48" s="490"/>
      <c r="W48" s="32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  <c r="AO48" s="33"/>
      <c r="AP48" s="33"/>
      <c r="AQ48" s="33"/>
      <c r="AR48" s="34"/>
      <c r="AS48" s="29">
        <f>A48</f>
        <v>334</v>
      </c>
      <c r="AT48" s="30"/>
      <c r="AU48" s="30"/>
      <c r="AV48" s="30"/>
      <c r="AW48" s="30"/>
      <c r="AX48" s="30"/>
      <c r="AY48" s="30"/>
      <c r="AZ48" s="30"/>
      <c r="BA48" s="30"/>
      <c r="BB48" s="30"/>
      <c r="BC48" s="30"/>
      <c r="BD48" s="30"/>
      <c r="BE48" s="30"/>
      <c r="BF48" s="30"/>
      <c r="BG48" s="30"/>
      <c r="BH48" s="30"/>
      <c r="BI48" s="30"/>
      <c r="BJ48" s="30"/>
      <c r="BK48" s="30"/>
      <c r="BL48" s="489" t="e">
        <f>CONCATENATE("*",INDEX(#REF!,A48,17),"/P")</f>
        <v>#REF!</v>
      </c>
      <c r="BM48" s="489"/>
      <c r="BN48" s="490"/>
      <c r="BO48" s="32"/>
      <c r="BP48" s="33"/>
      <c r="BQ48" s="33"/>
      <c r="BR48" s="33"/>
      <c r="BS48" s="33"/>
      <c r="BT48" s="33"/>
      <c r="BU48" s="33"/>
      <c r="BV48" s="33"/>
      <c r="BW48" s="33"/>
      <c r="BX48" s="33"/>
      <c r="BY48" s="33"/>
      <c r="BZ48" s="33"/>
      <c r="CA48" s="33"/>
      <c r="CB48" s="33"/>
      <c r="CC48" s="33"/>
      <c r="CD48" s="33"/>
      <c r="CE48" s="33"/>
      <c r="CF48" s="33"/>
      <c r="CG48" s="33"/>
      <c r="CH48" s="33"/>
      <c r="CI48" s="33"/>
      <c r="CJ48" s="34"/>
    </row>
    <row r="49" spans="1:88" ht="4.5" customHeight="1" x14ac:dyDescent="0.25">
      <c r="A49" s="36"/>
      <c r="T49" s="491"/>
      <c r="U49" s="491"/>
      <c r="V49" s="492"/>
      <c r="W49" s="38"/>
      <c r="X49" s="333" t="s">
        <v>86</v>
      </c>
      <c r="Y49" s="333"/>
      <c r="Z49" s="333"/>
      <c r="AA49" s="333"/>
      <c r="AB49" s="333"/>
      <c r="AC49" s="333"/>
      <c r="AD49" s="333"/>
      <c r="AE49" s="333"/>
      <c r="AF49" s="333"/>
      <c r="AG49" s="333"/>
      <c r="AH49" s="333"/>
      <c r="AI49" s="333"/>
      <c r="AJ49" s="333"/>
      <c r="AK49" s="333"/>
      <c r="AL49" s="333"/>
      <c r="AM49" s="333"/>
      <c r="AN49" s="333"/>
      <c r="AO49" s="333"/>
      <c r="AP49" s="333"/>
      <c r="AQ49" s="333"/>
      <c r="AR49" s="39"/>
      <c r="AS49" s="36"/>
      <c r="BL49" s="491"/>
      <c r="BM49" s="491"/>
      <c r="BN49" s="492"/>
      <c r="BO49" s="38"/>
      <c r="BP49" s="333" t="s">
        <v>86</v>
      </c>
      <c r="BQ49" s="333"/>
      <c r="BR49" s="333"/>
      <c r="BS49" s="333"/>
      <c r="BT49" s="333"/>
      <c r="BU49" s="333"/>
      <c r="BV49" s="333"/>
      <c r="BW49" s="333"/>
      <c r="BX49" s="333"/>
      <c r="BY49" s="333"/>
      <c r="BZ49" s="333"/>
      <c r="CA49" s="333"/>
      <c r="CB49" s="333"/>
      <c r="CC49" s="333"/>
      <c r="CD49" s="333"/>
      <c r="CE49" s="333"/>
      <c r="CF49" s="333"/>
      <c r="CG49" s="333"/>
      <c r="CH49" s="333"/>
      <c r="CI49" s="333"/>
      <c r="CJ49" s="39"/>
    </row>
    <row r="50" spans="1:88" ht="4.5" customHeight="1" x14ac:dyDescent="0.25">
      <c r="A50" s="36"/>
      <c r="T50" s="491"/>
      <c r="U50" s="491"/>
      <c r="V50" s="492"/>
      <c r="W50" s="38"/>
      <c r="X50" s="333"/>
      <c r="Y50" s="333"/>
      <c r="Z50" s="333"/>
      <c r="AA50" s="333"/>
      <c r="AB50" s="333"/>
      <c r="AC50" s="333"/>
      <c r="AD50" s="333"/>
      <c r="AE50" s="333"/>
      <c r="AF50" s="333"/>
      <c r="AG50" s="333"/>
      <c r="AH50" s="333"/>
      <c r="AI50" s="333"/>
      <c r="AJ50" s="333"/>
      <c r="AK50" s="333"/>
      <c r="AL50" s="333"/>
      <c r="AM50" s="333"/>
      <c r="AN50" s="333"/>
      <c r="AO50" s="333"/>
      <c r="AP50" s="333"/>
      <c r="AQ50" s="333"/>
      <c r="AR50" s="39"/>
      <c r="AS50" s="36"/>
      <c r="BL50" s="491"/>
      <c r="BM50" s="491"/>
      <c r="BN50" s="492"/>
      <c r="BO50" s="38"/>
      <c r="BP50" s="333"/>
      <c r="BQ50" s="333"/>
      <c r="BR50" s="333"/>
      <c r="BS50" s="333"/>
      <c r="BT50" s="333"/>
      <c r="BU50" s="333"/>
      <c r="BV50" s="333"/>
      <c r="BW50" s="333"/>
      <c r="BX50" s="333"/>
      <c r="BY50" s="333"/>
      <c r="BZ50" s="333"/>
      <c r="CA50" s="333"/>
      <c r="CB50" s="333"/>
      <c r="CC50" s="333"/>
      <c r="CD50" s="333"/>
      <c r="CE50" s="333"/>
      <c r="CF50" s="333"/>
      <c r="CG50" s="333"/>
      <c r="CH50" s="333"/>
      <c r="CI50" s="333"/>
      <c r="CJ50" s="39"/>
    </row>
    <row r="51" spans="1:88" ht="4.5" customHeight="1" x14ac:dyDescent="0.25">
      <c r="A51" s="36"/>
      <c r="R51" s="40"/>
      <c r="S51" s="40"/>
      <c r="T51" s="40"/>
      <c r="U51" s="40"/>
      <c r="V51" s="37"/>
      <c r="W51" s="38"/>
      <c r="X51" s="333"/>
      <c r="Y51" s="333"/>
      <c r="Z51" s="333"/>
      <c r="AA51" s="333"/>
      <c r="AB51" s="333"/>
      <c r="AC51" s="333"/>
      <c r="AD51" s="333"/>
      <c r="AE51" s="333"/>
      <c r="AF51" s="333"/>
      <c r="AG51" s="333"/>
      <c r="AH51" s="333"/>
      <c r="AI51" s="333"/>
      <c r="AJ51" s="333"/>
      <c r="AK51" s="333"/>
      <c r="AL51" s="333"/>
      <c r="AM51" s="333"/>
      <c r="AN51" s="333"/>
      <c r="AO51" s="333"/>
      <c r="AP51" s="333"/>
      <c r="AQ51" s="333"/>
      <c r="AR51" s="39"/>
      <c r="AS51" s="36"/>
      <c r="BJ51" s="40"/>
      <c r="BK51" s="40"/>
      <c r="BL51" s="40"/>
      <c r="BM51" s="40"/>
      <c r="BN51" s="37"/>
      <c r="BO51" s="38"/>
      <c r="BP51" s="333"/>
      <c r="BQ51" s="333"/>
      <c r="BR51" s="333"/>
      <c r="BS51" s="333"/>
      <c r="BT51" s="333"/>
      <c r="BU51" s="333"/>
      <c r="BV51" s="333"/>
      <c r="BW51" s="333"/>
      <c r="BX51" s="333"/>
      <c r="BY51" s="333"/>
      <c r="BZ51" s="333"/>
      <c r="CA51" s="333"/>
      <c r="CB51" s="333"/>
      <c r="CC51" s="333"/>
      <c r="CD51" s="333"/>
      <c r="CE51" s="333"/>
      <c r="CF51" s="333"/>
      <c r="CG51" s="333"/>
      <c r="CH51" s="333"/>
      <c r="CI51" s="333"/>
      <c r="CJ51" s="39"/>
    </row>
    <row r="52" spans="1:88" ht="4.5" customHeight="1" x14ac:dyDescent="0.25">
      <c r="A52" s="36"/>
      <c r="R52" s="40"/>
      <c r="S52" s="40"/>
      <c r="T52" s="40"/>
      <c r="U52" s="40"/>
      <c r="V52" s="37"/>
      <c r="W52" s="38"/>
      <c r="X52" s="333"/>
      <c r="Y52" s="333"/>
      <c r="Z52" s="333"/>
      <c r="AA52" s="333"/>
      <c r="AB52" s="333"/>
      <c r="AC52" s="333"/>
      <c r="AD52" s="333"/>
      <c r="AE52" s="333"/>
      <c r="AF52" s="333"/>
      <c r="AG52" s="333"/>
      <c r="AH52" s="333"/>
      <c r="AI52" s="333"/>
      <c r="AJ52" s="333"/>
      <c r="AK52" s="333"/>
      <c r="AL52" s="333"/>
      <c r="AM52" s="333"/>
      <c r="AN52" s="333"/>
      <c r="AO52" s="333"/>
      <c r="AP52" s="333"/>
      <c r="AQ52" s="333"/>
      <c r="AR52" s="39"/>
      <c r="AS52" s="36"/>
      <c r="BJ52" s="40"/>
      <c r="BK52" s="40"/>
      <c r="BL52" s="40"/>
      <c r="BM52" s="40"/>
      <c r="BN52" s="37"/>
      <c r="BO52" s="38"/>
      <c r="BP52" s="333"/>
      <c r="BQ52" s="333"/>
      <c r="BR52" s="333"/>
      <c r="BS52" s="333"/>
      <c r="BT52" s="333"/>
      <c r="BU52" s="333"/>
      <c r="BV52" s="333"/>
      <c r="BW52" s="333"/>
      <c r="BX52" s="333"/>
      <c r="BY52" s="333"/>
      <c r="BZ52" s="333"/>
      <c r="CA52" s="333"/>
      <c r="CB52" s="333"/>
      <c r="CC52" s="333"/>
      <c r="CD52" s="333"/>
      <c r="CE52" s="333"/>
      <c r="CF52" s="333"/>
      <c r="CG52" s="333"/>
      <c r="CH52" s="333"/>
      <c r="CI52" s="333"/>
      <c r="CJ52" s="39"/>
    </row>
    <row r="53" spans="1:88" ht="4.5" customHeight="1" x14ac:dyDescent="0.25">
      <c r="A53" s="36"/>
      <c r="R53" s="40"/>
      <c r="S53" s="40"/>
      <c r="T53" s="40"/>
      <c r="U53" s="40"/>
      <c r="V53" s="37"/>
      <c r="W53" s="38"/>
      <c r="X53" s="333"/>
      <c r="Y53" s="333"/>
      <c r="Z53" s="333"/>
      <c r="AA53" s="333"/>
      <c r="AB53" s="333"/>
      <c r="AC53" s="333"/>
      <c r="AD53" s="333"/>
      <c r="AE53" s="333"/>
      <c r="AF53" s="333"/>
      <c r="AG53" s="333"/>
      <c r="AH53" s="333"/>
      <c r="AI53" s="333"/>
      <c r="AJ53" s="333"/>
      <c r="AK53" s="333"/>
      <c r="AL53" s="333"/>
      <c r="AM53" s="333"/>
      <c r="AN53" s="333"/>
      <c r="AO53" s="333"/>
      <c r="AP53" s="333"/>
      <c r="AQ53" s="333"/>
      <c r="AR53" s="39"/>
      <c r="AS53" s="36"/>
      <c r="BJ53" s="40"/>
      <c r="BK53" s="40"/>
      <c r="BL53" s="40"/>
      <c r="BM53" s="40"/>
      <c r="BN53" s="37"/>
      <c r="BO53" s="38"/>
      <c r="BP53" s="333"/>
      <c r="BQ53" s="333"/>
      <c r="BR53" s="333"/>
      <c r="BS53" s="333"/>
      <c r="BT53" s="333"/>
      <c r="BU53" s="333"/>
      <c r="BV53" s="333"/>
      <c r="BW53" s="333"/>
      <c r="BX53" s="333"/>
      <c r="BY53" s="333"/>
      <c r="BZ53" s="333"/>
      <c r="CA53" s="333"/>
      <c r="CB53" s="333"/>
      <c r="CC53" s="333"/>
      <c r="CD53" s="333"/>
      <c r="CE53" s="333"/>
      <c r="CF53" s="333"/>
      <c r="CG53" s="333"/>
      <c r="CH53" s="333"/>
      <c r="CI53" s="333"/>
      <c r="CJ53" s="39"/>
    </row>
    <row r="54" spans="1:88" ht="4.5" customHeight="1" x14ac:dyDescent="0.25">
      <c r="A54" s="36"/>
      <c r="B54" s="540" t="s">
        <v>180</v>
      </c>
      <c r="C54" s="579"/>
      <c r="D54" s="579"/>
      <c r="E54" s="579"/>
      <c r="F54" s="579"/>
      <c r="G54" s="579"/>
      <c r="H54" s="579"/>
      <c r="I54" s="579"/>
      <c r="J54" s="579"/>
      <c r="K54" s="579"/>
      <c r="L54" s="579"/>
      <c r="M54" s="579"/>
      <c r="N54" s="579"/>
      <c r="O54" s="579"/>
      <c r="P54" s="579"/>
      <c r="Q54" s="579"/>
      <c r="R54" s="579"/>
      <c r="S54" s="579"/>
      <c r="T54" s="579"/>
      <c r="U54" s="579"/>
      <c r="V54" s="37"/>
      <c r="W54" s="38"/>
      <c r="X54" s="333"/>
      <c r="Y54" s="333"/>
      <c r="Z54" s="333"/>
      <c r="AA54" s="333"/>
      <c r="AB54" s="333"/>
      <c r="AC54" s="333"/>
      <c r="AD54" s="333"/>
      <c r="AE54" s="333"/>
      <c r="AF54" s="333"/>
      <c r="AG54" s="333"/>
      <c r="AH54" s="333"/>
      <c r="AI54" s="333"/>
      <c r="AJ54" s="333"/>
      <c r="AK54" s="333"/>
      <c r="AL54" s="333"/>
      <c r="AM54" s="333"/>
      <c r="AN54" s="333"/>
      <c r="AO54" s="333"/>
      <c r="AP54" s="333"/>
      <c r="AQ54" s="333"/>
      <c r="AR54" s="39"/>
      <c r="AS54" s="36"/>
      <c r="AT54" s="540" t="s">
        <v>180</v>
      </c>
      <c r="AU54" s="579"/>
      <c r="AV54" s="579"/>
      <c r="AW54" s="579"/>
      <c r="AX54" s="579"/>
      <c r="AY54" s="579"/>
      <c r="AZ54" s="579"/>
      <c r="BA54" s="579"/>
      <c r="BB54" s="579"/>
      <c r="BC54" s="579"/>
      <c r="BD54" s="579"/>
      <c r="BE54" s="579"/>
      <c r="BF54" s="579"/>
      <c r="BG54" s="579"/>
      <c r="BH54" s="579"/>
      <c r="BI54" s="579"/>
      <c r="BJ54" s="579"/>
      <c r="BK54" s="579"/>
      <c r="BL54" s="579"/>
      <c r="BM54" s="579"/>
      <c r="BN54" s="37"/>
      <c r="BO54" s="38"/>
      <c r="BP54" s="333"/>
      <c r="BQ54" s="333"/>
      <c r="BR54" s="333"/>
      <c r="BS54" s="333"/>
      <c r="BT54" s="333"/>
      <c r="BU54" s="333"/>
      <c r="BV54" s="333"/>
      <c r="BW54" s="333"/>
      <c r="BX54" s="333"/>
      <c r="BY54" s="333"/>
      <c r="BZ54" s="333"/>
      <c r="CA54" s="333"/>
      <c r="CB54" s="333"/>
      <c r="CC54" s="333"/>
      <c r="CD54" s="333"/>
      <c r="CE54" s="333"/>
      <c r="CF54" s="333"/>
      <c r="CG54" s="333"/>
      <c r="CH54" s="333"/>
      <c r="CI54" s="333"/>
      <c r="CJ54" s="39"/>
    </row>
    <row r="55" spans="1:88" ht="4.5" customHeight="1" x14ac:dyDescent="0.25">
      <c r="A55" s="36"/>
      <c r="B55" s="579"/>
      <c r="C55" s="579"/>
      <c r="D55" s="579"/>
      <c r="E55" s="579"/>
      <c r="F55" s="579"/>
      <c r="G55" s="579"/>
      <c r="H55" s="579"/>
      <c r="I55" s="579"/>
      <c r="J55" s="579"/>
      <c r="K55" s="579"/>
      <c r="L55" s="579"/>
      <c r="M55" s="579"/>
      <c r="N55" s="579"/>
      <c r="O55" s="579"/>
      <c r="P55" s="579"/>
      <c r="Q55" s="579"/>
      <c r="R55" s="579"/>
      <c r="S55" s="579"/>
      <c r="T55" s="579"/>
      <c r="U55" s="579"/>
      <c r="V55" s="37"/>
      <c r="W55" s="38"/>
      <c r="X55" s="333"/>
      <c r="Y55" s="333"/>
      <c r="Z55" s="333"/>
      <c r="AA55" s="333"/>
      <c r="AB55" s="333"/>
      <c r="AC55" s="333"/>
      <c r="AD55" s="333"/>
      <c r="AE55" s="333"/>
      <c r="AF55" s="333"/>
      <c r="AG55" s="333"/>
      <c r="AH55" s="333"/>
      <c r="AI55" s="333"/>
      <c r="AJ55" s="333"/>
      <c r="AK55" s="333"/>
      <c r="AL55" s="333"/>
      <c r="AM55" s="333"/>
      <c r="AN55" s="333"/>
      <c r="AO55" s="333"/>
      <c r="AP55" s="333"/>
      <c r="AQ55" s="333"/>
      <c r="AR55" s="39"/>
      <c r="AS55" s="36"/>
      <c r="AT55" s="579"/>
      <c r="AU55" s="579"/>
      <c r="AV55" s="579"/>
      <c r="AW55" s="579"/>
      <c r="AX55" s="579"/>
      <c r="AY55" s="579"/>
      <c r="AZ55" s="579"/>
      <c r="BA55" s="579"/>
      <c r="BB55" s="579"/>
      <c r="BC55" s="579"/>
      <c r="BD55" s="579"/>
      <c r="BE55" s="579"/>
      <c r="BF55" s="579"/>
      <c r="BG55" s="579"/>
      <c r="BH55" s="579"/>
      <c r="BI55" s="579"/>
      <c r="BJ55" s="579"/>
      <c r="BK55" s="579"/>
      <c r="BL55" s="579"/>
      <c r="BM55" s="579"/>
      <c r="BN55" s="37"/>
      <c r="BO55" s="38"/>
      <c r="BP55" s="333"/>
      <c r="BQ55" s="333"/>
      <c r="BR55" s="333"/>
      <c r="BS55" s="333"/>
      <c r="BT55" s="333"/>
      <c r="BU55" s="333"/>
      <c r="BV55" s="333"/>
      <c r="BW55" s="333"/>
      <c r="BX55" s="333"/>
      <c r="BY55" s="333"/>
      <c r="BZ55" s="333"/>
      <c r="CA55" s="333"/>
      <c r="CB55" s="333"/>
      <c r="CC55" s="333"/>
      <c r="CD55" s="333"/>
      <c r="CE55" s="333"/>
      <c r="CF55" s="333"/>
      <c r="CG55" s="333"/>
      <c r="CH55" s="333"/>
      <c r="CI55" s="333"/>
      <c r="CJ55" s="39"/>
    </row>
    <row r="56" spans="1:88" ht="4.5" customHeight="1" x14ac:dyDescent="0.25">
      <c r="A56" s="36"/>
      <c r="B56" s="540" t="s">
        <v>146</v>
      </c>
      <c r="C56" s="540"/>
      <c r="D56" s="540"/>
      <c r="E56" s="540"/>
      <c r="F56" s="540"/>
      <c r="G56" s="540"/>
      <c r="H56" s="540"/>
      <c r="I56" s="540"/>
      <c r="J56" s="540"/>
      <c r="K56" s="540"/>
      <c r="L56" s="540"/>
      <c r="M56" s="540"/>
      <c r="N56" s="540"/>
      <c r="O56" s="540"/>
      <c r="P56" s="540"/>
      <c r="Q56" s="540"/>
      <c r="R56" s="540"/>
      <c r="S56" s="540"/>
      <c r="T56" s="540"/>
      <c r="U56" s="540"/>
      <c r="V56" s="37"/>
      <c r="W56" s="38"/>
      <c r="X56" s="333"/>
      <c r="Y56" s="333"/>
      <c r="Z56" s="333"/>
      <c r="AA56" s="333"/>
      <c r="AB56" s="333"/>
      <c r="AC56" s="333"/>
      <c r="AD56" s="333"/>
      <c r="AE56" s="333"/>
      <c r="AF56" s="333"/>
      <c r="AG56" s="333"/>
      <c r="AH56" s="333"/>
      <c r="AI56" s="333"/>
      <c r="AJ56" s="333"/>
      <c r="AK56" s="333"/>
      <c r="AL56" s="333"/>
      <c r="AM56" s="333"/>
      <c r="AN56" s="333"/>
      <c r="AO56" s="333"/>
      <c r="AP56" s="333"/>
      <c r="AQ56" s="333"/>
      <c r="AR56" s="39"/>
      <c r="AS56" s="36"/>
      <c r="AT56" s="540" t="s">
        <v>146</v>
      </c>
      <c r="AU56" s="540"/>
      <c r="AV56" s="540"/>
      <c r="AW56" s="540"/>
      <c r="AX56" s="540"/>
      <c r="AY56" s="540"/>
      <c r="AZ56" s="540"/>
      <c r="BA56" s="540"/>
      <c r="BB56" s="540"/>
      <c r="BC56" s="540"/>
      <c r="BD56" s="540"/>
      <c r="BE56" s="540"/>
      <c r="BF56" s="540"/>
      <c r="BG56" s="540"/>
      <c r="BH56" s="540"/>
      <c r="BI56" s="540"/>
      <c r="BJ56" s="540"/>
      <c r="BK56" s="540"/>
      <c r="BL56" s="540"/>
      <c r="BM56" s="540"/>
      <c r="BN56" s="37"/>
      <c r="BO56" s="38"/>
      <c r="BP56" s="333"/>
      <c r="BQ56" s="333"/>
      <c r="BR56" s="333"/>
      <c r="BS56" s="333"/>
      <c r="BT56" s="333"/>
      <c r="BU56" s="333"/>
      <c r="BV56" s="333"/>
      <c r="BW56" s="333"/>
      <c r="BX56" s="333"/>
      <c r="BY56" s="333"/>
      <c r="BZ56" s="333"/>
      <c r="CA56" s="333"/>
      <c r="CB56" s="333"/>
      <c r="CC56" s="333"/>
      <c r="CD56" s="333"/>
      <c r="CE56" s="333"/>
      <c r="CF56" s="333"/>
      <c r="CG56" s="333"/>
      <c r="CH56" s="333"/>
      <c r="CI56" s="333"/>
      <c r="CJ56" s="39"/>
    </row>
    <row r="57" spans="1:88" ht="4.5" customHeight="1" x14ac:dyDescent="0.25">
      <c r="A57" s="36"/>
      <c r="B57" s="540"/>
      <c r="C57" s="540"/>
      <c r="D57" s="540"/>
      <c r="E57" s="540"/>
      <c r="F57" s="540"/>
      <c r="G57" s="540"/>
      <c r="H57" s="540"/>
      <c r="I57" s="540"/>
      <c r="J57" s="540"/>
      <c r="K57" s="540"/>
      <c r="L57" s="540"/>
      <c r="M57" s="540"/>
      <c r="N57" s="540"/>
      <c r="O57" s="540"/>
      <c r="P57" s="540"/>
      <c r="Q57" s="540"/>
      <c r="R57" s="540"/>
      <c r="S57" s="540"/>
      <c r="T57" s="540"/>
      <c r="U57" s="540"/>
      <c r="V57" s="37"/>
      <c r="W57" s="38"/>
      <c r="X57" s="41"/>
      <c r="Y57" s="41"/>
      <c r="Z57" s="41"/>
      <c r="AA57" s="41"/>
      <c r="AB57" s="41"/>
      <c r="AC57" s="41"/>
      <c r="AD57" s="41"/>
      <c r="AE57" s="41"/>
      <c r="AF57" s="41"/>
      <c r="AG57" s="41"/>
      <c r="AH57" s="41"/>
      <c r="AI57" s="41"/>
      <c r="AJ57" s="41"/>
      <c r="AK57" s="41"/>
      <c r="AL57" s="41"/>
      <c r="AM57" s="41"/>
      <c r="AN57" s="41"/>
      <c r="AO57" s="41"/>
      <c r="AP57" s="41"/>
      <c r="AQ57" s="41"/>
      <c r="AR57" s="39"/>
      <c r="AS57" s="36"/>
      <c r="AT57" s="540"/>
      <c r="AU57" s="540"/>
      <c r="AV57" s="540"/>
      <c r="AW57" s="540"/>
      <c r="AX57" s="540"/>
      <c r="AY57" s="540"/>
      <c r="AZ57" s="540"/>
      <c r="BA57" s="540"/>
      <c r="BB57" s="540"/>
      <c r="BC57" s="540"/>
      <c r="BD57" s="540"/>
      <c r="BE57" s="540"/>
      <c r="BF57" s="540"/>
      <c r="BG57" s="540"/>
      <c r="BH57" s="540"/>
      <c r="BI57" s="540"/>
      <c r="BJ57" s="540"/>
      <c r="BK57" s="540"/>
      <c r="BL57" s="540"/>
      <c r="BM57" s="540"/>
      <c r="BN57" s="37"/>
      <c r="BO57" s="38"/>
      <c r="BP57" s="41"/>
      <c r="BQ57" s="41"/>
      <c r="BR57" s="41"/>
      <c r="BS57" s="41"/>
      <c r="BT57" s="41"/>
      <c r="BU57" s="41"/>
      <c r="BV57" s="41"/>
      <c r="BW57" s="41"/>
      <c r="BX57" s="41"/>
      <c r="BY57" s="41"/>
      <c r="BZ57" s="41"/>
      <c r="CA57" s="41"/>
      <c r="CB57" s="41"/>
      <c r="CC57" s="41"/>
      <c r="CD57" s="41"/>
      <c r="CE57" s="41"/>
      <c r="CF57" s="41"/>
      <c r="CG57" s="41"/>
      <c r="CH57" s="41"/>
      <c r="CI57" s="41"/>
      <c r="CJ57" s="39"/>
    </row>
    <row r="58" spans="1:88" ht="4.5" customHeight="1" x14ac:dyDescent="0.25">
      <c r="A58" s="36"/>
      <c r="B58" s="580" t="s">
        <v>36</v>
      </c>
      <c r="C58" s="580"/>
      <c r="D58" s="580"/>
      <c r="E58" s="580"/>
      <c r="F58" s="580"/>
      <c r="G58" s="580"/>
      <c r="H58" s="580"/>
      <c r="I58" s="580"/>
      <c r="J58" s="580"/>
      <c r="K58" s="580"/>
      <c r="L58" s="580"/>
      <c r="M58" s="580"/>
      <c r="N58" s="580"/>
      <c r="O58" s="580"/>
      <c r="P58" s="580"/>
      <c r="Q58" s="580"/>
      <c r="R58" s="580"/>
      <c r="S58" s="580"/>
      <c r="T58" s="580"/>
      <c r="U58" s="580"/>
      <c r="V58" s="37"/>
      <c r="W58" s="38"/>
      <c r="X58" s="500" t="s">
        <v>75</v>
      </c>
      <c r="Y58" s="500"/>
      <c r="Z58" s="500"/>
      <c r="AA58" s="500"/>
      <c r="AB58" s="500"/>
      <c r="AC58" s="500"/>
      <c r="AD58" s="500"/>
      <c r="AE58" s="500"/>
      <c r="AF58" s="500"/>
      <c r="AG58" s="500"/>
      <c r="AH58" s="501"/>
      <c r="AI58" s="417" t="e">
        <f>I70</f>
        <v>#REF!</v>
      </c>
      <c r="AJ58" s="418"/>
      <c r="AK58" s="418"/>
      <c r="AL58" s="418"/>
      <c r="AM58" s="418"/>
      <c r="AN58" s="418"/>
      <c r="AO58" s="418"/>
      <c r="AP58" s="418"/>
      <c r="AQ58" s="419"/>
      <c r="AR58" s="39"/>
      <c r="AS58" s="36"/>
      <c r="AT58" s="580" t="s">
        <v>36</v>
      </c>
      <c r="AU58" s="580"/>
      <c r="AV58" s="580"/>
      <c r="AW58" s="580"/>
      <c r="AX58" s="580"/>
      <c r="AY58" s="580"/>
      <c r="AZ58" s="580"/>
      <c r="BA58" s="580"/>
      <c r="BB58" s="580"/>
      <c r="BC58" s="580"/>
      <c r="BD58" s="580"/>
      <c r="BE58" s="580"/>
      <c r="BF58" s="580"/>
      <c r="BG58" s="580"/>
      <c r="BH58" s="580"/>
      <c r="BI58" s="580"/>
      <c r="BJ58" s="580"/>
      <c r="BK58" s="580"/>
      <c r="BL58" s="580"/>
      <c r="BM58" s="580"/>
      <c r="BN58" s="37"/>
      <c r="BO58" s="38"/>
      <c r="BP58" s="500" t="s">
        <v>75</v>
      </c>
      <c r="BQ58" s="500"/>
      <c r="BR58" s="500"/>
      <c r="BS58" s="500"/>
      <c r="BT58" s="500"/>
      <c r="BU58" s="500"/>
      <c r="BV58" s="500"/>
      <c r="BW58" s="500"/>
      <c r="BX58" s="500"/>
      <c r="BY58" s="500"/>
      <c r="BZ58" s="501"/>
      <c r="CA58" s="417" t="e">
        <f>BA70</f>
        <v>#REF!</v>
      </c>
      <c r="CB58" s="418"/>
      <c r="CC58" s="418"/>
      <c r="CD58" s="418"/>
      <c r="CE58" s="418"/>
      <c r="CF58" s="418"/>
      <c r="CG58" s="418"/>
      <c r="CH58" s="418"/>
      <c r="CI58" s="419"/>
      <c r="CJ58" s="39"/>
    </row>
    <row r="59" spans="1:88" ht="4.5" customHeight="1" x14ac:dyDescent="0.25">
      <c r="A59" s="36"/>
      <c r="B59" s="580"/>
      <c r="C59" s="580"/>
      <c r="D59" s="580"/>
      <c r="E59" s="580"/>
      <c r="F59" s="580"/>
      <c r="G59" s="580"/>
      <c r="H59" s="580"/>
      <c r="I59" s="580"/>
      <c r="J59" s="580"/>
      <c r="K59" s="580"/>
      <c r="L59" s="580"/>
      <c r="M59" s="580"/>
      <c r="N59" s="580"/>
      <c r="O59" s="580"/>
      <c r="P59" s="580"/>
      <c r="Q59" s="580"/>
      <c r="R59" s="580"/>
      <c r="S59" s="580"/>
      <c r="T59" s="580"/>
      <c r="U59" s="580"/>
      <c r="V59" s="37"/>
      <c r="W59" s="38"/>
      <c r="X59" s="500"/>
      <c r="Y59" s="500"/>
      <c r="Z59" s="500"/>
      <c r="AA59" s="500"/>
      <c r="AB59" s="500"/>
      <c r="AC59" s="500"/>
      <c r="AD59" s="500"/>
      <c r="AE59" s="500"/>
      <c r="AF59" s="500"/>
      <c r="AG59" s="500"/>
      <c r="AH59" s="501"/>
      <c r="AI59" s="420"/>
      <c r="AJ59" s="421"/>
      <c r="AK59" s="421"/>
      <c r="AL59" s="421"/>
      <c r="AM59" s="421"/>
      <c r="AN59" s="421"/>
      <c r="AO59" s="421"/>
      <c r="AP59" s="421"/>
      <c r="AQ59" s="422"/>
      <c r="AR59" s="39"/>
      <c r="AS59" s="36"/>
      <c r="AT59" s="580"/>
      <c r="AU59" s="580"/>
      <c r="AV59" s="580"/>
      <c r="AW59" s="580"/>
      <c r="AX59" s="580"/>
      <c r="AY59" s="580"/>
      <c r="AZ59" s="580"/>
      <c r="BA59" s="580"/>
      <c r="BB59" s="580"/>
      <c r="BC59" s="580"/>
      <c r="BD59" s="580"/>
      <c r="BE59" s="580"/>
      <c r="BF59" s="580"/>
      <c r="BG59" s="580"/>
      <c r="BH59" s="580"/>
      <c r="BI59" s="580"/>
      <c r="BJ59" s="580"/>
      <c r="BK59" s="580"/>
      <c r="BL59" s="580"/>
      <c r="BM59" s="580"/>
      <c r="BN59" s="37"/>
      <c r="BO59" s="38"/>
      <c r="BP59" s="500"/>
      <c r="BQ59" s="500"/>
      <c r="BR59" s="500"/>
      <c r="BS59" s="500"/>
      <c r="BT59" s="500"/>
      <c r="BU59" s="500"/>
      <c r="BV59" s="500"/>
      <c r="BW59" s="500"/>
      <c r="BX59" s="500"/>
      <c r="BY59" s="500"/>
      <c r="BZ59" s="501"/>
      <c r="CA59" s="420"/>
      <c r="CB59" s="421"/>
      <c r="CC59" s="421"/>
      <c r="CD59" s="421"/>
      <c r="CE59" s="421"/>
      <c r="CF59" s="421"/>
      <c r="CG59" s="421"/>
      <c r="CH59" s="421"/>
      <c r="CI59" s="422"/>
      <c r="CJ59" s="39"/>
    </row>
    <row r="60" spans="1:88" ht="4.5" customHeight="1" x14ac:dyDescent="0.25">
      <c r="A60" s="36"/>
      <c r="B60" s="580" t="s">
        <v>39</v>
      </c>
      <c r="C60" s="580"/>
      <c r="D60" s="580"/>
      <c r="E60" s="580"/>
      <c r="F60" s="580"/>
      <c r="G60" s="580"/>
      <c r="H60" s="580"/>
      <c r="I60" s="580"/>
      <c r="J60" s="580"/>
      <c r="K60" s="580"/>
      <c r="L60" s="580"/>
      <c r="M60" s="580"/>
      <c r="N60" s="580"/>
      <c r="O60" s="580"/>
      <c r="P60" s="580"/>
      <c r="Q60" s="580"/>
      <c r="R60" s="580"/>
      <c r="S60" s="580"/>
      <c r="T60" s="580"/>
      <c r="U60" s="580"/>
      <c r="V60" s="37"/>
      <c r="W60" s="38"/>
      <c r="X60" s="41"/>
      <c r="Y60" s="41"/>
      <c r="Z60" s="41"/>
      <c r="AA60" s="41"/>
      <c r="AB60" s="41"/>
      <c r="AC60" s="41"/>
      <c r="AD60" s="42"/>
      <c r="AE60" s="42"/>
      <c r="AF60" s="42"/>
      <c r="AG60" s="42"/>
      <c r="AH60" s="42"/>
      <c r="AI60" s="423"/>
      <c r="AJ60" s="424"/>
      <c r="AK60" s="424"/>
      <c r="AL60" s="424"/>
      <c r="AM60" s="424"/>
      <c r="AN60" s="424"/>
      <c r="AO60" s="424"/>
      <c r="AP60" s="424"/>
      <c r="AQ60" s="425"/>
      <c r="AR60" s="39"/>
      <c r="AS60" s="36"/>
      <c r="AT60" s="580" t="s">
        <v>39</v>
      </c>
      <c r="AU60" s="580"/>
      <c r="AV60" s="580"/>
      <c r="AW60" s="580"/>
      <c r="AX60" s="580"/>
      <c r="AY60" s="580"/>
      <c r="AZ60" s="580"/>
      <c r="BA60" s="580"/>
      <c r="BB60" s="580"/>
      <c r="BC60" s="580"/>
      <c r="BD60" s="580"/>
      <c r="BE60" s="580"/>
      <c r="BF60" s="580"/>
      <c r="BG60" s="580"/>
      <c r="BH60" s="580"/>
      <c r="BI60" s="580"/>
      <c r="BJ60" s="580"/>
      <c r="BK60" s="580"/>
      <c r="BL60" s="580"/>
      <c r="BM60" s="580"/>
      <c r="BN60" s="37"/>
      <c r="BO60" s="38"/>
      <c r="BP60" s="41"/>
      <c r="BQ60" s="41"/>
      <c r="BR60" s="41"/>
      <c r="BS60" s="41"/>
      <c r="BT60" s="41"/>
      <c r="BU60" s="41"/>
      <c r="BV60" s="42"/>
      <c r="BW60" s="42"/>
      <c r="BX60" s="42"/>
      <c r="BY60" s="42"/>
      <c r="BZ60" s="42"/>
      <c r="CA60" s="423"/>
      <c r="CB60" s="424"/>
      <c r="CC60" s="424"/>
      <c r="CD60" s="424"/>
      <c r="CE60" s="424"/>
      <c r="CF60" s="424"/>
      <c r="CG60" s="424"/>
      <c r="CH60" s="424"/>
      <c r="CI60" s="425"/>
      <c r="CJ60" s="39"/>
    </row>
    <row r="61" spans="1:88" ht="4.5" customHeight="1" x14ac:dyDescent="0.25">
      <c r="A61" s="36"/>
      <c r="B61" s="580"/>
      <c r="C61" s="580"/>
      <c r="D61" s="580"/>
      <c r="E61" s="580"/>
      <c r="F61" s="580"/>
      <c r="G61" s="580"/>
      <c r="H61" s="580"/>
      <c r="I61" s="580"/>
      <c r="J61" s="580"/>
      <c r="K61" s="580"/>
      <c r="L61" s="580"/>
      <c r="M61" s="580"/>
      <c r="N61" s="580"/>
      <c r="O61" s="580"/>
      <c r="P61" s="580"/>
      <c r="Q61" s="580"/>
      <c r="R61" s="580"/>
      <c r="S61" s="580"/>
      <c r="T61" s="580"/>
      <c r="U61" s="580"/>
      <c r="V61" s="37"/>
      <c r="W61" s="38"/>
      <c r="X61" s="343" t="s">
        <v>227</v>
      </c>
      <c r="Y61" s="344"/>
      <c r="Z61" s="408" t="e">
        <f>INDEX(#REF!,A48,14)</f>
        <v>#REF!</v>
      </c>
      <c r="AA61" s="409"/>
      <c r="AB61" s="409"/>
      <c r="AC61" s="409"/>
      <c r="AD61" s="410"/>
      <c r="AE61" s="42"/>
      <c r="AF61" s="42"/>
      <c r="AG61" s="42"/>
      <c r="AH61" s="42"/>
      <c r="AI61" s="42"/>
      <c r="AJ61" s="42"/>
      <c r="AK61" s="42"/>
      <c r="AL61" s="42"/>
      <c r="AM61" s="42"/>
      <c r="AN61" s="42"/>
      <c r="AO61" s="42"/>
      <c r="AP61" s="42"/>
      <c r="AQ61" s="42"/>
      <c r="AR61" s="39"/>
      <c r="AS61" s="36"/>
      <c r="AT61" s="580"/>
      <c r="AU61" s="580"/>
      <c r="AV61" s="580"/>
      <c r="AW61" s="580"/>
      <c r="AX61" s="580"/>
      <c r="AY61" s="580"/>
      <c r="AZ61" s="580"/>
      <c r="BA61" s="580"/>
      <c r="BB61" s="580"/>
      <c r="BC61" s="580"/>
      <c r="BD61" s="580"/>
      <c r="BE61" s="580"/>
      <c r="BF61" s="580"/>
      <c r="BG61" s="580"/>
      <c r="BH61" s="580"/>
      <c r="BI61" s="580"/>
      <c r="BJ61" s="580"/>
      <c r="BK61" s="580"/>
      <c r="BL61" s="580"/>
      <c r="BM61" s="580"/>
      <c r="BN61" s="37"/>
      <c r="BO61" s="38"/>
      <c r="BP61" s="343" t="s">
        <v>227</v>
      </c>
      <c r="BQ61" s="344"/>
      <c r="BR61" s="408" t="e">
        <f>INDEX(#REF!,A48,14)</f>
        <v>#REF!</v>
      </c>
      <c r="BS61" s="409"/>
      <c r="BT61" s="409"/>
      <c r="BU61" s="409"/>
      <c r="BV61" s="410"/>
      <c r="BW61" s="42"/>
      <c r="BX61" s="42"/>
      <c r="BY61" s="42"/>
      <c r="BZ61" s="42"/>
      <c r="CA61" s="42"/>
      <c r="CB61" s="42"/>
      <c r="CC61" s="42"/>
      <c r="CD61" s="42"/>
      <c r="CE61" s="42"/>
      <c r="CF61" s="42"/>
      <c r="CG61" s="42"/>
      <c r="CH61" s="42"/>
      <c r="CI61" s="42"/>
      <c r="CJ61" s="39"/>
    </row>
    <row r="62" spans="1:88" ht="4.5" customHeight="1" x14ac:dyDescent="0.25">
      <c r="A62" s="38"/>
      <c r="B62" s="43"/>
      <c r="C62" s="43"/>
      <c r="D62" s="43"/>
      <c r="E62" s="43"/>
      <c r="F62" s="43"/>
      <c r="G62" s="43"/>
      <c r="H62" s="43"/>
      <c r="I62" s="43"/>
      <c r="J62" s="43"/>
      <c r="K62" s="43"/>
      <c r="L62" s="43"/>
      <c r="M62" s="43"/>
      <c r="N62" s="43"/>
      <c r="O62" s="43"/>
      <c r="P62" s="43"/>
      <c r="Q62" s="43"/>
      <c r="R62" s="43"/>
      <c r="S62" s="41"/>
      <c r="T62" s="41"/>
      <c r="U62" s="41"/>
      <c r="V62" s="39"/>
      <c r="W62" s="38"/>
      <c r="X62" s="343"/>
      <c r="Y62" s="344"/>
      <c r="Z62" s="411"/>
      <c r="AA62" s="412"/>
      <c r="AB62" s="412"/>
      <c r="AC62" s="412"/>
      <c r="AD62" s="413"/>
      <c r="AE62" s="41"/>
      <c r="AF62" s="41"/>
      <c r="AG62" s="41"/>
      <c r="AH62" s="441" t="e">
        <f>INDEX(#REF!,A48,27)</f>
        <v>#REF!</v>
      </c>
      <c r="AI62" s="442"/>
      <c r="AJ62" s="442"/>
      <c r="AK62" s="442"/>
      <c r="AL62" s="442"/>
      <c r="AM62" s="442"/>
      <c r="AN62" s="442"/>
      <c r="AO62" s="442"/>
      <c r="AP62" s="442"/>
      <c r="AQ62" s="443"/>
      <c r="AR62" s="39"/>
      <c r="AS62" s="38"/>
      <c r="AT62" s="43"/>
      <c r="AU62" s="43"/>
      <c r="AV62" s="43"/>
      <c r="AW62" s="43"/>
      <c r="AX62" s="43"/>
      <c r="AY62" s="43"/>
      <c r="AZ62" s="43"/>
      <c r="BA62" s="43"/>
      <c r="BB62" s="43"/>
      <c r="BC62" s="43"/>
      <c r="BD62" s="43"/>
      <c r="BE62" s="43"/>
      <c r="BF62" s="43"/>
      <c r="BG62" s="43"/>
      <c r="BH62" s="43"/>
      <c r="BI62" s="43"/>
      <c r="BJ62" s="43"/>
      <c r="BK62" s="41"/>
      <c r="BL62" s="41"/>
      <c r="BM62" s="41"/>
      <c r="BN62" s="39"/>
      <c r="BO62" s="38"/>
      <c r="BP62" s="343"/>
      <c r="BQ62" s="344"/>
      <c r="BR62" s="411"/>
      <c r="BS62" s="412"/>
      <c r="BT62" s="412"/>
      <c r="BU62" s="412"/>
      <c r="BV62" s="413"/>
      <c r="BW62" s="41"/>
      <c r="BX62" s="41"/>
      <c r="BY62" s="41"/>
      <c r="BZ62" s="441" t="e">
        <f>INDEX(#REF!,A48,27)</f>
        <v>#REF!</v>
      </c>
      <c r="CA62" s="442"/>
      <c r="CB62" s="442"/>
      <c r="CC62" s="442"/>
      <c r="CD62" s="442"/>
      <c r="CE62" s="442"/>
      <c r="CF62" s="442"/>
      <c r="CG62" s="442"/>
      <c r="CH62" s="442"/>
      <c r="CI62" s="443"/>
      <c r="CJ62" s="39"/>
    </row>
    <row r="63" spans="1:88" ht="4.5" customHeight="1" x14ac:dyDescent="0.25">
      <c r="A63" s="38"/>
      <c r="B63" s="572" t="s">
        <v>228</v>
      </c>
      <c r="C63" s="572"/>
      <c r="D63" s="572"/>
      <c r="E63" s="572"/>
      <c r="F63" s="573" t="s">
        <v>159</v>
      </c>
      <c r="G63" s="574"/>
      <c r="H63" s="574"/>
      <c r="I63" s="574"/>
      <c r="J63" s="574"/>
      <c r="K63" s="574"/>
      <c r="L63" s="574"/>
      <c r="M63" s="574"/>
      <c r="N63" s="574"/>
      <c r="O63" s="574"/>
      <c r="P63" s="574"/>
      <c r="Q63" s="574"/>
      <c r="R63" s="574"/>
      <c r="S63" s="574"/>
      <c r="T63" s="574"/>
      <c r="U63" s="575"/>
      <c r="V63" s="39"/>
      <c r="W63" s="38"/>
      <c r="X63" s="343"/>
      <c r="Y63" s="344"/>
      <c r="Z63" s="411"/>
      <c r="AA63" s="412"/>
      <c r="AB63" s="412"/>
      <c r="AC63" s="412"/>
      <c r="AD63" s="413"/>
      <c r="AE63" s="540" t="s">
        <v>68</v>
      </c>
      <c r="AF63" s="540"/>
      <c r="AG63" s="540"/>
      <c r="AH63" s="444"/>
      <c r="AI63" s="445"/>
      <c r="AJ63" s="445"/>
      <c r="AK63" s="445"/>
      <c r="AL63" s="445"/>
      <c r="AM63" s="445"/>
      <c r="AN63" s="445"/>
      <c r="AO63" s="445"/>
      <c r="AP63" s="445"/>
      <c r="AQ63" s="446"/>
      <c r="AR63" s="39"/>
      <c r="AS63" s="38"/>
      <c r="AT63" s="572" t="s">
        <v>228</v>
      </c>
      <c r="AU63" s="572"/>
      <c r="AV63" s="572"/>
      <c r="AW63" s="572"/>
      <c r="AX63" s="573" t="s">
        <v>78</v>
      </c>
      <c r="AY63" s="574"/>
      <c r="AZ63" s="574"/>
      <c r="BA63" s="574"/>
      <c r="BB63" s="574"/>
      <c r="BC63" s="574"/>
      <c r="BD63" s="574"/>
      <c r="BE63" s="574"/>
      <c r="BF63" s="574"/>
      <c r="BG63" s="574"/>
      <c r="BH63" s="574"/>
      <c r="BI63" s="574"/>
      <c r="BJ63" s="574"/>
      <c r="BK63" s="574"/>
      <c r="BL63" s="574"/>
      <c r="BM63" s="575"/>
      <c r="BN63" s="39"/>
      <c r="BO63" s="38"/>
      <c r="BP63" s="343"/>
      <c r="BQ63" s="344"/>
      <c r="BR63" s="411"/>
      <c r="BS63" s="412"/>
      <c r="BT63" s="412"/>
      <c r="BU63" s="412"/>
      <c r="BV63" s="413"/>
      <c r="BW63" s="540" t="s">
        <v>68</v>
      </c>
      <c r="BX63" s="540"/>
      <c r="BY63" s="540"/>
      <c r="BZ63" s="444"/>
      <c r="CA63" s="445"/>
      <c r="CB63" s="445"/>
      <c r="CC63" s="445"/>
      <c r="CD63" s="445"/>
      <c r="CE63" s="445"/>
      <c r="CF63" s="445"/>
      <c r="CG63" s="445"/>
      <c r="CH63" s="445"/>
      <c r="CI63" s="446"/>
      <c r="CJ63" s="39"/>
    </row>
    <row r="64" spans="1:88" ht="4.5" customHeight="1" x14ac:dyDescent="0.25">
      <c r="A64" s="38"/>
      <c r="B64" s="572"/>
      <c r="C64" s="572"/>
      <c r="D64" s="572"/>
      <c r="E64" s="572"/>
      <c r="F64" s="576"/>
      <c r="G64" s="577"/>
      <c r="H64" s="577"/>
      <c r="I64" s="577"/>
      <c r="J64" s="577"/>
      <c r="K64" s="577"/>
      <c r="L64" s="577"/>
      <c r="M64" s="577"/>
      <c r="N64" s="577"/>
      <c r="O64" s="577"/>
      <c r="P64" s="577"/>
      <c r="Q64" s="577"/>
      <c r="R64" s="577"/>
      <c r="S64" s="577"/>
      <c r="T64" s="577"/>
      <c r="U64" s="578"/>
      <c r="V64" s="39"/>
      <c r="W64" s="38"/>
      <c r="X64" s="343"/>
      <c r="Y64" s="344"/>
      <c r="Z64" s="414"/>
      <c r="AA64" s="415"/>
      <c r="AB64" s="415"/>
      <c r="AC64" s="415"/>
      <c r="AD64" s="416"/>
      <c r="AE64" s="540"/>
      <c r="AF64" s="540"/>
      <c r="AG64" s="540"/>
      <c r="AH64" s="447"/>
      <c r="AI64" s="448"/>
      <c r="AJ64" s="448"/>
      <c r="AK64" s="448"/>
      <c r="AL64" s="448"/>
      <c r="AM64" s="448"/>
      <c r="AN64" s="448"/>
      <c r="AO64" s="448"/>
      <c r="AP64" s="448"/>
      <c r="AQ64" s="449"/>
      <c r="AR64" s="39"/>
      <c r="AS64" s="38"/>
      <c r="AT64" s="572"/>
      <c r="AU64" s="572"/>
      <c r="AV64" s="572"/>
      <c r="AW64" s="572"/>
      <c r="AX64" s="576"/>
      <c r="AY64" s="577"/>
      <c r="AZ64" s="577"/>
      <c r="BA64" s="577"/>
      <c r="BB64" s="577"/>
      <c r="BC64" s="577"/>
      <c r="BD64" s="577"/>
      <c r="BE64" s="577"/>
      <c r="BF64" s="577"/>
      <c r="BG64" s="577"/>
      <c r="BH64" s="577"/>
      <c r="BI64" s="577"/>
      <c r="BJ64" s="577"/>
      <c r="BK64" s="577"/>
      <c r="BL64" s="577"/>
      <c r="BM64" s="578"/>
      <c r="BN64" s="39"/>
      <c r="BO64" s="38"/>
      <c r="BP64" s="343"/>
      <c r="BQ64" s="344"/>
      <c r="BR64" s="414"/>
      <c r="BS64" s="415"/>
      <c r="BT64" s="415"/>
      <c r="BU64" s="415"/>
      <c r="BV64" s="416"/>
      <c r="BW64" s="540"/>
      <c r="BX64" s="540"/>
      <c r="BY64" s="540"/>
      <c r="BZ64" s="447"/>
      <c r="CA64" s="448"/>
      <c r="CB64" s="448"/>
      <c r="CC64" s="448"/>
      <c r="CD64" s="448"/>
      <c r="CE64" s="448"/>
      <c r="CF64" s="448"/>
      <c r="CG64" s="448"/>
      <c r="CH64" s="448"/>
      <c r="CI64" s="449"/>
      <c r="CJ64" s="39"/>
    </row>
    <row r="65" spans="1:88" ht="4.5" customHeight="1" x14ac:dyDescent="0.25">
      <c r="A65" s="38"/>
      <c r="B65" s="41"/>
      <c r="C65" s="41"/>
      <c r="D65" s="41"/>
      <c r="E65" s="41"/>
      <c r="F65" s="493" t="e">
        <f>CONCATENATE(INDEX(#REF!,A48,3)," (",INDEX(#REF!,A48,9),")")</f>
        <v>#REF!</v>
      </c>
      <c r="G65" s="494"/>
      <c r="H65" s="494"/>
      <c r="I65" s="494"/>
      <c r="J65" s="494"/>
      <c r="K65" s="494"/>
      <c r="L65" s="494"/>
      <c r="M65" s="494"/>
      <c r="N65" s="494"/>
      <c r="O65" s="494"/>
      <c r="P65" s="494"/>
      <c r="Q65" s="494"/>
      <c r="R65" s="494"/>
      <c r="S65" s="494"/>
      <c r="T65" s="494"/>
      <c r="U65" s="495"/>
      <c r="V65" s="39"/>
      <c r="W65" s="38"/>
      <c r="X65" s="45"/>
      <c r="Y65" s="45"/>
      <c r="Z65" s="45"/>
      <c r="AA65" s="45"/>
      <c r="AB65" s="45"/>
      <c r="AC65" s="45"/>
      <c r="AD65" s="45"/>
      <c r="AE65" s="45"/>
      <c r="AF65" s="45"/>
      <c r="AG65" s="45"/>
      <c r="AH65" s="45"/>
      <c r="AI65" s="45"/>
      <c r="AJ65" s="45"/>
      <c r="AK65" s="45"/>
      <c r="AL65" s="45"/>
      <c r="AM65" s="45"/>
      <c r="AN65" s="45"/>
      <c r="AO65" s="45"/>
      <c r="AP65" s="45"/>
      <c r="AQ65" s="45"/>
      <c r="AR65" s="39"/>
      <c r="AS65" s="38"/>
      <c r="AT65" s="41"/>
      <c r="AU65" s="41"/>
      <c r="AV65" s="41"/>
      <c r="AW65" s="41"/>
      <c r="AX65" s="493" t="e">
        <f>CONCATENATE(INDEX(#REF!,A48,4)," (",INDEX(#REF!,A48,10),")")</f>
        <v>#REF!</v>
      </c>
      <c r="AY65" s="494"/>
      <c r="AZ65" s="494"/>
      <c r="BA65" s="494"/>
      <c r="BB65" s="494"/>
      <c r="BC65" s="494"/>
      <c r="BD65" s="494"/>
      <c r="BE65" s="494"/>
      <c r="BF65" s="494"/>
      <c r="BG65" s="494"/>
      <c r="BH65" s="494"/>
      <c r="BI65" s="494"/>
      <c r="BJ65" s="494"/>
      <c r="BK65" s="494"/>
      <c r="BL65" s="494"/>
      <c r="BM65" s="495"/>
      <c r="BN65" s="39"/>
      <c r="BO65" s="38"/>
      <c r="BP65" s="45"/>
      <c r="BQ65" s="45"/>
      <c r="BR65" s="45"/>
      <c r="BS65" s="45"/>
      <c r="BT65" s="45"/>
      <c r="BU65" s="45"/>
      <c r="BV65" s="45"/>
      <c r="BW65" s="45"/>
      <c r="BX65" s="45"/>
      <c r="BY65" s="45"/>
      <c r="BZ65" s="45"/>
      <c r="CA65" s="45"/>
      <c r="CB65" s="45"/>
      <c r="CC65" s="45"/>
      <c r="CD65" s="45"/>
      <c r="CE65" s="45"/>
      <c r="CF65" s="45"/>
      <c r="CG65" s="45"/>
      <c r="CH65" s="45"/>
      <c r="CI65" s="45"/>
      <c r="CJ65" s="39"/>
    </row>
    <row r="66" spans="1:88" ht="4.5" customHeight="1" x14ac:dyDescent="0.25">
      <c r="A66" s="38"/>
      <c r="B66" s="500" t="s">
        <v>69</v>
      </c>
      <c r="C66" s="500"/>
      <c r="D66" s="500"/>
      <c r="E66" s="500"/>
      <c r="F66" s="496"/>
      <c r="G66" s="494"/>
      <c r="H66" s="494"/>
      <c r="I66" s="494"/>
      <c r="J66" s="494"/>
      <c r="K66" s="494"/>
      <c r="L66" s="494"/>
      <c r="M66" s="494"/>
      <c r="N66" s="494"/>
      <c r="O66" s="494"/>
      <c r="P66" s="494"/>
      <c r="Q66" s="494"/>
      <c r="R66" s="494"/>
      <c r="S66" s="494"/>
      <c r="T66" s="494"/>
      <c r="U66" s="495"/>
      <c r="V66" s="39"/>
      <c r="W66" s="38"/>
      <c r="X66" s="500" t="s">
        <v>8</v>
      </c>
      <c r="Y66" s="504"/>
      <c r="Z66" s="504"/>
      <c r="AA66" s="504"/>
      <c r="AB66" s="504"/>
      <c r="AC66" s="504"/>
      <c r="AD66" s="504"/>
      <c r="AE66" s="504"/>
      <c r="AF66" s="504"/>
      <c r="AG66" s="504"/>
      <c r="AH66" s="504"/>
      <c r="AI66" s="504"/>
      <c r="AJ66" s="504"/>
      <c r="AK66" s="504"/>
      <c r="AM66" s="531" t="e">
        <f>INDEX(#REF!,A48,28)</f>
        <v>#REF!</v>
      </c>
      <c r="AN66" s="532"/>
      <c r="AO66" s="532"/>
      <c r="AP66" s="532"/>
      <c r="AQ66" s="533"/>
      <c r="AR66" s="39"/>
      <c r="AS66" s="38"/>
      <c r="AT66" s="500" t="s">
        <v>69</v>
      </c>
      <c r="AU66" s="500"/>
      <c r="AV66" s="500"/>
      <c r="AW66" s="500"/>
      <c r="AX66" s="496"/>
      <c r="AY66" s="494"/>
      <c r="AZ66" s="494"/>
      <c r="BA66" s="494"/>
      <c r="BB66" s="494"/>
      <c r="BC66" s="494"/>
      <c r="BD66" s="494"/>
      <c r="BE66" s="494"/>
      <c r="BF66" s="494"/>
      <c r="BG66" s="494"/>
      <c r="BH66" s="494"/>
      <c r="BI66" s="494"/>
      <c r="BJ66" s="494"/>
      <c r="BK66" s="494"/>
      <c r="BL66" s="494"/>
      <c r="BM66" s="495"/>
      <c r="BN66" s="39"/>
      <c r="BO66" s="38"/>
      <c r="BP66" s="500" t="s">
        <v>8</v>
      </c>
      <c r="BQ66" s="504"/>
      <c r="BR66" s="504"/>
      <c r="BS66" s="504"/>
      <c r="BT66" s="504"/>
      <c r="BU66" s="504"/>
      <c r="BV66" s="504"/>
      <c r="BW66" s="504"/>
      <c r="BX66" s="504"/>
      <c r="BY66" s="504"/>
      <c r="BZ66" s="504"/>
      <c r="CA66" s="504"/>
      <c r="CB66" s="504"/>
      <c r="CC66" s="504"/>
      <c r="CE66" s="531" t="s">
        <v>81</v>
      </c>
      <c r="CF66" s="532"/>
      <c r="CG66" s="532"/>
      <c r="CH66" s="532"/>
      <c r="CI66" s="533"/>
      <c r="CJ66" s="39"/>
    </row>
    <row r="67" spans="1:88" ht="4.5" customHeight="1" x14ac:dyDescent="0.25">
      <c r="A67" s="38"/>
      <c r="B67" s="500"/>
      <c r="C67" s="500"/>
      <c r="D67" s="500"/>
      <c r="E67" s="500"/>
      <c r="F67" s="496"/>
      <c r="G67" s="494"/>
      <c r="H67" s="494"/>
      <c r="I67" s="494"/>
      <c r="J67" s="494"/>
      <c r="K67" s="494"/>
      <c r="L67" s="494"/>
      <c r="M67" s="494"/>
      <c r="N67" s="494"/>
      <c r="O67" s="494"/>
      <c r="P67" s="494"/>
      <c r="Q67" s="494"/>
      <c r="R67" s="494"/>
      <c r="S67" s="494"/>
      <c r="T67" s="494"/>
      <c r="U67" s="495"/>
      <c r="V67" s="39"/>
      <c r="W67" s="38"/>
      <c r="X67" s="504"/>
      <c r="Y67" s="504"/>
      <c r="Z67" s="504"/>
      <c r="AA67" s="504"/>
      <c r="AB67" s="504"/>
      <c r="AC67" s="504"/>
      <c r="AD67" s="504"/>
      <c r="AE67" s="504"/>
      <c r="AF67" s="504"/>
      <c r="AG67" s="504"/>
      <c r="AH67" s="504"/>
      <c r="AI67" s="504"/>
      <c r="AJ67" s="504"/>
      <c r="AK67" s="504"/>
      <c r="AL67" s="46"/>
      <c r="AM67" s="534"/>
      <c r="AN67" s="535"/>
      <c r="AO67" s="535"/>
      <c r="AP67" s="535"/>
      <c r="AQ67" s="536"/>
      <c r="AR67" s="39"/>
      <c r="AS67" s="38"/>
      <c r="AT67" s="500"/>
      <c r="AU67" s="500"/>
      <c r="AV67" s="500"/>
      <c r="AW67" s="500"/>
      <c r="AX67" s="496"/>
      <c r="AY67" s="494"/>
      <c r="AZ67" s="494"/>
      <c r="BA67" s="494"/>
      <c r="BB67" s="494"/>
      <c r="BC67" s="494"/>
      <c r="BD67" s="494"/>
      <c r="BE67" s="494"/>
      <c r="BF67" s="494"/>
      <c r="BG67" s="494"/>
      <c r="BH67" s="494"/>
      <c r="BI67" s="494"/>
      <c r="BJ67" s="494"/>
      <c r="BK67" s="494"/>
      <c r="BL67" s="494"/>
      <c r="BM67" s="495"/>
      <c r="BN67" s="39"/>
      <c r="BO67" s="38"/>
      <c r="BP67" s="504"/>
      <c r="BQ67" s="504"/>
      <c r="BR67" s="504"/>
      <c r="BS67" s="504"/>
      <c r="BT67" s="504"/>
      <c r="BU67" s="504"/>
      <c r="BV67" s="504"/>
      <c r="BW67" s="504"/>
      <c r="BX67" s="504"/>
      <c r="BY67" s="504"/>
      <c r="BZ67" s="504"/>
      <c r="CA67" s="504"/>
      <c r="CB67" s="504"/>
      <c r="CC67" s="504"/>
      <c r="CD67" s="46"/>
      <c r="CE67" s="534"/>
      <c r="CF67" s="535"/>
      <c r="CG67" s="535"/>
      <c r="CH67" s="535"/>
      <c r="CI67" s="536"/>
      <c r="CJ67" s="39"/>
    </row>
    <row r="68" spans="1:88" ht="4.5" customHeight="1" x14ac:dyDescent="0.25">
      <c r="A68" s="38"/>
      <c r="B68" s="41"/>
      <c r="C68" s="41"/>
      <c r="D68" s="41"/>
      <c r="E68" s="41"/>
      <c r="F68" s="497"/>
      <c r="G68" s="498"/>
      <c r="H68" s="498"/>
      <c r="I68" s="498"/>
      <c r="J68" s="498"/>
      <c r="K68" s="498"/>
      <c r="L68" s="498"/>
      <c r="M68" s="498"/>
      <c r="N68" s="498"/>
      <c r="O68" s="498"/>
      <c r="P68" s="498"/>
      <c r="Q68" s="498"/>
      <c r="R68" s="498"/>
      <c r="S68" s="498"/>
      <c r="T68" s="498"/>
      <c r="U68" s="499"/>
      <c r="V68" s="39"/>
      <c r="W68" s="38"/>
      <c r="X68" s="45"/>
      <c r="Y68" s="45"/>
      <c r="Z68" s="45"/>
      <c r="AA68" s="45"/>
      <c r="AB68" s="45"/>
      <c r="AC68" s="45"/>
      <c r="AD68" s="45"/>
      <c r="AE68" s="45"/>
      <c r="AF68" s="45"/>
      <c r="AG68" s="45"/>
      <c r="AH68" s="45"/>
      <c r="AI68" s="45"/>
      <c r="AJ68" s="45"/>
      <c r="AK68" s="45"/>
      <c r="AL68" s="45"/>
      <c r="AM68" s="534"/>
      <c r="AN68" s="535"/>
      <c r="AO68" s="535"/>
      <c r="AP68" s="535"/>
      <c r="AQ68" s="536"/>
      <c r="AR68" s="39"/>
      <c r="AS68" s="38"/>
      <c r="AT68" s="41"/>
      <c r="AU68" s="41"/>
      <c r="AV68" s="41"/>
      <c r="AW68" s="41"/>
      <c r="AX68" s="497"/>
      <c r="AY68" s="498"/>
      <c r="AZ68" s="498"/>
      <c r="BA68" s="498"/>
      <c r="BB68" s="498"/>
      <c r="BC68" s="498"/>
      <c r="BD68" s="498"/>
      <c r="BE68" s="498"/>
      <c r="BF68" s="498"/>
      <c r="BG68" s="498"/>
      <c r="BH68" s="498"/>
      <c r="BI68" s="498"/>
      <c r="BJ68" s="498"/>
      <c r="BK68" s="498"/>
      <c r="BL68" s="498"/>
      <c r="BM68" s="499"/>
      <c r="BN68" s="39"/>
      <c r="BO68" s="38"/>
      <c r="BP68" s="45"/>
      <c r="BQ68" s="45"/>
      <c r="BR68" s="45"/>
      <c r="BS68" s="45"/>
      <c r="BT68" s="45"/>
      <c r="BU68" s="45"/>
      <c r="BV68" s="45"/>
      <c r="BW68" s="45"/>
      <c r="BX68" s="45"/>
      <c r="BY68" s="45"/>
      <c r="BZ68" s="45"/>
      <c r="CA68" s="45"/>
      <c r="CB68" s="45"/>
      <c r="CC68" s="45"/>
      <c r="CD68" s="45"/>
      <c r="CE68" s="534"/>
      <c r="CF68" s="535"/>
      <c r="CG68" s="535"/>
      <c r="CH68" s="535"/>
      <c r="CI68" s="536"/>
      <c r="CJ68" s="39"/>
    </row>
    <row r="69" spans="1:88" ht="4.5" customHeight="1" x14ac:dyDescent="0.25">
      <c r="A69" s="38"/>
      <c r="B69" s="41"/>
      <c r="C69" s="41"/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39"/>
      <c r="W69" s="38"/>
      <c r="X69" s="500" t="s">
        <v>97</v>
      </c>
      <c r="Y69" s="500"/>
      <c r="Z69" s="500"/>
      <c r="AA69" s="500"/>
      <c r="AB69" s="500"/>
      <c r="AC69" s="500"/>
      <c r="AD69" s="500"/>
      <c r="AE69" s="500"/>
      <c r="AF69" s="435" t="e">
        <f>CONCATENATE("O-PG / RPF,L ",INDEX(#REF!,A48,38))</f>
        <v>#REF!</v>
      </c>
      <c r="AG69" s="436"/>
      <c r="AH69" s="436"/>
      <c r="AI69" s="436"/>
      <c r="AJ69" s="436"/>
      <c r="AK69" s="437"/>
      <c r="AL69" s="47"/>
      <c r="AM69" s="534"/>
      <c r="AN69" s="535"/>
      <c r="AO69" s="535"/>
      <c r="AP69" s="535"/>
      <c r="AQ69" s="536"/>
      <c r="AR69" s="39"/>
      <c r="AS69" s="38"/>
      <c r="AT69" s="41"/>
      <c r="AU69" s="41"/>
      <c r="AV69" s="41"/>
      <c r="AW69" s="41"/>
      <c r="AX69" s="41"/>
      <c r="AY69" s="41"/>
      <c r="AZ69" s="41"/>
      <c r="BA69" s="41"/>
      <c r="BB69" s="41"/>
      <c r="BC69" s="41"/>
      <c r="BD69" s="41"/>
      <c r="BE69" s="41"/>
      <c r="BF69" s="41"/>
      <c r="BG69" s="41"/>
      <c r="BH69" s="41"/>
      <c r="BI69" s="41"/>
      <c r="BJ69" s="41"/>
      <c r="BK69" s="41"/>
      <c r="BL69" s="41"/>
      <c r="BM69" s="41"/>
      <c r="BN69" s="39"/>
      <c r="BO69" s="38"/>
      <c r="BP69" s="500" t="s">
        <v>97</v>
      </c>
      <c r="BQ69" s="500"/>
      <c r="BR69" s="500"/>
      <c r="BS69" s="500"/>
      <c r="BT69" s="500"/>
      <c r="BU69" s="500"/>
      <c r="BV69" s="500"/>
      <c r="BW69" s="500"/>
      <c r="BX69" s="435" t="e">
        <f>CONCATENATE("RPF,L ",INDEX(#REF!,A48,38))</f>
        <v>#REF!</v>
      </c>
      <c r="BY69" s="436"/>
      <c r="BZ69" s="436"/>
      <c r="CA69" s="436"/>
      <c r="CB69" s="436"/>
      <c r="CC69" s="437"/>
      <c r="CD69" s="47"/>
      <c r="CE69" s="534"/>
      <c r="CF69" s="535"/>
      <c r="CG69" s="535"/>
      <c r="CH69" s="535"/>
      <c r="CI69" s="536"/>
      <c r="CJ69" s="39"/>
    </row>
    <row r="70" spans="1:88" ht="4.5" customHeight="1" x14ac:dyDescent="0.25">
      <c r="A70" s="38"/>
      <c r="B70" s="500" t="s">
        <v>184</v>
      </c>
      <c r="C70" s="500"/>
      <c r="D70" s="500"/>
      <c r="E70" s="500"/>
      <c r="F70" s="500"/>
      <c r="G70" s="500"/>
      <c r="H70" s="500"/>
      <c r="I70" s="417" t="e">
        <f>INDEX(#REF!,A48,5)</f>
        <v>#REF!</v>
      </c>
      <c r="J70" s="481"/>
      <c r="K70" s="481"/>
      <c r="L70" s="481"/>
      <c r="M70" s="481"/>
      <c r="N70" s="481"/>
      <c r="O70" s="481"/>
      <c r="P70" s="481"/>
      <c r="Q70" s="481"/>
      <c r="R70" s="481"/>
      <c r="S70" s="481"/>
      <c r="T70" s="481"/>
      <c r="U70" s="482"/>
      <c r="V70" s="39"/>
      <c r="W70" s="38"/>
      <c r="X70" s="500"/>
      <c r="Y70" s="500"/>
      <c r="Z70" s="500"/>
      <c r="AA70" s="500"/>
      <c r="AB70" s="500"/>
      <c r="AC70" s="500"/>
      <c r="AD70" s="500"/>
      <c r="AE70" s="500"/>
      <c r="AF70" s="438"/>
      <c r="AG70" s="439"/>
      <c r="AH70" s="439"/>
      <c r="AI70" s="439"/>
      <c r="AJ70" s="439"/>
      <c r="AK70" s="440"/>
      <c r="AL70" s="47"/>
      <c r="AM70" s="537"/>
      <c r="AN70" s="538"/>
      <c r="AO70" s="538"/>
      <c r="AP70" s="538"/>
      <c r="AQ70" s="539"/>
      <c r="AR70" s="39"/>
      <c r="AS70" s="38"/>
      <c r="AT70" s="500" t="s">
        <v>184</v>
      </c>
      <c r="AU70" s="500"/>
      <c r="AV70" s="500"/>
      <c r="AW70" s="500"/>
      <c r="AX70" s="500"/>
      <c r="AY70" s="500"/>
      <c r="AZ70" s="500"/>
      <c r="BA70" s="417" t="e">
        <f>INDEX(#REF!,A48,6)</f>
        <v>#REF!</v>
      </c>
      <c r="BB70" s="481"/>
      <c r="BC70" s="481"/>
      <c r="BD70" s="481"/>
      <c r="BE70" s="481"/>
      <c r="BF70" s="481"/>
      <c r="BG70" s="481"/>
      <c r="BH70" s="481"/>
      <c r="BI70" s="481"/>
      <c r="BJ70" s="481"/>
      <c r="BK70" s="481"/>
      <c r="BL70" s="481"/>
      <c r="BM70" s="482"/>
      <c r="BN70" s="39"/>
      <c r="BO70" s="38"/>
      <c r="BP70" s="500"/>
      <c r="BQ70" s="500"/>
      <c r="BR70" s="500"/>
      <c r="BS70" s="500"/>
      <c r="BT70" s="500"/>
      <c r="BU70" s="500"/>
      <c r="BV70" s="500"/>
      <c r="BW70" s="500"/>
      <c r="BX70" s="438"/>
      <c r="BY70" s="439"/>
      <c r="BZ70" s="439"/>
      <c r="CA70" s="439"/>
      <c r="CB70" s="439"/>
      <c r="CC70" s="440"/>
      <c r="CD70" s="47"/>
      <c r="CE70" s="537"/>
      <c r="CF70" s="538"/>
      <c r="CG70" s="538"/>
      <c r="CH70" s="538"/>
      <c r="CI70" s="539"/>
      <c r="CJ70" s="39"/>
    </row>
    <row r="71" spans="1:88" ht="4.5" customHeight="1" x14ac:dyDescent="0.25">
      <c r="A71" s="38"/>
      <c r="B71" s="500"/>
      <c r="C71" s="500"/>
      <c r="D71" s="500"/>
      <c r="E71" s="500"/>
      <c r="F71" s="500"/>
      <c r="G71" s="500"/>
      <c r="H71" s="500"/>
      <c r="I71" s="483"/>
      <c r="J71" s="484"/>
      <c r="K71" s="484"/>
      <c r="L71" s="484"/>
      <c r="M71" s="484"/>
      <c r="N71" s="484"/>
      <c r="O71" s="484"/>
      <c r="P71" s="484"/>
      <c r="Q71" s="484"/>
      <c r="R71" s="484"/>
      <c r="S71" s="484"/>
      <c r="T71" s="484"/>
      <c r="U71" s="485"/>
      <c r="V71" s="39"/>
      <c r="W71" s="38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39"/>
      <c r="AS71" s="38"/>
      <c r="AT71" s="500"/>
      <c r="AU71" s="500"/>
      <c r="AV71" s="500"/>
      <c r="AW71" s="500"/>
      <c r="AX71" s="500"/>
      <c r="AY71" s="500"/>
      <c r="AZ71" s="500"/>
      <c r="BA71" s="483"/>
      <c r="BB71" s="484"/>
      <c r="BC71" s="484"/>
      <c r="BD71" s="484"/>
      <c r="BE71" s="484"/>
      <c r="BF71" s="484"/>
      <c r="BG71" s="484"/>
      <c r="BH71" s="484"/>
      <c r="BI71" s="484"/>
      <c r="BJ71" s="484"/>
      <c r="BK71" s="484"/>
      <c r="BL71" s="484"/>
      <c r="BM71" s="485"/>
      <c r="BN71" s="39"/>
      <c r="BO71" s="38"/>
      <c r="BP71" s="44"/>
      <c r="BQ71" s="44"/>
      <c r="BR71" s="44"/>
      <c r="BS71" s="44"/>
      <c r="BT71" s="44"/>
      <c r="BU71" s="44"/>
      <c r="BV71" s="44"/>
      <c r="BW71" s="44"/>
      <c r="BX71" s="44"/>
      <c r="BY71" s="44"/>
      <c r="BZ71" s="44"/>
      <c r="CA71" s="44"/>
      <c r="CB71" s="44"/>
      <c r="CC71" s="44"/>
      <c r="CD71" s="44"/>
      <c r="CE71" s="44"/>
      <c r="CF71" s="44"/>
      <c r="CG71" s="44"/>
      <c r="CH71" s="44"/>
      <c r="CI71" s="44"/>
      <c r="CJ71" s="39"/>
    </row>
    <row r="72" spans="1:88" ht="4.5" customHeight="1" x14ac:dyDescent="0.25">
      <c r="A72" s="38"/>
      <c r="B72" s="500" t="s">
        <v>185</v>
      </c>
      <c r="C72" s="500"/>
      <c r="D72" s="500"/>
      <c r="E72" s="500"/>
      <c r="F72" s="500"/>
      <c r="G72" s="500"/>
      <c r="H72" s="500"/>
      <c r="I72" s="483"/>
      <c r="J72" s="484"/>
      <c r="K72" s="484"/>
      <c r="L72" s="484"/>
      <c r="M72" s="484"/>
      <c r="N72" s="484"/>
      <c r="O72" s="484"/>
      <c r="P72" s="484"/>
      <c r="Q72" s="484"/>
      <c r="R72" s="484"/>
      <c r="S72" s="484"/>
      <c r="T72" s="484"/>
      <c r="U72" s="485"/>
      <c r="V72" s="39"/>
      <c r="W72" s="38"/>
      <c r="X72" s="514" t="s">
        <v>15</v>
      </c>
      <c r="Y72" s="515"/>
      <c r="Z72" s="515"/>
      <c r="AA72" s="515"/>
      <c r="AB72" s="515"/>
      <c r="AC72" s="515"/>
      <c r="AD72" s="515"/>
      <c r="AE72" s="515"/>
      <c r="AF72" s="515"/>
      <c r="AG72" s="515"/>
      <c r="AH72" s="515"/>
      <c r="AI72" s="515"/>
      <c r="AJ72" s="515"/>
      <c r="AK72" s="515"/>
      <c r="AL72" s="515"/>
      <c r="AM72" s="515"/>
      <c r="AN72" s="515"/>
      <c r="AO72" s="515"/>
      <c r="AP72" s="515"/>
      <c r="AQ72" s="516"/>
      <c r="AR72" s="39"/>
      <c r="AS72" s="38"/>
      <c r="AT72" s="500" t="s">
        <v>185</v>
      </c>
      <c r="AU72" s="500"/>
      <c r="AV72" s="500"/>
      <c r="AW72" s="500"/>
      <c r="AX72" s="500"/>
      <c r="AY72" s="500"/>
      <c r="AZ72" s="500"/>
      <c r="BA72" s="483"/>
      <c r="BB72" s="484"/>
      <c r="BC72" s="484"/>
      <c r="BD72" s="484"/>
      <c r="BE72" s="484"/>
      <c r="BF72" s="484"/>
      <c r="BG72" s="484"/>
      <c r="BH72" s="484"/>
      <c r="BI72" s="484"/>
      <c r="BJ72" s="484"/>
      <c r="BK72" s="484"/>
      <c r="BL72" s="484"/>
      <c r="BM72" s="485"/>
      <c r="BN72" s="39"/>
      <c r="BO72" s="38"/>
      <c r="BP72" s="514" t="s">
        <v>15</v>
      </c>
      <c r="BQ72" s="515"/>
      <c r="BR72" s="515"/>
      <c r="BS72" s="515"/>
      <c r="BT72" s="515"/>
      <c r="BU72" s="515"/>
      <c r="BV72" s="515"/>
      <c r="BW72" s="515"/>
      <c r="BX72" s="515"/>
      <c r="BY72" s="515"/>
      <c r="BZ72" s="515"/>
      <c r="CA72" s="515"/>
      <c r="CB72" s="515"/>
      <c r="CC72" s="515"/>
      <c r="CD72" s="515"/>
      <c r="CE72" s="515"/>
      <c r="CF72" s="515"/>
      <c r="CG72" s="515"/>
      <c r="CH72" s="515"/>
      <c r="CI72" s="516"/>
      <c r="CJ72" s="39"/>
    </row>
    <row r="73" spans="1:88" ht="4.5" customHeight="1" x14ac:dyDescent="0.25">
      <c r="A73" s="38"/>
      <c r="B73" s="500"/>
      <c r="C73" s="500"/>
      <c r="D73" s="500"/>
      <c r="E73" s="500"/>
      <c r="F73" s="500"/>
      <c r="G73" s="500"/>
      <c r="H73" s="500"/>
      <c r="I73" s="486"/>
      <c r="J73" s="487"/>
      <c r="K73" s="487"/>
      <c r="L73" s="487"/>
      <c r="M73" s="487"/>
      <c r="N73" s="487"/>
      <c r="O73" s="487"/>
      <c r="P73" s="487"/>
      <c r="Q73" s="487"/>
      <c r="R73" s="487"/>
      <c r="S73" s="487"/>
      <c r="T73" s="487"/>
      <c r="U73" s="488"/>
      <c r="V73" s="39"/>
      <c r="W73" s="38"/>
      <c r="X73" s="517"/>
      <c r="Y73" s="518"/>
      <c r="Z73" s="518"/>
      <c r="AA73" s="518"/>
      <c r="AB73" s="518"/>
      <c r="AC73" s="518"/>
      <c r="AD73" s="518"/>
      <c r="AE73" s="518"/>
      <c r="AF73" s="518"/>
      <c r="AG73" s="518"/>
      <c r="AH73" s="518"/>
      <c r="AI73" s="518"/>
      <c r="AJ73" s="518"/>
      <c r="AK73" s="518"/>
      <c r="AL73" s="518"/>
      <c r="AM73" s="518"/>
      <c r="AN73" s="518"/>
      <c r="AO73" s="518"/>
      <c r="AP73" s="518"/>
      <c r="AQ73" s="519"/>
      <c r="AR73" s="39"/>
      <c r="AS73" s="38"/>
      <c r="AT73" s="500"/>
      <c r="AU73" s="500"/>
      <c r="AV73" s="500"/>
      <c r="AW73" s="500"/>
      <c r="AX73" s="500"/>
      <c r="AY73" s="500"/>
      <c r="AZ73" s="500"/>
      <c r="BA73" s="486"/>
      <c r="BB73" s="487"/>
      <c r="BC73" s="487"/>
      <c r="BD73" s="487"/>
      <c r="BE73" s="487"/>
      <c r="BF73" s="487"/>
      <c r="BG73" s="487"/>
      <c r="BH73" s="487"/>
      <c r="BI73" s="487"/>
      <c r="BJ73" s="487"/>
      <c r="BK73" s="487"/>
      <c r="BL73" s="487"/>
      <c r="BM73" s="488"/>
      <c r="BN73" s="39"/>
      <c r="BO73" s="38"/>
      <c r="BP73" s="517"/>
      <c r="BQ73" s="518"/>
      <c r="BR73" s="518"/>
      <c r="BS73" s="518"/>
      <c r="BT73" s="518"/>
      <c r="BU73" s="518"/>
      <c r="BV73" s="518"/>
      <c r="BW73" s="518"/>
      <c r="BX73" s="518"/>
      <c r="BY73" s="518"/>
      <c r="BZ73" s="518"/>
      <c r="CA73" s="518"/>
      <c r="CB73" s="518"/>
      <c r="CC73" s="518"/>
      <c r="CD73" s="518"/>
      <c r="CE73" s="518"/>
      <c r="CF73" s="518"/>
      <c r="CG73" s="518"/>
      <c r="CH73" s="518"/>
      <c r="CI73" s="519"/>
      <c r="CJ73" s="39"/>
    </row>
    <row r="74" spans="1:88" ht="4.5" customHeight="1" x14ac:dyDescent="0.25">
      <c r="A74" s="38"/>
      <c r="B74" s="41"/>
      <c r="C74" s="41"/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1"/>
      <c r="U74" s="41"/>
      <c r="V74" s="39"/>
      <c r="W74" s="38"/>
      <c r="X74" s="517"/>
      <c r="Y74" s="518"/>
      <c r="Z74" s="518"/>
      <c r="AA74" s="518"/>
      <c r="AB74" s="518"/>
      <c r="AC74" s="518"/>
      <c r="AD74" s="518"/>
      <c r="AE74" s="518"/>
      <c r="AF74" s="518"/>
      <c r="AG74" s="518"/>
      <c r="AH74" s="518"/>
      <c r="AI74" s="518"/>
      <c r="AJ74" s="518"/>
      <c r="AK74" s="518"/>
      <c r="AL74" s="518"/>
      <c r="AM74" s="518"/>
      <c r="AN74" s="518"/>
      <c r="AO74" s="518"/>
      <c r="AP74" s="518"/>
      <c r="AQ74" s="519"/>
      <c r="AR74" s="39"/>
      <c r="AS74" s="38"/>
      <c r="AT74" s="41"/>
      <c r="AU74" s="41"/>
      <c r="AV74" s="41"/>
      <c r="AW74" s="41"/>
      <c r="AX74" s="41"/>
      <c r="AY74" s="41"/>
      <c r="AZ74" s="41"/>
      <c r="BA74" s="41"/>
      <c r="BB74" s="41"/>
      <c r="BC74" s="41"/>
      <c r="BD74" s="41"/>
      <c r="BE74" s="41"/>
      <c r="BF74" s="41"/>
      <c r="BG74" s="41"/>
      <c r="BH74" s="41"/>
      <c r="BI74" s="41"/>
      <c r="BJ74" s="41"/>
      <c r="BK74" s="41"/>
      <c r="BL74" s="41"/>
      <c r="BM74" s="41"/>
      <c r="BN74" s="39"/>
      <c r="BO74" s="38"/>
      <c r="BP74" s="517"/>
      <c r="BQ74" s="518"/>
      <c r="BR74" s="518"/>
      <c r="BS74" s="518"/>
      <c r="BT74" s="518"/>
      <c r="BU74" s="518"/>
      <c r="BV74" s="518"/>
      <c r="BW74" s="518"/>
      <c r="BX74" s="518"/>
      <c r="BY74" s="518"/>
      <c r="BZ74" s="518"/>
      <c r="CA74" s="518"/>
      <c r="CB74" s="518"/>
      <c r="CC74" s="518"/>
      <c r="CD74" s="518"/>
      <c r="CE74" s="518"/>
      <c r="CF74" s="518"/>
      <c r="CG74" s="518"/>
      <c r="CH74" s="518"/>
      <c r="CI74" s="519"/>
      <c r="CJ74" s="39"/>
    </row>
    <row r="75" spans="1:88" ht="4.5" customHeight="1" x14ac:dyDescent="0.25">
      <c r="A75" s="38"/>
      <c r="B75" s="500" t="s">
        <v>214</v>
      </c>
      <c r="C75" s="500"/>
      <c r="D75" s="500"/>
      <c r="E75" s="500"/>
      <c r="F75" s="500"/>
      <c r="G75" s="500"/>
      <c r="H75" s="500"/>
      <c r="I75" s="238" t="e">
        <f>CONCATENATE(INDEX(#REF!,A48,11),"",INDEX(#REF!,A48,24),", ",INDEX(#REF!,A48,25),"",INDEX(#REF!,A48,12))</f>
        <v>#REF!</v>
      </c>
      <c r="J75" s="323"/>
      <c r="K75" s="323"/>
      <c r="L75" s="323"/>
      <c r="M75" s="323"/>
      <c r="N75" s="323"/>
      <c r="O75" s="323"/>
      <c r="P75" s="323"/>
      <c r="Q75" s="323"/>
      <c r="R75" s="323"/>
      <c r="S75" s="323"/>
      <c r="T75" s="323"/>
      <c r="U75" s="324"/>
      <c r="V75" s="39"/>
      <c r="W75" s="38"/>
      <c r="X75" s="517"/>
      <c r="Y75" s="518"/>
      <c r="Z75" s="518"/>
      <c r="AA75" s="518"/>
      <c r="AB75" s="518"/>
      <c r="AC75" s="518"/>
      <c r="AD75" s="518"/>
      <c r="AE75" s="518"/>
      <c r="AF75" s="518"/>
      <c r="AG75" s="518"/>
      <c r="AH75" s="518"/>
      <c r="AI75" s="518"/>
      <c r="AJ75" s="518"/>
      <c r="AK75" s="518"/>
      <c r="AL75" s="518"/>
      <c r="AM75" s="518"/>
      <c r="AN75" s="518"/>
      <c r="AO75" s="518"/>
      <c r="AP75" s="518"/>
      <c r="AQ75" s="519"/>
      <c r="AR75" s="39"/>
      <c r="AS75" s="38"/>
      <c r="AT75" s="500" t="s">
        <v>214</v>
      </c>
      <c r="AU75" s="500"/>
      <c r="AV75" s="500"/>
      <c r="AW75" s="500"/>
      <c r="AX75" s="500"/>
      <c r="AY75" s="500"/>
      <c r="AZ75" s="500"/>
      <c r="BA75" s="238" t="e">
        <f>CONCATENATE(INDEX(#REF!,A48,11),"",INDEX(#REF!,A48,24),", ",INDEX(#REF!,A48,25),"",INDEX(#REF!,A48,12))</f>
        <v>#REF!</v>
      </c>
      <c r="BB75" s="323"/>
      <c r="BC75" s="323"/>
      <c r="BD75" s="323"/>
      <c r="BE75" s="323"/>
      <c r="BF75" s="323"/>
      <c r="BG75" s="323"/>
      <c r="BH75" s="323"/>
      <c r="BI75" s="323"/>
      <c r="BJ75" s="323"/>
      <c r="BK75" s="323"/>
      <c r="BL75" s="323"/>
      <c r="BM75" s="324"/>
      <c r="BN75" s="39"/>
      <c r="BO75" s="38"/>
      <c r="BP75" s="517"/>
      <c r="BQ75" s="518"/>
      <c r="BR75" s="518"/>
      <c r="BS75" s="518"/>
      <c r="BT75" s="518"/>
      <c r="BU75" s="518"/>
      <c r="BV75" s="518"/>
      <c r="BW75" s="518"/>
      <c r="BX75" s="518"/>
      <c r="BY75" s="518"/>
      <c r="BZ75" s="518"/>
      <c r="CA75" s="518"/>
      <c r="CB75" s="518"/>
      <c r="CC75" s="518"/>
      <c r="CD75" s="518"/>
      <c r="CE75" s="518"/>
      <c r="CF75" s="518"/>
      <c r="CG75" s="518"/>
      <c r="CH75" s="518"/>
      <c r="CI75" s="519"/>
      <c r="CJ75" s="39"/>
    </row>
    <row r="76" spans="1:88" ht="4.5" customHeight="1" x14ac:dyDescent="0.25">
      <c r="A76" s="38"/>
      <c r="B76" s="500"/>
      <c r="C76" s="500"/>
      <c r="D76" s="500"/>
      <c r="E76" s="500"/>
      <c r="F76" s="500"/>
      <c r="G76" s="500"/>
      <c r="H76" s="500"/>
      <c r="I76" s="325"/>
      <c r="J76" s="219"/>
      <c r="K76" s="219"/>
      <c r="L76" s="219"/>
      <c r="M76" s="219"/>
      <c r="N76" s="219"/>
      <c r="O76" s="219"/>
      <c r="P76" s="219"/>
      <c r="Q76" s="219"/>
      <c r="R76" s="219"/>
      <c r="S76" s="219"/>
      <c r="T76" s="219"/>
      <c r="U76" s="259"/>
      <c r="V76" s="39"/>
      <c r="W76" s="38"/>
      <c r="X76" s="517"/>
      <c r="Y76" s="518"/>
      <c r="Z76" s="518"/>
      <c r="AA76" s="518"/>
      <c r="AB76" s="518"/>
      <c r="AC76" s="518"/>
      <c r="AD76" s="518"/>
      <c r="AE76" s="518"/>
      <c r="AF76" s="518"/>
      <c r="AG76" s="518"/>
      <c r="AH76" s="518"/>
      <c r="AI76" s="518"/>
      <c r="AJ76" s="518"/>
      <c r="AK76" s="518"/>
      <c r="AL76" s="518"/>
      <c r="AM76" s="518"/>
      <c r="AN76" s="518"/>
      <c r="AO76" s="518"/>
      <c r="AP76" s="518"/>
      <c r="AQ76" s="519"/>
      <c r="AR76" s="39"/>
      <c r="AS76" s="38"/>
      <c r="AT76" s="500"/>
      <c r="AU76" s="500"/>
      <c r="AV76" s="500"/>
      <c r="AW76" s="500"/>
      <c r="AX76" s="500"/>
      <c r="AY76" s="500"/>
      <c r="AZ76" s="500"/>
      <c r="BA76" s="325"/>
      <c r="BB76" s="219"/>
      <c r="BC76" s="219"/>
      <c r="BD76" s="219"/>
      <c r="BE76" s="219"/>
      <c r="BF76" s="219"/>
      <c r="BG76" s="219"/>
      <c r="BH76" s="219"/>
      <c r="BI76" s="219"/>
      <c r="BJ76" s="219"/>
      <c r="BK76" s="219"/>
      <c r="BL76" s="219"/>
      <c r="BM76" s="259"/>
      <c r="BN76" s="39"/>
      <c r="BO76" s="38"/>
      <c r="BP76" s="517"/>
      <c r="BQ76" s="518"/>
      <c r="BR76" s="518"/>
      <c r="BS76" s="518"/>
      <c r="BT76" s="518"/>
      <c r="BU76" s="518"/>
      <c r="BV76" s="518"/>
      <c r="BW76" s="518"/>
      <c r="BX76" s="518"/>
      <c r="BY76" s="518"/>
      <c r="BZ76" s="518"/>
      <c r="CA76" s="518"/>
      <c r="CB76" s="518"/>
      <c r="CC76" s="518"/>
      <c r="CD76" s="518"/>
      <c r="CE76" s="518"/>
      <c r="CF76" s="518"/>
      <c r="CG76" s="518"/>
      <c r="CH76" s="518"/>
      <c r="CI76" s="519"/>
      <c r="CJ76" s="39"/>
    </row>
    <row r="77" spans="1:88" ht="4.5" customHeight="1" x14ac:dyDescent="0.25">
      <c r="A77" s="38"/>
      <c r="B77" s="500" t="s">
        <v>215</v>
      </c>
      <c r="C77" s="500"/>
      <c r="D77" s="500"/>
      <c r="E77" s="500"/>
      <c r="F77" s="500"/>
      <c r="G77" s="500"/>
      <c r="H77" s="500"/>
      <c r="I77" s="325"/>
      <c r="J77" s="219"/>
      <c r="K77" s="219"/>
      <c r="L77" s="219"/>
      <c r="M77" s="219"/>
      <c r="N77" s="219"/>
      <c r="O77" s="219"/>
      <c r="P77" s="219"/>
      <c r="Q77" s="219"/>
      <c r="R77" s="219"/>
      <c r="S77" s="219"/>
      <c r="T77" s="219"/>
      <c r="U77" s="259"/>
      <c r="V77" s="39"/>
      <c r="W77" s="38"/>
      <c r="X77" s="520"/>
      <c r="Y77" s="521"/>
      <c r="Z77" s="521"/>
      <c r="AA77" s="521"/>
      <c r="AB77" s="521"/>
      <c r="AC77" s="521"/>
      <c r="AD77" s="521"/>
      <c r="AE77" s="521"/>
      <c r="AF77" s="521"/>
      <c r="AG77" s="521"/>
      <c r="AH77" s="521"/>
      <c r="AI77" s="521"/>
      <c r="AJ77" s="521"/>
      <c r="AK77" s="521"/>
      <c r="AL77" s="521"/>
      <c r="AM77" s="521"/>
      <c r="AN77" s="521"/>
      <c r="AO77" s="521"/>
      <c r="AP77" s="521"/>
      <c r="AQ77" s="522"/>
      <c r="AR77" s="39"/>
      <c r="AS77" s="38"/>
      <c r="AT77" s="500" t="s">
        <v>215</v>
      </c>
      <c r="AU77" s="500"/>
      <c r="AV77" s="500"/>
      <c r="AW77" s="500"/>
      <c r="AX77" s="500"/>
      <c r="AY77" s="500"/>
      <c r="AZ77" s="500"/>
      <c r="BA77" s="325"/>
      <c r="BB77" s="219"/>
      <c r="BC77" s="219"/>
      <c r="BD77" s="219"/>
      <c r="BE77" s="219"/>
      <c r="BF77" s="219"/>
      <c r="BG77" s="219"/>
      <c r="BH77" s="219"/>
      <c r="BI77" s="219"/>
      <c r="BJ77" s="219"/>
      <c r="BK77" s="219"/>
      <c r="BL77" s="219"/>
      <c r="BM77" s="259"/>
      <c r="BN77" s="39"/>
      <c r="BO77" s="38"/>
      <c r="BP77" s="520"/>
      <c r="BQ77" s="521"/>
      <c r="BR77" s="521"/>
      <c r="BS77" s="521"/>
      <c r="BT77" s="521"/>
      <c r="BU77" s="521"/>
      <c r="BV77" s="521"/>
      <c r="BW77" s="521"/>
      <c r="BX77" s="521"/>
      <c r="BY77" s="521"/>
      <c r="BZ77" s="521"/>
      <c r="CA77" s="521"/>
      <c r="CB77" s="521"/>
      <c r="CC77" s="521"/>
      <c r="CD77" s="521"/>
      <c r="CE77" s="521"/>
      <c r="CF77" s="521"/>
      <c r="CG77" s="521"/>
      <c r="CH77" s="521"/>
      <c r="CI77" s="522"/>
      <c r="CJ77" s="39"/>
    </row>
    <row r="78" spans="1:88" ht="4.5" customHeight="1" x14ac:dyDescent="0.25">
      <c r="A78" s="38"/>
      <c r="B78" s="500"/>
      <c r="C78" s="500"/>
      <c r="D78" s="500"/>
      <c r="E78" s="500"/>
      <c r="F78" s="500"/>
      <c r="G78" s="500"/>
      <c r="H78" s="500"/>
      <c r="I78" s="325"/>
      <c r="J78" s="219"/>
      <c r="K78" s="219"/>
      <c r="L78" s="219"/>
      <c r="M78" s="219"/>
      <c r="N78" s="219"/>
      <c r="O78" s="219"/>
      <c r="P78" s="219"/>
      <c r="Q78" s="219"/>
      <c r="R78" s="219"/>
      <c r="S78" s="219"/>
      <c r="T78" s="219"/>
      <c r="U78" s="259"/>
      <c r="V78" s="39"/>
      <c r="W78" s="38"/>
      <c r="AR78" s="39"/>
      <c r="AS78" s="38"/>
      <c r="AT78" s="500"/>
      <c r="AU78" s="500"/>
      <c r="AV78" s="500"/>
      <c r="AW78" s="500"/>
      <c r="AX78" s="500"/>
      <c r="AY78" s="500"/>
      <c r="AZ78" s="500"/>
      <c r="BA78" s="325"/>
      <c r="BB78" s="219"/>
      <c r="BC78" s="219"/>
      <c r="BD78" s="219"/>
      <c r="BE78" s="219"/>
      <c r="BF78" s="219"/>
      <c r="BG78" s="219"/>
      <c r="BH78" s="219"/>
      <c r="BI78" s="219"/>
      <c r="BJ78" s="219"/>
      <c r="BK78" s="219"/>
      <c r="BL78" s="219"/>
      <c r="BM78" s="259"/>
      <c r="BN78" s="39"/>
      <c r="BO78" s="38"/>
      <c r="CJ78" s="39"/>
    </row>
    <row r="79" spans="1:88" ht="4.5" customHeight="1" x14ac:dyDescent="0.25">
      <c r="A79" s="38"/>
      <c r="B79" s="41"/>
      <c r="C79" s="41"/>
      <c r="D79" s="41"/>
      <c r="E79" s="41"/>
      <c r="F79" s="41"/>
      <c r="G79" s="41"/>
      <c r="H79" s="41"/>
      <c r="I79" s="325"/>
      <c r="J79" s="219"/>
      <c r="K79" s="219"/>
      <c r="L79" s="219"/>
      <c r="M79" s="219"/>
      <c r="N79" s="219"/>
      <c r="O79" s="219"/>
      <c r="P79" s="219"/>
      <c r="Q79" s="219"/>
      <c r="R79" s="219"/>
      <c r="S79" s="219"/>
      <c r="T79" s="219"/>
      <c r="U79" s="259"/>
      <c r="V79" s="39"/>
      <c r="W79" s="38"/>
      <c r="X79" s="339" t="s">
        <v>216</v>
      </c>
      <c r="Y79" s="340"/>
      <c r="Z79" s="340"/>
      <c r="AA79" s="340"/>
      <c r="AB79" s="340"/>
      <c r="AC79" s="340"/>
      <c r="AD79" s="341"/>
      <c r="AE79" s="339" t="s">
        <v>223</v>
      </c>
      <c r="AF79" s="340"/>
      <c r="AG79" s="340"/>
      <c r="AH79" s="341"/>
      <c r="AI79" s="338" t="s">
        <v>224</v>
      </c>
      <c r="AJ79" s="523"/>
      <c r="AK79" s="523"/>
      <c r="AL79" s="523"/>
      <c r="AM79" s="524"/>
      <c r="AN79" s="338" t="s">
        <v>225</v>
      </c>
      <c r="AO79" s="523"/>
      <c r="AP79" s="523"/>
      <c r="AQ79" s="524"/>
      <c r="AR79" s="39"/>
      <c r="AS79" s="38"/>
      <c r="AT79" s="41"/>
      <c r="AU79" s="41"/>
      <c r="AV79" s="41"/>
      <c r="AW79" s="41"/>
      <c r="AX79" s="41"/>
      <c r="AY79" s="41"/>
      <c r="AZ79" s="41"/>
      <c r="BA79" s="325"/>
      <c r="BB79" s="219"/>
      <c r="BC79" s="219"/>
      <c r="BD79" s="219"/>
      <c r="BE79" s="219"/>
      <c r="BF79" s="219"/>
      <c r="BG79" s="219"/>
      <c r="BH79" s="219"/>
      <c r="BI79" s="219"/>
      <c r="BJ79" s="219"/>
      <c r="BK79" s="219"/>
      <c r="BL79" s="219"/>
      <c r="BM79" s="259"/>
      <c r="BN79" s="39"/>
      <c r="BO79" s="38"/>
      <c r="BP79" s="339" t="s">
        <v>216</v>
      </c>
      <c r="BQ79" s="340"/>
      <c r="BR79" s="340"/>
      <c r="BS79" s="340"/>
      <c r="BT79" s="340"/>
      <c r="BU79" s="340"/>
      <c r="BV79" s="341"/>
      <c r="BW79" s="339" t="s">
        <v>223</v>
      </c>
      <c r="BX79" s="340"/>
      <c r="BY79" s="340"/>
      <c r="BZ79" s="341"/>
      <c r="CA79" s="338" t="s">
        <v>224</v>
      </c>
      <c r="CB79" s="523"/>
      <c r="CC79" s="523"/>
      <c r="CD79" s="523"/>
      <c r="CE79" s="524"/>
      <c r="CF79" s="338" t="s">
        <v>225</v>
      </c>
      <c r="CG79" s="523"/>
      <c r="CH79" s="523"/>
      <c r="CI79" s="524"/>
      <c r="CJ79" s="39"/>
    </row>
    <row r="80" spans="1:88" ht="4.5" customHeight="1" x14ac:dyDescent="0.25">
      <c r="A80" s="38"/>
      <c r="B80" s="500" t="s">
        <v>217</v>
      </c>
      <c r="C80" s="500"/>
      <c r="D80" s="500"/>
      <c r="E80" s="500"/>
      <c r="F80" s="500"/>
      <c r="G80" s="500"/>
      <c r="H80" s="500"/>
      <c r="I80" s="325"/>
      <c r="J80" s="219"/>
      <c r="K80" s="219"/>
      <c r="L80" s="219"/>
      <c r="M80" s="219"/>
      <c r="N80" s="219"/>
      <c r="O80" s="219"/>
      <c r="P80" s="219"/>
      <c r="Q80" s="219"/>
      <c r="R80" s="219"/>
      <c r="S80" s="219"/>
      <c r="T80" s="219"/>
      <c r="U80" s="259"/>
      <c r="V80" s="39"/>
      <c r="W80" s="38"/>
      <c r="X80" s="342"/>
      <c r="Y80" s="343"/>
      <c r="Z80" s="343"/>
      <c r="AA80" s="343"/>
      <c r="AB80" s="343"/>
      <c r="AC80" s="343"/>
      <c r="AD80" s="344"/>
      <c r="AE80" s="342"/>
      <c r="AF80" s="343"/>
      <c r="AG80" s="343"/>
      <c r="AH80" s="344"/>
      <c r="AI80" s="525"/>
      <c r="AJ80" s="526"/>
      <c r="AK80" s="526"/>
      <c r="AL80" s="526"/>
      <c r="AM80" s="527"/>
      <c r="AN80" s="525"/>
      <c r="AO80" s="526"/>
      <c r="AP80" s="526"/>
      <c r="AQ80" s="527"/>
      <c r="AR80" s="39"/>
      <c r="AS80" s="38"/>
      <c r="AT80" s="500" t="s">
        <v>217</v>
      </c>
      <c r="AU80" s="500"/>
      <c r="AV80" s="500"/>
      <c r="AW80" s="500"/>
      <c r="AX80" s="500"/>
      <c r="AY80" s="500"/>
      <c r="AZ80" s="500"/>
      <c r="BA80" s="325"/>
      <c r="BB80" s="219"/>
      <c r="BC80" s="219"/>
      <c r="BD80" s="219"/>
      <c r="BE80" s="219"/>
      <c r="BF80" s="219"/>
      <c r="BG80" s="219"/>
      <c r="BH80" s="219"/>
      <c r="BI80" s="219"/>
      <c r="BJ80" s="219"/>
      <c r="BK80" s="219"/>
      <c r="BL80" s="219"/>
      <c r="BM80" s="259"/>
      <c r="BN80" s="39"/>
      <c r="BO80" s="38"/>
      <c r="BP80" s="342"/>
      <c r="BQ80" s="343"/>
      <c r="BR80" s="343"/>
      <c r="BS80" s="343"/>
      <c r="BT80" s="343"/>
      <c r="BU80" s="343"/>
      <c r="BV80" s="344"/>
      <c r="BW80" s="342"/>
      <c r="BX80" s="343"/>
      <c r="BY80" s="343"/>
      <c r="BZ80" s="344"/>
      <c r="CA80" s="525"/>
      <c r="CB80" s="526"/>
      <c r="CC80" s="526"/>
      <c r="CD80" s="526"/>
      <c r="CE80" s="527"/>
      <c r="CF80" s="525"/>
      <c r="CG80" s="526"/>
      <c r="CH80" s="526"/>
      <c r="CI80" s="527"/>
      <c r="CJ80" s="39"/>
    </row>
    <row r="81" spans="1:88" ht="4.5" customHeight="1" x14ac:dyDescent="0.25">
      <c r="A81" s="38"/>
      <c r="B81" s="500"/>
      <c r="C81" s="500"/>
      <c r="D81" s="500"/>
      <c r="E81" s="500"/>
      <c r="F81" s="500"/>
      <c r="G81" s="500"/>
      <c r="H81" s="500"/>
      <c r="I81" s="325"/>
      <c r="J81" s="219"/>
      <c r="K81" s="219"/>
      <c r="L81" s="219"/>
      <c r="M81" s="219"/>
      <c r="N81" s="219"/>
      <c r="O81" s="219"/>
      <c r="P81" s="219"/>
      <c r="Q81" s="219"/>
      <c r="R81" s="219"/>
      <c r="S81" s="219"/>
      <c r="T81" s="219"/>
      <c r="U81" s="259"/>
      <c r="V81" s="39"/>
      <c r="W81" s="38"/>
      <c r="X81" s="345"/>
      <c r="Y81" s="346"/>
      <c r="Z81" s="346"/>
      <c r="AA81" s="346"/>
      <c r="AB81" s="346"/>
      <c r="AC81" s="346"/>
      <c r="AD81" s="347"/>
      <c r="AE81" s="345"/>
      <c r="AF81" s="346"/>
      <c r="AG81" s="346"/>
      <c r="AH81" s="347"/>
      <c r="AI81" s="528"/>
      <c r="AJ81" s="529"/>
      <c r="AK81" s="529"/>
      <c r="AL81" s="529"/>
      <c r="AM81" s="530"/>
      <c r="AN81" s="528"/>
      <c r="AO81" s="529"/>
      <c r="AP81" s="529"/>
      <c r="AQ81" s="530"/>
      <c r="AR81" s="39"/>
      <c r="AS81" s="38"/>
      <c r="AT81" s="500"/>
      <c r="AU81" s="500"/>
      <c r="AV81" s="500"/>
      <c r="AW81" s="500"/>
      <c r="AX81" s="500"/>
      <c r="AY81" s="500"/>
      <c r="AZ81" s="500"/>
      <c r="BA81" s="325"/>
      <c r="BB81" s="219"/>
      <c r="BC81" s="219"/>
      <c r="BD81" s="219"/>
      <c r="BE81" s="219"/>
      <c r="BF81" s="219"/>
      <c r="BG81" s="219"/>
      <c r="BH81" s="219"/>
      <c r="BI81" s="219"/>
      <c r="BJ81" s="219"/>
      <c r="BK81" s="219"/>
      <c r="BL81" s="219"/>
      <c r="BM81" s="259"/>
      <c r="BN81" s="39"/>
      <c r="BO81" s="38"/>
      <c r="BP81" s="345"/>
      <c r="BQ81" s="346"/>
      <c r="BR81" s="346"/>
      <c r="BS81" s="346"/>
      <c r="BT81" s="346"/>
      <c r="BU81" s="346"/>
      <c r="BV81" s="347"/>
      <c r="BW81" s="345"/>
      <c r="BX81" s="346"/>
      <c r="BY81" s="346"/>
      <c r="BZ81" s="347"/>
      <c r="CA81" s="528"/>
      <c r="CB81" s="529"/>
      <c r="CC81" s="529"/>
      <c r="CD81" s="529"/>
      <c r="CE81" s="530"/>
      <c r="CF81" s="528"/>
      <c r="CG81" s="529"/>
      <c r="CH81" s="529"/>
      <c r="CI81" s="530"/>
      <c r="CJ81" s="39"/>
    </row>
    <row r="82" spans="1:88" ht="4.5" customHeight="1" x14ac:dyDescent="0.25">
      <c r="A82" s="38"/>
      <c r="B82" s="500" t="s">
        <v>218</v>
      </c>
      <c r="C82" s="500"/>
      <c r="D82" s="500"/>
      <c r="E82" s="500"/>
      <c r="F82" s="500"/>
      <c r="G82" s="500"/>
      <c r="H82" s="500"/>
      <c r="I82" s="325"/>
      <c r="J82" s="219"/>
      <c r="K82" s="219"/>
      <c r="L82" s="219"/>
      <c r="M82" s="219"/>
      <c r="N82" s="219"/>
      <c r="O82" s="219"/>
      <c r="P82" s="219"/>
      <c r="Q82" s="219"/>
      <c r="R82" s="219"/>
      <c r="S82" s="219"/>
      <c r="T82" s="219"/>
      <c r="U82" s="259"/>
      <c r="V82" s="39"/>
      <c r="W82" s="38"/>
      <c r="X82" s="280" t="s">
        <v>42</v>
      </c>
      <c r="Y82" s="305"/>
      <c r="Z82" s="305"/>
      <c r="AA82" s="305"/>
      <c r="AB82" s="305"/>
      <c r="AC82" s="305"/>
      <c r="AD82" s="306"/>
      <c r="AE82" s="554" t="e">
        <f>INDEX(#REF!,A48,29)</f>
        <v>#REF!</v>
      </c>
      <c r="AF82" s="555"/>
      <c r="AG82" s="555"/>
      <c r="AH82" s="556"/>
      <c r="AI82" s="563" t="e">
        <f>CONCATENATE(INDEX(#REF!,A48,31),"/",INDEX(#REF!,A48,32))</f>
        <v>#REF!</v>
      </c>
      <c r="AJ82" s="564"/>
      <c r="AK82" s="564"/>
      <c r="AL82" s="564"/>
      <c r="AM82" s="565"/>
      <c r="AN82" s="563" t="e">
        <f>CONCATENATE(INDEX(#REF!,A48,33),"/",INDEX(#REF!,A48,34))</f>
        <v>#REF!</v>
      </c>
      <c r="AO82" s="564"/>
      <c r="AP82" s="564"/>
      <c r="AQ82" s="565"/>
      <c r="AR82" s="39"/>
      <c r="AS82" s="38"/>
      <c r="AT82" s="500" t="s">
        <v>218</v>
      </c>
      <c r="AU82" s="500"/>
      <c r="AV82" s="500"/>
      <c r="AW82" s="500"/>
      <c r="AX82" s="500"/>
      <c r="AY82" s="500"/>
      <c r="AZ82" s="500"/>
      <c r="BA82" s="325"/>
      <c r="BB82" s="219"/>
      <c r="BC82" s="219"/>
      <c r="BD82" s="219"/>
      <c r="BE82" s="219"/>
      <c r="BF82" s="219"/>
      <c r="BG82" s="219"/>
      <c r="BH82" s="219"/>
      <c r="BI82" s="219"/>
      <c r="BJ82" s="219"/>
      <c r="BK82" s="219"/>
      <c r="BL82" s="219"/>
      <c r="BM82" s="259"/>
      <c r="BN82" s="39"/>
      <c r="BO82" s="38"/>
      <c r="BP82" s="314" t="s">
        <v>42</v>
      </c>
      <c r="BQ82" s="623"/>
      <c r="BR82" s="623"/>
      <c r="BS82" s="623"/>
      <c r="BT82" s="623"/>
      <c r="BU82" s="623"/>
      <c r="BV82" s="624"/>
      <c r="BW82" s="647" t="e">
        <f>CONCATENATE(INDEX(#REF!,A48,30),"+PK")</f>
        <v>#REF!</v>
      </c>
      <c r="BX82" s="648"/>
      <c r="BY82" s="648"/>
      <c r="BZ82" s="649"/>
      <c r="CA82" s="614" t="s">
        <v>85</v>
      </c>
      <c r="CB82" s="615"/>
      <c r="CC82" s="615"/>
      <c r="CD82" s="615"/>
      <c r="CE82" s="616"/>
      <c r="CF82" s="614" t="s">
        <v>85</v>
      </c>
      <c r="CG82" s="615"/>
      <c r="CH82" s="615"/>
      <c r="CI82" s="616"/>
      <c r="CJ82" s="39"/>
    </row>
    <row r="83" spans="1:88" ht="4.5" customHeight="1" x14ac:dyDescent="0.25">
      <c r="A83" s="38"/>
      <c r="B83" s="500"/>
      <c r="C83" s="500"/>
      <c r="D83" s="500"/>
      <c r="E83" s="500"/>
      <c r="F83" s="500"/>
      <c r="G83" s="500"/>
      <c r="H83" s="500"/>
      <c r="I83" s="325"/>
      <c r="J83" s="219"/>
      <c r="K83" s="219"/>
      <c r="L83" s="219"/>
      <c r="M83" s="219"/>
      <c r="N83" s="219"/>
      <c r="O83" s="219"/>
      <c r="P83" s="219"/>
      <c r="Q83" s="219"/>
      <c r="R83" s="219"/>
      <c r="S83" s="219"/>
      <c r="T83" s="219"/>
      <c r="U83" s="259"/>
      <c r="V83" s="39"/>
      <c r="W83" s="38"/>
      <c r="X83" s="307"/>
      <c r="Y83" s="308"/>
      <c r="Z83" s="308"/>
      <c r="AA83" s="308"/>
      <c r="AB83" s="308"/>
      <c r="AC83" s="308"/>
      <c r="AD83" s="309"/>
      <c r="AE83" s="557"/>
      <c r="AF83" s="558"/>
      <c r="AG83" s="558"/>
      <c r="AH83" s="559"/>
      <c r="AI83" s="566"/>
      <c r="AJ83" s="567"/>
      <c r="AK83" s="567"/>
      <c r="AL83" s="567"/>
      <c r="AM83" s="568"/>
      <c r="AN83" s="566"/>
      <c r="AO83" s="567"/>
      <c r="AP83" s="567"/>
      <c r="AQ83" s="568"/>
      <c r="AR83" s="39"/>
      <c r="AS83" s="38"/>
      <c r="AT83" s="500"/>
      <c r="AU83" s="500"/>
      <c r="AV83" s="500"/>
      <c r="AW83" s="500"/>
      <c r="AX83" s="500"/>
      <c r="AY83" s="500"/>
      <c r="AZ83" s="500"/>
      <c r="BA83" s="325"/>
      <c r="BB83" s="219"/>
      <c r="BC83" s="219"/>
      <c r="BD83" s="219"/>
      <c r="BE83" s="219"/>
      <c r="BF83" s="219"/>
      <c r="BG83" s="219"/>
      <c r="BH83" s="219"/>
      <c r="BI83" s="219"/>
      <c r="BJ83" s="219"/>
      <c r="BK83" s="219"/>
      <c r="BL83" s="219"/>
      <c r="BM83" s="259"/>
      <c r="BN83" s="39"/>
      <c r="BO83" s="38"/>
      <c r="BP83" s="625"/>
      <c r="BQ83" s="626"/>
      <c r="BR83" s="626"/>
      <c r="BS83" s="626"/>
      <c r="BT83" s="626"/>
      <c r="BU83" s="626"/>
      <c r="BV83" s="627"/>
      <c r="BW83" s="650"/>
      <c r="BX83" s="651"/>
      <c r="BY83" s="651"/>
      <c r="BZ83" s="652"/>
      <c r="CA83" s="617"/>
      <c r="CB83" s="618"/>
      <c r="CC83" s="618"/>
      <c r="CD83" s="618"/>
      <c r="CE83" s="619"/>
      <c r="CF83" s="617"/>
      <c r="CG83" s="618"/>
      <c r="CH83" s="618"/>
      <c r="CI83" s="619"/>
      <c r="CJ83" s="39"/>
    </row>
    <row r="84" spans="1:88" ht="4.5" customHeight="1" x14ac:dyDescent="0.25">
      <c r="A84" s="38"/>
      <c r="B84" s="50"/>
      <c r="C84" s="41"/>
      <c r="D84" s="41"/>
      <c r="E84" s="41"/>
      <c r="F84" s="41"/>
      <c r="G84" s="41"/>
      <c r="H84" s="41"/>
      <c r="I84" s="326"/>
      <c r="J84" s="327"/>
      <c r="K84" s="327"/>
      <c r="L84" s="327"/>
      <c r="M84" s="327"/>
      <c r="N84" s="327"/>
      <c r="O84" s="327"/>
      <c r="P84" s="327"/>
      <c r="Q84" s="327"/>
      <c r="R84" s="327"/>
      <c r="S84" s="327"/>
      <c r="T84" s="327"/>
      <c r="U84" s="328"/>
      <c r="V84" s="39"/>
      <c r="W84" s="38"/>
      <c r="X84" s="310"/>
      <c r="Y84" s="311"/>
      <c r="Z84" s="311"/>
      <c r="AA84" s="311"/>
      <c r="AB84" s="311"/>
      <c r="AC84" s="311"/>
      <c r="AD84" s="312"/>
      <c r="AE84" s="560"/>
      <c r="AF84" s="561"/>
      <c r="AG84" s="561"/>
      <c r="AH84" s="562"/>
      <c r="AI84" s="569"/>
      <c r="AJ84" s="570"/>
      <c r="AK84" s="570"/>
      <c r="AL84" s="570"/>
      <c r="AM84" s="571"/>
      <c r="AN84" s="569"/>
      <c r="AO84" s="570"/>
      <c r="AP84" s="570"/>
      <c r="AQ84" s="571"/>
      <c r="AR84" s="39"/>
      <c r="AS84" s="38"/>
      <c r="AT84" s="50"/>
      <c r="AU84" s="41"/>
      <c r="AV84" s="41"/>
      <c r="AW84" s="41"/>
      <c r="AX84" s="41"/>
      <c r="AY84" s="41"/>
      <c r="AZ84" s="41"/>
      <c r="BA84" s="326"/>
      <c r="BB84" s="327"/>
      <c r="BC84" s="327"/>
      <c r="BD84" s="327"/>
      <c r="BE84" s="327"/>
      <c r="BF84" s="327"/>
      <c r="BG84" s="327"/>
      <c r="BH84" s="327"/>
      <c r="BI84" s="327"/>
      <c r="BJ84" s="327"/>
      <c r="BK84" s="327"/>
      <c r="BL84" s="327"/>
      <c r="BM84" s="328"/>
      <c r="BN84" s="39"/>
      <c r="BO84" s="38"/>
      <c r="BP84" s="628"/>
      <c r="BQ84" s="629"/>
      <c r="BR84" s="629"/>
      <c r="BS84" s="629"/>
      <c r="BT84" s="629"/>
      <c r="BU84" s="629"/>
      <c r="BV84" s="630"/>
      <c r="BW84" s="653"/>
      <c r="BX84" s="654"/>
      <c r="BY84" s="654"/>
      <c r="BZ84" s="655"/>
      <c r="CA84" s="620"/>
      <c r="CB84" s="621"/>
      <c r="CC84" s="621"/>
      <c r="CD84" s="621"/>
      <c r="CE84" s="622"/>
      <c r="CF84" s="620"/>
      <c r="CG84" s="621"/>
      <c r="CH84" s="621"/>
      <c r="CI84" s="622"/>
      <c r="CJ84" s="39"/>
    </row>
    <row r="85" spans="1:88" ht="4.5" customHeight="1" x14ac:dyDescent="0.25">
      <c r="A85" s="38"/>
      <c r="B85" s="500" t="s">
        <v>43</v>
      </c>
      <c r="C85" s="500"/>
      <c r="D85" s="500"/>
      <c r="E85" s="500"/>
      <c r="F85" s="500"/>
      <c r="G85" s="500"/>
      <c r="H85" s="501"/>
      <c r="I85" s="450" t="e">
        <f>INDEX(#REF!,A48,13)</f>
        <v>#REF!</v>
      </c>
      <c r="J85" s="451"/>
      <c r="K85" s="451"/>
      <c r="L85" s="451"/>
      <c r="M85" s="451"/>
      <c r="N85" s="451"/>
      <c r="O85" s="451"/>
      <c r="P85" s="451"/>
      <c r="Q85" s="451"/>
      <c r="R85" s="451"/>
      <c r="S85" s="451"/>
      <c r="T85" s="451"/>
      <c r="U85" s="452"/>
      <c r="V85" s="39"/>
      <c r="W85" s="38"/>
      <c r="X85" s="220" t="s">
        <v>201</v>
      </c>
      <c r="Y85" s="221"/>
      <c r="Z85" s="221"/>
      <c r="AA85" s="221"/>
      <c r="AB85" s="221"/>
      <c r="AC85" s="221"/>
      <c r="AD85" s="222"/>
      <c r="AE85" s="238" t="s">
        <v>128</v>
      </c>
      <c r="AF85" s="221"/>
      <c r="AG85" s="221"/>
      <c r="AH85" s="222"/>
      <c r="AI85" s="238" t="s">
        <v>127</v>
      </c>
      <c r="AJ85" s="221"/>
      <c r="AK85" s="221"/>
      <c r="AL85" s="221"/>
      <c r="AM85" s="222"/>
      <c r="AN85" s="238" t="s">
        <v>6</v>
      </c>
      <c r="AO85" s="221"/>
      <c r="AP85" s="221"/>
      <c r="AQ85" s="222"/>
      <c r="AR85" s="39"/>
      <c r="AS85" s="38"/>
      <c r="AT85" s="500" t="s">
        <v>43</v>
      </c>
      <c r="AU85" s="500"/>
      <c r="AV85" s="500"/>
      <c r="AW85" s="500"/>
      <c r="AX85" s="500"/>
      <c r="AY85" s="500"/>
      <c r="AZ85" s="501"/>
      <c r="BA85" s="450" t="e">
        <f>INDEX(#REF!,A48,39)</f>
        <v>#REF!</v>
      </c>
      <c r="BB85" s="451"/>
      <c r="BC85" s="451"/>
      <c r="BD85" s="451"/>
      <c r="BE85" s="451"/>
      <c r="BF85" s="451"/>
      <c r="BG85" s="451"/>
      <c r="BH85" s="451"/>
      <c r="BI85" s="451"/>
      <c r="BJ85" s="451"/>
      <c r="BK85" s="451"/>
      <c r="BL85" s="451"/>
      <c r="BM85" s="452"/>
      <c r="BN85" s="39"/>
      <c r="BO85" s="38"/>
      <c r="BP85" s="329" t="s">
        <v>201</v>
      </c>
      <c r="BQ85" s="330"/>
      <c r="BR85" s="330"/>
      <c r="BS85" s="330"/>
      <c r="BT85" s="330"/>
      <c r="BU85" s="330"/>
      <c r="BV85" s="331"/>
      <c r="BW85" s="339" t="s">
        <v>128</v>
      </c>
      <c r="BX85" s="330"/>
      <c r="BY85" s="330"/>
      <c r="BZ85" s="331"/>
      <c r="CA85" s="339" t="s">
        <v>127</v>
      </c>
      <c r="CB85" s="330"/>
      <c r="CC85" s="330"/>
      <c r="CD85" s="330"/>
      <c r="CE85" s="331"/>
      <c r="CF85" s="339" t="s">
        <v>6</v>
      </c>
      <c r="CG85" s="330"/>
      <c r="CH85" s="330"/>
      <c r="CI85" s="331"/>
      <c r="CJ85" s="39"/>
    </row>
    <row r="86" spans="1:88" ht="4.5" customHeight="1" x14ac:dyDescent="0.25">
      <c r="A86" s="38"/>
      <c r="B86" s="500"/>
      <c r="C86" s="500"/>
      <c r="D86" s="500"/>
      <c r="E86" s="500"/>
      <c r="F86" s="500"/>
      <c r="G86" s="500"/>
      <c r="H86" s="501"/>
      <c r="I86" s="453"/>
      <c r="J86" s="454"/>
      <c r="K86" s="454"/>
      <c r="L86" s="454"/>
      <c r="M86" s="454"/>
      <c r="N86" s="454"/>
      <c r="O86" s="454"/>
      <c r="P86" s="454"/>
      <c r="Q86" s="454"/>
      <c r="R86" s="454"/>
      <c r="S86" s="454"/>
      <c r="T86" s="454"/>
      <c r="U86" s="455"/>
      <c r="V86" s="39"/>
      <c r="W86" s="38"/>
      <c r="X86" s="223"/>
      <c r="Y86" s="224"/>
      <c r="Z86" s="224"/>
      <c r="AA86" s="224"/>
      <c r="AB86" s="224"/>
      <c r="AC86" s="224"/>
      <c r="AD86" s="225"/>
      <c r="AE86" s="223"/>
      <c r="AF86" s="224"/>
      <c r="AG86" s="224"/>
      <c r="AH86" s="225"/>
      <c r="AI86" s="223"/>
      <c r="AJ86" s="224"/>
      <c r="AK86" s="224"/>
      <c r="AL86" s="224"/>
      <c r="AM86" s="225"/>
      <c r="AN86" s="223"/>
      <c r="AO86" s="224"/>
      <c r="AP86" s="224"/>
      <c r="AQ86" s="225"/>
      <c r="AR86" s="39"/>
      <c r="AS86" s="38"/>
      <c r="AT86" s="500"/>
      <c r="AU86" s="500"/>
      <c r="AV86" s="500"/>
      <c r="AW86" s="500"/>
      <c r="AX86" s="500"/>
      <c r="AY86" s="500"/>
      <c r="AZ86" s="501"/>
      <c r="BA86" s="453"/>
      <c r="BB86" s="454"/>
      <c r="BC86" s="454"/>
      <c r="BD86" s="454"/>
      <c r="BE86" s="454"/>
      <c r="BF86" s="454"/>
      <c r="BG86" s="454"/>
      <c r="BH86" s="454"/>
      <c r="BI86" s="454"/>
      <c r="BJ86" s="454"/>
      <c r="BK86" s="454"/>
      <c r="BL86" s="454"/>
      <c r="BM86" s="455"/>
      <c r="BN86" s="39"/>
      <c r="BO86" s="38"/>
      <c r="BP86" s="332"/>
      <c r="BQ86" s="333"/>
      <c r="BR86" s="333"/>
      <c r="BS86" s="333"/>
      <c r="BT86" s="333"/>
      <c r="BU86" s="333"/>
      <c r="BV86" s="334"/>
      <c r="BW86" s="332"/>
      <c r="BX86" s="333"/>
      <c r="BY86" s="333"/>
      <c r="BZ86" s="334"/>
      <c r="CA86" s="332"/>
      <c r="CB86" s="333"/>
      <c r="CC86" s="333"/>
      <c r="CD86" s="333"/>
      <c r="CE86" s="334"/>
      <c r="CF86" s="332"/>
      <c r="CG86" s="333"/>
      <c r="CH86" s="333"/>
      <c r="CI86" s="334"/>
      <c r="CJ86" s="39"/>
    </row>
    <row r="87" spans="1:88" ht="4.5" customHeight="1" x14ac:dyDescent="0.25">
      <c r="A87" s="38"/>
      <c r="B87" s="500" t="s">
        <v>44</v>
      </c>
      <c r="C87" s="500"/>
      <c r="D87" s="500"/>
      <c r="E87" s="500"/>
      <c r="F87" s="500"/>
      <c r="G87" s="500"/>
      <c r="H87" s="500"/>
      <c r="I87" s="453"/>
      <c r="J87" s="454"/>
      <c r="K87" s="454"/>
      <c r="L87" s="454"/>
      <c r="M87" s="454"/>
      <c r="N87" s="454"/>
      <c r="O87" s="454"/>
      <c r="P87" s="454"/>
      <c r="Q87" s="454"/>
      <c r="R87" s="454"/>
      <c r="S87" s="454"/>
      <c r="T87" s="454"/>
      <c r="U87" s="455"/>
      <c r="V87" s="39"/>
      <c r="W87" s="38"/>
      <c r="X87" s="226"/>
      <c r="Y87" s="227"/>
      <c r="Z87" s="227"/>
      <c r="AA87" s="227"/>
      <c r="AB87" s="227"/>
      <c r="AC87" s="227"/>
      <c r="AD87" s="228"/>
      <c r="AE87" s="226"/>
      <c r="AF87" s="227"/>
      <c r="AG87" s="227"/>
      <c r="AH87" s="228"/>
      <c r="AI87" s="226"/>
      <c r="AJ87" s="227"/>
      <c r="AK87" s="227"/>
      <c r="AL87" s="227"/>
      <c r="AM87" s="228"/>
      <c r="AN87" s="226"/>
      <c r="AO87" s="227"/>
      <c r="AP87" s="227"/>
      <c r="AQ87" s="228"/>
      <c r="AR87" s="39"/>
      <c r="AS87" s="38"/>
      <c r="AT87" s="500" t="s">
        <v>44</v>
      </c>
      <c r="AU87" s="500"/>
      <c r="AV87" s="500"/>
      <c r="AW87" s="500"/>
      <c r="AX87" s="500"/>
      <c r="AY87" s="500"/>
      <c r="AZ87" s="500"/>
      <c r="BA87" s="453"/>
      <c r="BB87" s="454"/>
      <c r="BC87" s="454"/>
      <c r="BD87" s="454"/>
      <c r="BE87" s="454"/>
      <c r="BF87" s="454"/>
      <c r="BG87" s="454"/>
      <c r="BH87" s="454"/>
      <c r="BI87" s="454"/>
      <c r="BJ87" s="454"/>
      <c r="BK87" s="454"/>
      <c r="BL87" s="454"/>
      <c r="BM87" s="455"/>
      <c r="BN87" s="39"/>
      <c r="BO87" s="38"/>
      <c r="BP87" s="335"/>
      <c r="BQ87" s="336"/>
      <c r="BR87" s="336"/>
      <c r="BS87" s="336"/>
      <c r="BT87" s="336"/>
      <c r="BU87" s="336"/>
      <c r="BV87" s="337"/>
      <c r="BW87" s="335"/>
      <c r="BX87" s="336"/>
      <c r="BY87" s="336"/>
      <c r="BZ87" s="337"/>
      <c r="CA87" s="335"/>
      <c r="CB87" s="336"/>
      <c r="CC87" s="336"/>
      <c r="CD87" s="336"/>
      <c r="CE87" s="337"/>
      <c r="CF87" s="335"/>
      <c r="CG87" s="336"/>
      <c r="CH87" s="336"/>
      <c r="CI87" s="337"/>
      <c r="CJ87" s="39"/>
    </row>
    <row r="88" spans="1:88" ht="4.5" customHeight="1" x14ac:dyDescent="0.25">
      <c r="A88" s="38"/>
      <c r="B88" s="500"/>
      <c r="C88" s="500"/>
      <c r="D88" s="500"/>
      <c r="E88" s="500"/>
      <c r="F88" s="500"/>
      <c r="G88" s="500"/>
      <c r="H88" s="500"/>
      <c r="I88" s="456"/>
      <c r="J88" s="457"/>
      <c r="K88" s="457"/>
      <c r="L88" s="457"/>
      <c r="M88" s="457"/>
      <c r="N88" s="457"/>
      <c r="O88" s="457"/>
      <c r="P88" s="457"/>
      <c r="Q88" s="457"/>
      <c r="R88" s="457"/>
      <c r="S88" s="457"/>
      <c r="T88" s="457"/>
      <c r="U88" s="458"/>
      <c r="V88" s="39"/>
      <c r="W88" s="38"/>
      <c r="X88" s="280" t="s">
        <v>111</v>
      </c>
      <c r="Y88" s="281"/>
      <c r="Z88" s="281"/>
      <c r="AA88" s="281"/>
      <c r="AB88" s="281"/>
      <c r="AC88" s="281"/>
      <c r="AD88" s="282"/>
      <c r="AE88" s="466" t="e">
        <f>INDEX(#REF!,A48,35)</f>
        <v>#REF!</v>
      </c>
      <c r="AF88" s="467"/>
      <c r="AG88" s="467"/>
      <c r="AH88" s="468"/>
      <c r="AI88" s="466" t="e">
        <f>INDEX(#REF!,A48,36)</f>
        <v>#REF!</v>
      </c>
      <c r="AJ88" s="467"/>
      <c r="AK88" s="467"/>
      <c r="AL88" s="467"/>
      <c r="AM88" s="468"/>
      <c r="AN88" s="466" t="e">
        <f>INDEX(#REF!,A48,37)</f>
        <v>#REF!</v>
      </c>
      <c r="AO88" s="467"/>
      <c r="AP88" s="467"/>
      <c r="AQ88" s="468"/>
      <c r="AR88" s="39"/>
      <c r="AS88" s="38"/>
      <c r="AT88" s="500"/>
      <c r="AU88" s="500"/>
      <c r="AV88" s="500"/>
      <c r="AW88" s="500"/>
      <c r="AX88" s="500"/>
      <c r="AY88" s="500"/>
      <c r="AZ88" s="500"/>
      <c r="BA88" s="456"/>
      <c r="BB88" s="457"/>
      <c r="BC88" s="457"/>
      <c r="BD88" s="457"/>
      <c r="BE88" s="457"/>
      <c r="BF88" s="457"/>
      <c r="BG88" s="457"/>
      <c r="BH88" s="457"/>
      <c r="BI88" s="457"/>
      <c r="BJ88" s="457"/>
      <c r="BK88" s="457"/>
      <c r="BL88" s="457"/>
      <c r="BM88" s="458"/>
      <c r="BN88" s="39"/>
      <c r="BO88" s="38"/>
      <c r="BP88" s="314" t="s">
        <v>111</v>
      </c>
      <c r="BQ88" s="315"/>
      <c r="BR88" s="315"/>
      <c r="BS88" s="315"/>
      <c r="BT88" s="315"/>
      <c r="BU88" s="315"/>
      <c r="BV88" s="316"/>
      <c r="BW88" s="588" t="s">
        <v>85</v>
      </c>
      <c r="BX88" s="589"/>
      <c r="BY88" s="589"/>
      <c r="BZ88" s="590"/>
      <c r="CA88" s="588" t="s">
        <v>85</v>
      </c>
      <c r="CB88" s="589"/>
      <c r="CC88" s="589"/>
      <c r="CD88" s="589"/>
      <c r="CE88" s="590"/>
      <c r="CF88" s="588" t="s">
        <v>85</v>
      </c>
      <c r="CG88" s="589"/>
      <c r="CH88" s="589"/>
      <c r="CI88" s="590"/>
      <c r="CJ88" s="39"/>
    </row>
    <row r="89" spans="1:88" ht="4.5" customHeight="1" x14ac:dyDescent="0.25">
      <c r="A89" s="38"/>
      <c r="B89" s="41"/>
      <c r="C89" s="41"/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1"/>
      <c r="U89" s="41"/>
      <c r="V89" s="39"/>
      <c r="W89" s="38"/>
      <c r="X89" s="283"/>
      <c r="Y89" s="284"/>
      <c r="Z89" s="284"/>
      <c r="AA89" s="284"/>
      <c r="AB89" s="284"/>
      <c r="AC89" s="284"/>
      <c r="AD89" s="285"/>
      <c r="AE89" s="469"/>
      <c r="AF89" s="470"/>
      <c r="AG89" s="470"/>
      <c r="AH89" s="471"/>
      <c r="AI89" s="469"/>
      <c r="AJ89" s="470"/>
      <c r="AK89" s="470"/>
      <c r="AL89" s="470"/>
      <c r="AM89" s="471"/>
      <c r="AN89" s="469"/>
      <c r="AO89" s="470"/>
      <c r="AP89" s="470"/>
      <c r="AQ89" s="471"/>
      <c r="AR89" s="39"/>
      <c r="AS89" s="38"/>
      <c r="AT89" s="41"/>
      <c r="AU89" s="41"/>
      <c r="AV89" s="41"/>
      <c r="AW89" s="41"/>
      <c r="AX89" s="41"/>
      <c r="AY89" s="41"/>
      <c r="AZ89" s="41"/>
      <c r="BA89" s="41"/>
      <c r="BB89" s="41"/>
      <c r="BC89" s="41"/>
      <c r="BD89" s="41"/>
      <c r="BE89" s="41"/>
      <c r="BF89" s="41"/>
      <c r="BG89" s="41"/>
      <c r="BH89" s="41"/>
      <c r="BI89" s="41"/>
      <c r="BJ89" s="41"/>
      <c r="BK89" s="41"/>
      <c r="BL89" s="41"/>
      <c r="BM89" s="41"/>
      <c r="BN89" s="39"/>
      <c r="BO89" s="38"/>
      <c r="BP89" s="317"/>
      <c r="BQ89" s="318"/>
      <c r="BR89" s="318"/>
      <c r="BS89" s="318"/>
      <c r="BT89" s="318"/>
      <c r="BU89" s="318"/>
      <c r="BV89" s="319"/>
      <c r="BW89" s="591"/>
      <c r="BX89" s="592"/>
      <c r="BY89" s="592"/>
      <c r="BZ89" s="593"/>
      <c r="CA89" s="591"/>
      <c r="CB89" s="592"/>
      <c r="CC89" s="592"/>
      <c r="CD89" s="592"/>
      <c r="CE89" s="593"/>
      <c r="CF89" s="591"/>
      <c r="CG89" s="592"/>
      <c r="CH89" s="592"/>
      <c r="CI89" s="593"/>
      <c r="CJ89" s="39"/>
    </row>
    <row r="90" spans="1:88" ht="4.5" customHeight="1" x14ac:dyDescent="0.25">
      <c r="A90" s="38"/>
      <c r="B90" s="41"/>
      <c r="C90" s="41"/>
      <c r="D90" s="41"/>
      <c r="E90" s="41"/>
      <c r="F90" s="41"/>
      <c r="G90" s="41"/>
      <c r="H90" s="41"/>
      <c r="I90" s="41"/>
      <c r="J90" s="41"/>
      <c r="K90" s="41"/>
      <c r="L90" s="450" t="e">
        <f ca="1">IF(DAYS360(I85,NOW())&gt;60,NOW(),I85)</f>
        <v>#REF!</v>
      </c>
      <c r="M90" s="475"/>
      <c r="N90" s="475"/>
      <c r="O90" s="475"/>
      <c r="P90" s="475"/>
      <c r="Q90" s="475"/>
      <c r="R90" s="475"/>
      <c r="S90" s="475"/>
      <c r="T90" s="475"/>
      <c r="U90" s="476"/>
      <c r="V90" s="39"/>
      <c r="W90" s="38"/>
      <c r="X90" s="286"/>
      <c r="Y90" s="287"/>
      <c r="Z90" s="287"/>
      <c r="AA90" s="287"/>
      <c r="AB90" s="287"/>
      <c r="AC90" s="287"/>
      <c r="AD90" s="288"/>
      <c r="AE90" s="472"/>
      <c r="AF90" s="473"/>
      <c r="AG90" s="473"/>
      <c r="AH90" s="474"/>
      <c r="AI90" s="472"/>
      <c r="AJ90" s="473"/>
      <c r="AK90" s="473"/>
      <c r="AL90" s="473"/>
      <c r="AM90" s="474"/>
      <c r="AN90" s="472"/>
      <c r="AO90" s="473"/>
      <c r="AP90" s="473"/>
      <c r="AQ90" s="474"/>
      <c r="AR90" s="39"/>
      <c r="AS90" s="38"/>
      <c r="AT90" s="41"/>
      <c r="AU90" s="41"/>
      <c r="AV90" s="41"/>
      <c r="AW90" s="41"/>
      <c r="AX90" s="41"/>
      <c r="AY90" s="41"/>
      <c r="AZ90" s="41"/>
      <c r="BA90" s="41"/>
      <c r="BB90" s="41"/>
      <c r="BC90" s="41"/>
      <c r="BD90" s="450">
        <f ca="1">IF(DAYS360(BA185,NOW())&gt;60,NOW(),BA185)</f>
        <v>45938.617714583335</v>
      </c>
      <c r="BE90" s="451"/>
      <c r="BF90" s="451"/>
      <c r="BG90" s="451"/>
      <c r="BH90" s="451"/>
      <c r="BI90" s="451"/>
      <c r="BJ90" s="451"/>
      <c r="BK90" s="451"/>
      <c r="BL90" s="451"/>
      <c r="BM90" s="452"/>
      <c r="BN90" s="39"/>
      <c r="BO90" s="38"/>
      <c r="BP90" s="320"/>
      <c r="BQ90" s="321"/>
      <c r="BR90" s="321"/>
      <c r="BS90" s="321"/>
      <c r="BT90" s="321"/>
      <c r="BU90" s="321"/>
      <c r="BV90" s="322"/>
      <c r="BW90" s="594"/>
      <c r="BX90" s="595"/>
      <c r="BY90" s="595"/>
      <c r="BZ90" s="596"/>
      <c r="CA90" s="594"/>
      <c r="CB90" s="595"/>
      <c r="CC90" s="595"/>
      <c r="CD90" s="595"/>
      <c r="CE90" s="596"/>
      <c r="CF90" s="594"/>
      <c r="CG90" s="595"/>
      <c r="CH90" s="595"/>
      <c r="CI90" s="596"/>
      <c r="CJ90" s="39"/>
    </row>
    <row r="91" spans="1:88" ht="4.5" customHeight="1" x14ac:dyDescent="0.25">
      <c r="A91" s="38"/>
      <c r="B91" s="500" t="s">
        <v>45</v>
      </c>
      <c r="C91" s="500"/>
      <c r="D91" s="500"/>
      <c r="E91" s="500"/>
      <c r="F91" s="500"/>
      <c r="G91" s="500"/>
      <c r="H91" s="500"/>
      <c r="I91" s="500"/>
      <c r="J91" s="500"/>
      <c r="K91" s="500"/>
      <c r="L91" s="477"/>
      <c r="M91" s="237"/>
      <c r="N91" s="237"/>
      <c r="O91" s="237"/>
      <c r="P91" s="237"/>
      <c r="Q91" s="237"/>
      <c r="R91" s="237"/>
      <c r="S91" s="237"/>
      <c r="T91" s="237"/>
      <c r="U91" s="257"/>
      <c r="V91" s="39"/>
      <c r="W91" s="38"/>
      <c r="X91" s="271" t="s">
        <v>46</v>
      </c>
      <c r="Y91" s="272"/>
      <c r="Z91" s="272"/>
      <c r="AA91" s="273"/>
      <c r="AB91" s="238" t="e">
        <f>INDEX(#REF!,A48,18)</f>
        <v>#REF!</v>
      </c>
      <c r="AC91" s="240"/>
      <c r="AD91" s="238" t="s">
        <v>47</v>
      </c>
      <c r="AE91" s="240"/>
      <c r="AF91" s="260" t="e">
        <f>INDEX(#REF!,A48,7)</f>
        <v>#REF!</v>
      </c>
      <c r="AG91" s="261"/>
      <c r="AH91" s="261"/>
      <c r="AI91" s="261"/>
      <c r="AJ91" s="261"/>
      <c r="AK91" s="261"/>
      <c r="AL91" s="261"/>
      <c r="AM91" s="262"/>
      <c r="AN91" s="256" t="e">
        <f>INDEX(#REF!,A48,15)</f>
        <v>#REF!</v>
      </c>
      <c r="AO91" s="239"/>
      <c r="AP91" s="239"/>
      <c r="AQ91" s="240"/>
      <c r="AR91" s="39"/>
      <c r="AS91" s="38"/>
      <c r="AT91" s="500" t="s">
        <v>45</v>
      </c>
      <c r="AU91" s="500"/>
      <c r="AV91" s="500"/>
      <c r="AW91" s="500"/>
      <c r="AX91" s="500"/>
      <c r="AY91" s="500"/>
      <c r="AZ91" s="500"/>
      <c r="BA91" s="500"/>
      <c r="BB91" s="500"/>
      <c r="BC91" s="500"/>
      <c r="BD91" s="453"/>
      <c r="BE91" s="454"/>
      <c r="BF91" s="454"/>
      <c r="BG91" s="454"/>
      <c r="BH91" s="454"/>
      <c r="BI91" s="454"/>
      <c r="BJ91" s="454"/>
      <c r="BK91" s="454"/>
      <c r="BL91" s="454"/>
      <c r="BM91" s="455"/>
      <c r="BN91" s="39"/>
      <c r="BO91" s="38"/>
      <c r="BP91" s="514" t="s">
        <v>46</v>
      </c>
      <c r="BQ91" s="597"/>
      <c r="BR91" s="597"/>
      <c r="BS91" s="598"/>
      <c r="BT91" s="339" t="e">
        <f>INDEX(#REF!,A48,40)</f>
        <v>#REF!</v>
      </c>
      <c r="BU91" s="341"/>
      <c r="BV91" s="339" t="s">
        <v>47</v>
      </c>
      <c r="BW91" s="341"/>
      <c r="BX91" s="605" t="e">
        <f>INDEX(#REF!,A48,8)</f>
        <v>#REF!</v>
      </c>
      <c r="BY91" s="606"/>
      <c r="BZ91" s="606"/>
      <c r="CA91" s="606"/>
      <c r="CB91" s="606"/>
      <c r="CC91" s="606"/>
      <c r="CD91" s="606"/>
      <c r="CE91" s="607"/>
      <c r="CF91" s="349" t="e">
        <f>INDEX(#REF!,A48,41)</f>
        <v>#REF!</v>
      </c>
      <c r="CG91" s="340"/>
      <c r="CH91" s="340"/>
      <c r="CI91" s="341"/>
      <c r="CJ91" s="39"/>
    </row>
    <row r="92" spans="1:88" ht="4.5" customHeight="1" x14ac:dyDescent="0.25">
      <c r="A92" s="38"/>
      <c r="B92" s="500"/>
      <c r="C92" s="500"/>
      <c r="D92" s="500"/>
      <c r="E92" s="500"/>
      <c r="F92" s="500"/>
      <c r="G92" s="500"/>
      <c r="H92" s="500"/>
      <c r="I92" s="500"/>
      <c r="J92" s="500"/>
      <c r="K92" s="500"/>
      <c r="L92" s="477"/>
      <c r="M92" s="237"/>
      <c r="N92" s="237"/>
      <c r="O92" s="237"/>
      <c r="P92" s="237"/>
      <c r="Q92" s="237"/>
      <c r="R92" s="237"/>
      <c r="S92" s="237"/>
      <c r="T92" s="237"/>
      <c r="U92" s="257"/>
      <c r="V92" s="39"/>
      <c r="W92" s="38"/>
      <c r="X92" s="274"/>
      <c r="Y92" s="275"/>
      <c r="Z92" s="275"/>
      <c r="AA92" s="276"/>
      <c r="AB92" s="241"/>
      <c r="AC92" s="243"/>
      <c r="AD92" s="241"/>
      <c r="AE92" s="243"/>
      <c r="AF92" s="263"/>
      <c r="AG92" s="264"/>
      <c r="AH92" s="264"/>
      <c r="AI92" s="264"/>
      <c r="AJ92" s="264"/>
      <c r="AK92" s="264"/>
      <c r="AL92" s="264"/>
      <c r="AM92" s="265"/>
      <c r="AN92" s="241"/>
      <c r="AO92" s="242"/>
      <c r="AP92" s="242"/>
      <c r="AQ92" s="243"/>
      <c r="AR92" s="39"/>
      <c r="AS92" s="38"/>
      <c r="AT92" s="500"/>
      <c r="AU92" s="500"/>
      <c r="AV92" s="500"/>
      <c r="AW92" s="500"/>
      <c r="AX92" s="500"/>
      <c r="AY92" s="500"/>
      <c r="AZ92" s="500"/>
      <c r="BA92" s="500"/>
      <c r="BB92" s="500"/>
      <c r="BC92" s="500"/>
      <c r="BD92" s="453"/>
      <c r="BE92" s="454"/>
      <c r="BF92" s="454"/>
      <c r="BG92" s="454"/>
      <c r="BH92" s="454"/>
      <c r="BI92" s="454"/>
      <c r="BJ92" s="454"/>
      <c r="BK92" s="454"/>
      <c r="BL92" s="454"/>
      <c r="BM92" s="455"/>
      <c r="BN92" s="39"/>
      <c r="BO92" s="38"/>
      <c r="BP92" s="599"/>
      <c r="BQ92" s="600"/>
      <c r="BR92" s="600"/>
      <c r="BS92" s="601"/>
      <c r="BT92" s="342"/>
      <c r="BU92" s="344"/>
      <c r="BV92" s="342"/>
      <c r="BW92" s="344"/>
      <c r="BX92" s="608"/>
      <c r="BY92" s="609"/>
      <c r="BZ92" s="609"/>
      <c r="CA92" s="609"/>
      <c r="CB92" s="609"/>
      <c r="CC92" s="609"/>
      <c r="CD92" s="609"/>
      <c r="CE92" s="610"/>
      <c r="CF92" s="342"/>
      <c r="CG92" s="343"/>
      <c r="CH92" s="343"/>
      <c r="CI92" s="344"/>
      <c r="CJ92" s="39"/>
    </row>
    <row r="93" spans="1:88" ht="4.5" customHeight="1" x14ac:dyDescent="0.25">
      <c r="A93" s="38"/>
      <c r="B93" s="41"/>
      <c r="C93" s="41"/>
      <c r="D93" s="41"/>
      <c r="E93" s="41"/>
      <c r="F93" s="41"/>
      <c r="G93" s="41"/>
      <c r="H93" s="41"/>
      <c r="I93" s="41"/>
      <c r="J93" s="41"/>
      <c r="K93" s="41"/>
      <c r="L93" s="478"/>
      <c r="M93" s="479"/>
      <c r="N93" s="479"/>
      <c r="O93" s="479"/>
      <c r="P93" s="479"/>
      <c r="Q93" s="479"/>
      <c r="R93" s="479"/>
      <c r="S93" s="479"/>
      <c r="T93" s="479"/>
      <c r="U93" s="480"/>
      <c r="V93" s="39"/>
      <c r="W93" s="38"/>
      <c r="X93" s="277"/>
      <c r="Y93" s="278"/>
      <c r="Z93" s="278"/>
      <c r="AA93" s="279"/>
      <c r="AB93" s="244"/>
      <c r="AC93" s="246"/>
      <c r="AD93" s="244"/>
      <c r="AE93" s="246"/>
      <c r="AF93" s="266"/>
      <c r="AG93" s="267"/>
      <c r="AH93" s="267"/>
      <c r="AI93" s="267"/>
      <c r="AJ93" s="267"/>
      <c r="AK93" s="267"/>
      <c r="AL93" s="267"/>
      <c r="AM93" s="268"/>
      <c r="AN93" s="244"/>
      <c r="AO93" s="245"/>
      <c r="AP93" s="245"/>
      <c r="AQ93" s="246"/>
      <c r="AR93" s="39"/>
      <c r="AS93" s="38"/>
      <c r="AT93" s="41"/>
      <c r="AU93" s="41"/>
      <c r="AV93" s="41"/>
      <c r="AW93" s="41"/>
      <c r="AX93" s="41"/>
      <c r="AY93" s="41"/>
      <c r="AZ93" s="41"/>
      <c r="BA93" s="41"/>
      <c r="BB93" s="41"/>
      <c r="BC93" s="41"/>
      <c r="BD93" s="456"/>
      <c r="BE93" s="457"/>
      <c r="BF93" s="457"/>
      <c r="BG93" s="457"/>
      <c r="BH93" s="457"/>
      <c r="BI93" s="457"/>
      <c r="BJ93" s="457"/>
      <c r="BK93" s="457"/>
      <c r="BL93" s="457"/>
      <c r="BM93" s="458"/>
      <c r="BN93" s="39"/>
      <c r="BO93" s="38"/>
      <c r="BP93" s="602"/>
      <c r="BQ93" s="603"/>
      <c r="BR93" s="603"/>
      <c r="BS93" s="604"/>
      <c r="BT93" s="345"/>
      <c r="BU93" s="347"/>
      <c r="BV93" s="345"/>
      <c r="BW93" s="347"/>
      <c r="BX93" s="611"/>
      <c r="BY93" s="612"/>
      <c r="BZ93" s="612"/>
      <c r="CA93" s="612"/>
      <c r="CB93" s="612"/>
      <c r="CC93" s="612"/>
      <c r="CD93" s="612"/>
      <c r="CE93" s="613"/>
      <c r="CF93" s="345"/>
      <c r="CG93" s="346"/>
      <c r="CH93" s="346"/>
      <c r="CI93" s="347"/>
      <c r="CJ93" s="39"/>
    </row>
    <row r="94" spans="1:88" ht="4.5" customHeight="1" x14ac:dyDescent="0.25">
      <c r="A94" s="51"/>
      <c r="B94" s="52"/>
      <c r="C94" s="52"/>
      <c r="D94" s="52"/>
      <c r="E94" s="52"/>
      <c r="F94" s="52"/>
      <c r="G94" s="52"/>
      <c r="H94" s="52"/>
      <c r="I94" s="52"/>
      <c r="J94" s="52"/>
      <c r="K94" s="52"/>
      <c r="L94" s="52"/>
      <c r="M94" s="52"/>
      <c r="N94" s="52"/>
      <c r="O94" s="52"/>
      <c r="P94" s="52"/>
      <c r="Q94" s="52"/>
      <c r="R94" s="52"/>
      <c r="S94" s="52"/>
      <c r="T94" s="52"/>
      <c r="U94" s="52"/>
      <c r="V94" s="53"/>
      <c r="W94" s="51"/>
      <c r="X94" s="54"/>
      <c r="Y94" s="54"/>
      <c r="Z94" s="54"/>
      <c r="AA94" s="54"/>
      <c r="AB94" s="54"/>
      <c r="AC94" s="54"/>
      <c r="AD94" s="54"/>
      <c r="AE94" s="54"/>
      <c r="AF94" s="54"/>
      <c r="AG94" s="54"/>
      <c r="AH94" s="54"/>
      <c r="AI94" s="54"/>
      <c r="AJ94" s="54"/>
      <c r="AK94" s="54"/>
      <c r="AL94" s="54"/>
      <c r="AM94" s="54"/>
      <c r="AN94" s="54"/>
      <c r="AO94" s="54"/>
      <c r="AP94" s="54"/>
      <c r="AQ94" s="54"/>
      <c r="AR94" s="53"/>
      <c r="AS94" s="51"/>
      <c r="AT94" s="52"/>
      <c r="AU94" s="52"/>
      <c r="AV94" s="52"/>
      <c r="AW94" s="52"/>
      <c r="AX94" s="52"/>
      <c r="AY94" s="52"/>
      <c r="AZ94" s="52"/>
      <c r="BA94" s="52"/>
      <c r="BB94" s="52"/>
      <c r="BC94" s="52"/>
      <c r="BD94" s="52"/>
      <c r="BE94" s="52"/>
      <c r="BF94" s="52"/>
      <c r="BG94" s="52"/>
      <c r="BH94" s="52"/>
      <c r="BI94" s="52"/>
      <c r="BJ94" s="52"/>
      <c r="BK94" s="52"/>
      <c r="BL94" s="52"/>
      <c r="BM94" s="52"/>
      <c r="BN94" s="53"/>
      <c r="BO94" s="51"/>
      <c r="BP94" s="54"/>
      <c r="BQ94" s="54"/>
      <c r="BR94" s="54"/>
      <c r="BS94" s="54"/>
      <c r="BT94" s="54"/>
      <c r="BU94" s="54"/>
      <c r="BV94" s="54"/>
      <c r="BW94" s="54"/>
      <c r="BX94" s="54"/>
      <c r="BY94" s="54"/>
      <c r="BZ94" s="54"/>
      <c r="CA94" s="54"/>
      <c r="CB94" s="54"/>
      <c r="CC94" s="54"/>
      <c r="CD94" s="54"/>
      <c r="CE94" s="54"/>
      <c r="CF94" s="54"/>
      <c r="CG94" s="54"/>
      <c r="CH94" s="54"/>
      <c r="CI94" s="54"/>
      <c r="CJ94" s="53"/>
    </row>
    <row r="95" spans="1:88" ht="4.5" customHeight="1" x14ac:dyDescent="0.25">
      <c r="A95" s="29">
        <v>188</v>
      </c>
      <c r="B95" s="30" t="s">
        <v>1</v>
      </c>
      <c r="C95" s="30"/>
      <c r="D95" s="30"/>
      <c r="E95" s="30"/>
      <c r="F95" s="30"/>
      <c r="G95" s="30"/>
      <c r="H95" s="30"/>
      <c r="I95" s="30"/>
      <c r="J95" s="30"/>
      <c r="K95" s="30"/>
      <c r="L95" s="30"/>
      <c r="M95" s="30"/>
      <c r="N95" s="30"/>
      <c r="O95" s="30"/>
      <c r="P95" s="30"/>
      <c r="Q95" s="30"/>
      <c r="R95" s="30"/>
      <c r="S95" s="30"/>
      <c r="T95" s="489" t="e">
        <f>CONCATENATE("*",INDEX(#REF!,A95,17))</f>
        <v>#REF!</v>
      </c>
      <c r="U95" s="489"/>
      <c r="V95" s="490"/>
      <c r="W95" s="32"/>
      <c r="X95" s="33"/>
      <c r="Y95" s="33"/>
      <c r="Z95" s="33"/>
      <c r="AA95" s="33"/>
      <c r="AB95" s="33"/>
      <c r="AC95" s="33"/>
      <c r="AD95" s="33"/>
      <c r="AE95" s="33"/>
      <c r="AF95" s="33"/>
      <c r="AG95" s="33"/>
      <c r="AH95" s="33"/>
      <c r="AI95" s="33"/>
      <c r="AJ95" s="33"/>
      <c r="AK95" s="33"/>
      <c r="AL95" s="33"/>
      <c r="AM95" s="33"/>
      <c r="AN95" s="33"/>
      <c r="AO95" s="33"/>
      <c r="AP95" s="33"/>
      <c r="AQ95" s="33"/>
      <c r="AR95" s="34"/>
      <c r="AS95" s="29">
        <f>A95</f>
        <v>188</v>
      </c>
      <c r="AT95" s="30"/>
      <c r="AU95" s="30"/>
      <c r="AV95" s="30"/>
      <c r="AW95" s="30"/>
      <c r="AX95" s="30"/>
      <c r="AY95" s="30"/>
      <c r="AZ95" s="30"/>
      <c r="BA95" s="30"/>
      <c r="BB95" s="30"/>
      <c r="BC95" s="30"/>
      <c r="BD95" s="30"/>
      <c r="BE95" s="30"/>
      <c r="BF95" s="30"/>
      <c r="BG95" s="30"/>
      <c r="BH95" s="30"/>
      <c r="BI95" s="30"/>
      <c r="BJ95" s="30"/>
      <c r="BK95" s="30"/>
      <c r="BL95" s="489" t="e">
        <f>CONCATENATE("*",INDEX(#REF!,A95,17),"/P")</f>
        <v>#REF!</v>
      </c>
      <c r="BM95" s="489"/>
      <c r="BN95" s="490"/>
      <c r="BO95" s="32"/>
      <c r="BP95" s="33"/>
      <c r="BQ95" s="33"/>
      <c r="BR95" s="33"/>
      <c r="BS95" s="33"/>
      <c r="BT95" s="33"/>
      <c r="BU95" s="33"/>
      <c r="BV95" s="33"/>
      <c r="BW95" s="33"/>
      <c r="BX95" s="33"/>
      <c r="BY95" s="33"/>
      <c r="BZ95" s="33"/>
      <c r="CA95" s="33"/>
      <c r="CB95" s="33"/>
      <c r="CC95" s="33"/>
      <c r="CD95" s="33"/>
      <c r="CE95" s="33"/>
      <c r="CF95" s="33"/>
      <c r="CG95" s="33"/>
      <c r="CH95" s="33"/>
      <c r="CI95" s="33"/>
      <c r="CJ95" s="34"/>
    </row>
    <row r="96" spans="1:88" ht="4.5" customHeight="1" x14ac:dyDescent="0.25">
      <c r="A96" s="36"/>
      <c r="T96" s="491"/>
      <c r="U96" s="491"/>
      <c r="V96" s="492"/>
      <c r="W96" s="38"/>
      <c r="X96" s="333" t="s">
        <v>86</v>
      </c>
      <c r="Y96" s="333"/>
      <c r="Z96" s="333"/>
      <c r="AA96" s="333"/>
      <c r="AB96" s="333"/>
      <c r="AC96" s="333"/>
      <c r="AD96" s="333"/>
      <c r="AE96" s="333"/>
      <c r="AF96" s="333"/>
      <c r="AG96" s="333"/>
      <c r="AH96" s="333"/>
      <c r="AI96" s="333"/>
      <c r="AJ96" s="333"/>
      <c r="AK96" s="333"/>
      <c r="AL96" s="333"/>
      <c r="AM96" s="333"/>
      <c r="AN96" s="333"/>
      <c r="AO96" s="333"/>
      <c r="AP96" s="333"/>
      <c r="AQ96" s="333"/>
      <c r="AR96" s="39"/>
      <c r="AS96" s="36"/>
      <c r="BL96" s="491"/>
      <c r="BM96" s="491"/>
      <c r="BN96" s="492"/>
      <c r="BO96" s="38"/>
      <c r="BP96" s="333" t="s">
        <v>86</v>
      </c>
      <c r="BQ96" s="333"/>
      <c r="BR96" s="333"/>
      <c r="BS96" s="333"/>
      <c r="BT96" s="333"/>
      <c r="BU96" s="333"/>
      <c r="BV96" s="333"/>
      <c r="BW96" s="333"/>
      <c r="BX96" s="333"/>
      <c r="BY96" s="333"/>
      <c r="BZ96" s="333"/>
      <c r="CA96" s="333"/>
      <c r="CB96" s="333"/>
      <c r="CC96" s="333"/>
      <c r="CD96" s="333"/>
      <c r="CE96" s="333"/>
      <c r="CF96" s="333"/>
      <c r="CG96" s="333"/>
      <c r="CH96" s="333"/>
      <c r="CI96" s="333"/>
      <c r="CJ96" s="39"/>
    </row>
    <row r="97" spans="1:88" ht="4.5" customHeight="1" x14ac:dyDescent="0.25">
      <c r="A97" s="36"/>
      <c r="T97" s="491"/>
      <c r="U97" s="491"/>
      <c r="V97" s="492"/>
      <c r="W97" s="38"/>
      <c r="X97" s="333"/>
      <c r="Y97" s="333"/>
      <c r="Z97" s="333"/>
      <c r="AA97" s="333"/>
      <c r="AB97" s="333"/>
      <c r="AC97" s="333"/>
      <c r="AD97" s="333"/>
      <c r="AE97" s="333"/>
      <c r="AF97" s="333"/>
      <c r="AG97" s="333"/>
      <c r="AH97" s="333"/>
      <c r="AI97" s="333"/>
      <c r="AJ97" s="333"/>
      <c r="AK97" s="333"/>
      <c r="AL97" s="333"/>
      <c r="AM97" s="333"/>
      <c r="AN97" s="333"/>
      <c r="AO97" s="333"/>
      <c r="AP97" s="333"/>
      <c r="AQ97" s="333"/>
      <c r="AR97" s="39"/>
      <c r="AS97" s="36"/>
      <c r="BL97" s="491"/>
      <c r="BM97" s="491"/>
      <c r="BN97" s="492"/>
      <c r="BO97" s="38"/>
      <c r="BP97" s="333"/>
      <c r="BQ97" s="333"/>
      <c r="BR97" s="333"/>
      <c r="BS97" s="333"/>
      <c r="BT97" s="333"/>
      <c r="BU97" s="333"/>
      <c r="BV97" s="333"/>
      <c r="BW97" s="333"/>
      <c r="BX97" s="333"/>
      <c r="BY97" s="333"/>
      <c r="BZ97" s="333"/>
      <c r="CA97" s="333"/>
      <c r="CB97" s="333"/>
      <c r="CC97" s="333"/>
      <c r="CD97" s="333"/>
      <c r="CE97" s="333"/>
      <c r="CF97" s="333"/>
      <c r="CG97" s="333"/>
      <c r="CH97" s="333"/>
      <c r="CI97" s="333"/>
      <c r="CJ97" s="39"/>
    </row>
    <row r="98" spans="1:88" ht="4.5" customHeight="1" x14ac:dyDescent="0.25">
      <c r="A98" s="36"/>
      <c r="R98" s="40"/>
      <c r="S98" s="40"/>
      <c r="T98" s="40"/>
      <c r="U98" s="40"/>
      <c r="V98" s="37"/>
      <c r="W98" s="38"/>
      <c r="X98" s="333"/>
      <c r="Y98" s="333"/>
      <c r="Z98" s="333"/>
      <c r="AA98" s="333"/>
      <c r="AB98" s="333"/>
      <c r="AC98" s="333"/>
      <c r="AD98" s="333"/>
      <c r="AE98" s="333"/>
      <c r="AF98" s="333"/>
      <c r="AG98" s="333"/>
      <c r="AH98" s="333"/>
      <c r="AI98" s="333"/>
      <c r="AJ98" s="333"/>
      <c r="AK98" s="333"/>
      <c r="AL98" s="333"/>
      <c r="AM98" s="333"/>
      <c r="AN98" s="333"/>
      <c r="AO98" s="333"/>
      <c r="AP98" s="333"/>
      <c r="AQ98" s="333"/>
      <c r="AR98" s="39"/>
      <c r="AS98" s="36"/>
      <c r="BJ98" s="40"/>
      <c r="BK98" s="40"/>
      <c r="BL98" s="40"/>
      <c r="BM98" s="40"/>
      <c r="BN98" s="37"/>
      <c r="BO98" s="38"/>
      <c r="BP98" s="333"/>
      <c r="BQ98" s="333"/>
      <c r="BR98" s="333"/>
      <c r="BS98" s="333"/>
      <c r="BT98" s="333"/>
      <c r="BU98" s="333"/>
      <c r="BV98" s="333"/>
      <c r="BW98" s="333"/>
      <c r="BX98" s="333"/>
      <c r="BY98" s="333"/>
      <c r="BZ98" s="333"/>
      <c r="CA98" s="333"/>
      <c r="CB98" s="333"/>
      <c r="CC98" s="333"/>
      <c r="CD98" s="333"/>
      <c r="CE98" s="333"/>
      <c r="CF98" s="333"/>
      <c r="CG98" s="333"/>
      <c r="CH98" s="333"/>
      <c r="CI98" s="333"/>
      <c r="CJ98" s="39"/>
    </row>
    <row r="99" spans="1:88" ht="4.5" customHeight="1" x14ac:dyDescent="0.25">
      <c r="A99" s="36"/>
      <c r="R99" s="40"/>
      <c r="S99" s="40"/>
      <c r="T99" s="40"/>
      <c r="U99" s="40"/>
      <c r="V99" s="37"/>
      <c r="W99" s="38"/>
      <c r="X99" s="333"/>
      <c r="Y99" s="333"/>
      <c r="Z99" s="333"/>
      <c r="AA99" s="333"/>
      <c r="AB99" s="333"/>
      <c r="AC99" s="333"/>
      <c r="AD99" s="333"/>
      <c r="AE99" s="333"/>
      <c r="AF99" s="333"/>
      <c r="AG99" s="333"/>
      <c r="AH99" s="333"/>
      <c r="AI99" s="333"/>
      <c r="AJ99" s="333"/>
      <c r="AK99" s="333"/>
      <c r="AL99" s="333"/>
      <c r="AM99" s="333"/>
      <c r="AN99" s="333"/>
      <c r="AO99" s="333"/>
      <c r="AP99" s="333"/>
      <c r="AQ99" s="333"/>
      <c r="AR99" s="39"/>
      <c r="AS99" s="36"/>
      <c r="BJ99" s="40"/>
      <c r="BK99" s="40"/>
      <c r="BL99" s="40"/>
      <c r="BM99" s="40"/>
      <c r="BN99" s="37"/>
      <c r="BO99" s="38"/>
      <c r="BP99" s="333"/>
      <c r="BQ99" s="333"/>
      <c r="BR99" s="333"/>
      <c r="BS99" s="333"/>
      <c r="BT99" s="333"/>
      <c r="BU99" s="333"/>
      <c r="BV99" s="333"/>
      <c r="BW99" s="333"/>
      <c r="BX99" s="333"/>
      <c r="BY99" s="333"/>
      <c r="BZ99" s="333"/>
      <c r="CA99" s="333"/>
      <c r="CB99" s="333"/>
      <c r="CC99" s="333"/>
      <c r="CD99" s="333"/>
      <c r="CE99" s="333"/>
      <c r="CF99" s="333"/>
      <c r="CG99" s="333"/>
      <c r="CH99" s="333"/>
      <c r="CI99" s="333"/>
      <c r="CJ99" s="39"/>
    </row>
    <row r="100" spans="1:88" ht="4.5" customHeight="1" x14ac:dyDescent="0.25">
      <c r="A100" s="36"/>
      <c r="R100" s="40"/>
      <c r="S100" s="40"/>
      <c r="T100" s="40"/>
      <c r="U100" s="40"/>
      <c r="V100" s="37"/>
      <c r="W100" s="38"/>
      <c r="X100" s="333"/>
      <c r="Y100" s="333"/>
      <c r="Z100" s="333"/>
      <c r="AA100" s="333"/>
      <c r="AB100" s="333"/>
      <c r="AC100" s="333"/>
      <c r="AD100" s="333"/>
      <c r="AE100" s="333"/>
      <c r="AF100" s="333"/>
      <c r="AG100" s="333"/>
      <c r="AH100" s="333"/>
      <c r="AI100" s="333"/>
      <c r="AJ100" s="333"/>
      <c r="AK100" s="333"/>
      <c r="AL100" s="333"/>
      <c r="AM100" s="333"/>
      <c r="AN100" s="333"/>
      <c r="AO100" s="333"/>
      <c r="AP100" s="333"/>
      <c r="AQ100" s="333"/>
      <c r="AR100" s="39"/>
      <c r="AS100" s="36"/>
      <c r="BJ100" s="40"/>
      <c r="BK100" s="40"/>
      <c r="BL100" s="40"/>
      <c r="BM100" s="40"/>
      <c r="BN100" s="37"/>
      <c r="BO100" s="38"/>
      <c r="BP100" s="333"/>
      <c r="BQ100" s="333"/>
      <c r="BR100" s="333"/>
      <c r="BS100" s="333"/>
      <c r="BT100" s="333"/>
      <c r="BU100" s="333"/>
      <c r="BV100" s="333"/>
      <c r="BW100" s="333"/>
      <c r="BX100" s="333"/>
      <c r="BY100" s="333"/>
      <c r="BZ100" s="333"/>
      <c r="CA100" s="333"/>
      <c r="CB100" s="333"/>
      <c r="CC100" s="333"/>
      <c r="CD100" s="333"/>
      <c r="CE100" s="333"/>
      <c r="CF100" s="333"/>
      <c r="CG100" s="333"/>
      <c r="CH100" s="333"/>
      <c r="CI100" s="333"/>
      <c r="CJ100" s="39"/>
    </row>
    <row r="101" spans="1:88" ht="4.5" customHeight="1" x14ac:dyDescent="0.25">
      <c r="A101" s="36"/>
      <c r="B101" s="540" t="s">
        <v>180</v>
      </c>
      <c r="C101" s="579"/>
      <c r="D101" s="579"/>
      <c r="E101" s="579"/>
      <c r="F101" s="579"/>
      <c r="G101" s="579"/>
      <c r="H101" s="579"/>
      <c r="I101" s="579"/>
      <c r="J101" s="579"/>
      <c r="K101" s="579"/>
      <c r="L101" s="579"/>
      <c r="M101" s="579"/>
      <c r="N101" s="579"/>
      <c r="O101" s="579"/>
      <c r="P101" s="579"/>
      <c r="Q101" s="579"/>
      <c r="R101" s="579"/>
      <c r="S101" s="579"/>
      <c r="T101" s="579"/>
      <c r="U101" s="579"/>
      <c r="V101" s="37"/>
      <c r="W101" s="38"/>
      <c r="X101" s="333"/>
      <c r="Y101" s="333"/>
      <c r="Z101" s="333"/>
      <c r="AA101" s="333"/>
      <c r="AB101" s="333"/>
      <c r="AC101" s="333"/>
      <c r="AD101" s="333"/>
      <c r="AE101" s="333"/>
      <c r="AF101" s="333"/>
      <c r="AG101" s="333"/>
      <c r="AH101" s="333"/>
      <c r="AI101" s="333"/>
      <c r="AJ101" s="333"/>
      <c r="AK101" s="333"/>
      <c r="AL101" s="333"/>
      <c r="AM101" s="333"/>
      <c r="AN101" s="333"/>
      <c r="AO101" s="333"/>
      <c r="AP101" s="333"/>
      <c r="AQ101" s="333"/>
      <c r="AR101" s="39"/>
      <c r="AS101" s="36"/>
      <c r="AT101" s="540" t="s">
        <v>180</v>
      </c>
      <c r="AU101" s="579"/>
      <c r="AV101" s="579"/>
      <c r="AW101" s="579"/>
      <c r="AX101" s="579"/>
      <c r="AY101" s="579"/>
      <c r="AZ101" s="579"/>
      <c r="BA101" s="579"/>
      <c r="BB101" s="579"/>
      <c r="BC101" s="579"/>
      <c r="BD101" s="579"/>
      <c r="BE101" s="579"/>
      <c r="BF101" s="579"/>
      <c r="BG101" s="579"/>
      <c r="BH101" s="579"/>
      <c r="BI101" s="579"/>
      <c r="BJ101" s="579"/>
      <c r="BK101" s="579"/>
      <c r="BL101" s="579"/>
      <c r="BM101" s="579"/>
      <c r="BN101" s="37"/>
      <c r="BO101" s="38"/>
      <c r="BP101" s="333"/>
      <c r="BQ101" s="333"/>
      <c r="BR101" s="333"/>
      <c r="BS101" s="333"/>
      <c r="BT101" s="333"/>
      <c r="BU101" s="333"/>
      <c r="BV101" s="333"/>
      <c r="BW101" s="333"/>
      <c r="BX101" s="333"/>
      <c r="BY101" s="333"/>
      <c r="BZ101" s="333"/>
      <c r="CA101" s="333"/>
      <c r="CB101" s="333"/>
      <c r="CC101" s="333"/>
      <c r="CD101" s="333"/>
      <c r="CE101" s="333"/>
      <c r="CF101" s="333"/>
      <c r="CG101" s="333"/>
      <c r="CH101" s="333"/>
      <c r="CI101" s="333"/>
      <c r="CJ101" s="39"/>
    </row>
    <row r="102" spans="1:88" ht="4.5" customHeight="1" x14ac:dyDescent="0.25">
      <c r="A102" s="36"/>
      <c r="B102" s="579"/>
      <c r="C102" s="579"/>
      <c r="D102" s="579"/>
      <c r="E102" s="579"/>
      <c r="F102" s="579"/>
      <c r="G102" s="579"/>
      <c r="H102" s="579"/>
      <c r="I102" s="579"/>
      <c r="J102" s="579"/>
      <c r="K102" s="579"/>
      <c r="L102" s="579"/>
      <c r="M102" s="579"/>
      <c r="N102" s="579"/>
      <c r="O102" s="579"/>
      <c r="P102" s="579"/>
      <c r="Q102" s="579"/>
      <c r="R102" s="579"/>
      <c r="S102" s="579"/>
      <c r="T102" s="579"/>
      <c r="U102" s="579"/>
      <c r="V102" s="37"/>
      <c r="W102" s="38"/>
      <c r="X102" s="333"/>
      <c r="Y102" s="333"/>
      <c r="Z102" s="333"/>
      <c r="AA102" s="333"/>
      <c r="AB102" s="333"/>
      <c r="AC102" s="333"/>
      <c r="AD102" s="333"/>
      <c r="AE102" s="333"/>
      <c r="AF102" s="333"/>
      <c r="AG102" s="333"/>
      <c r="AH102" s="333"/>
      <c r="AI102" s="333"/>
      <c r="AJ102" s="333"/>
      <c r="AK102" s="333"/>
      <c r="AL102" s="333"/>
      <c r="AM102" s="333"/>
      <c r="AN102" s="333"/>
      <c r="AO102" s="333"/>
      <c r="AP102" s="333"/>
      <c r="AQ102" s="333"/>
      <c r="AR102" s="39"/>
      <c r="AS102" s="36"/>
      <c r="AT102" s="579"/>
      <c r="AU102" s="579"/>
      <c r="AV102" s="579"/>
      <c r="AW102" s="579"/>
      <c r="AX102" s="579"/>
      <c r="AY102" s="579"/>
      <c r="AZ102" s="579"/>
      <c r="BA102" s="579"/>
      <c r="BB102" s="579"/>
      <c r="BC102" s="579"/>
      <c r="BD102" s="579"/>
      <c r="BE102" s="579"/>
      <c r="BF102" s="579"/>
      <c r="BG102" s="579"/>
      <c r="BH102" s="579"/>
      <c r="BI102" s="579"/>
      <c r="BJ102" s="579"/>
      <c r="BK102" s="579"/>
      <c r="BL102" s="579"/>
      <c r="BM102" s="579"/>
      <c r="BN102" s="37"/>
      <c r="BO102" s="38"/>
      <c r="BP102" s="333"/>
      <c r="BQ102" s="333"/>
      <c r="BR102" s="333"/>
      <c r="BS102" s="333"/>
      <c r="BT102" s="333"/>
      <c r="BU102" s="333"/>
      <c r="BV102" s="333"/>
      <c r="BW102" s="333"/>
      <c r="BX102" s="333"/>
      <c r="BY102" s="333"/>
      <c r="BZ102" s="333"/>
      <c r="CA102" s="333"/>
      <c r="CB102" s="333"/>
      <c r="CC102" s="333"/>
      <c r="CD102" s="333"/>
      <c r="CE102" s="333"/>
      <c r="CF102" s="333"/>
      <c r="CG102" s="333"/>
      <c r="CH102" s="333"/>
      <c r="CI102" s="333"/>
      <c r="CJ102" s="39"/>
    </row>
    <row r="103" spans="1:88" ht="4.5" customHeight="1" x14ac:dyDescent="0.25">
      <c r="A103" s="36"/>
      <c r="B103" s="540" t="s">
        <v>146</v>
      </c>
      <c r="C103" s="540"/>
      <c r="D103" s="540"/>
      <c r="E103" s="540"/>
      <c r="F103" s="540"/>
      <c r="G103" s="540"/>
      <c r="H103" s="540"/>
      <c r="I103" s="540"/>
      <c r="J103" s="540"/>
      <c r="K103" s="540"/>
      <c r="L103" s="540"/>
      <c r="M103" s="540"/>
      <c r="N103" s="540"/>
      <c r="O103" s="540"/>
      <c r="P103" s="540"/>
      <c r="Q103" s="540"/>
      <c r="R103" s="540"/>
      <c r="S103" s="540"/>
      <c r="T103" s="540"/>
      <c r="U103" s="540"/>
      <c r="V103" s="37"/>
      <c r="W103" s="38"/>
      <c r="X103" s="333"/>
      <c r="Y103" s="333"/>
      <c r="Z103" s="333"/>
      <c r="AA103" s="333"/>
      <c r="AB103" s="333"/>
      <c r="AC103" s="333"/>
      <c r="AD103" s="333"/>
      <c r="AE103" s="333"/>
      <c r="AF103" s="333"/>
      <c r="AG103" s="333"/>
      <c r="AH103" s="333"/>
      <c r="AI103" s="333"/>
      <c r="AJ103" s="333"/>
      <c r="AK103" s="333"/>
      <c r="AL103" s="333"/>
      <c r="AM103" s="333"/>
      <c r="AN103" s="333"/>
      <c r="AO103" s="333"/>
      <c r="AP103" s="333"/>
      <c r="AQ103" s="333"/>
      <c r="AR103" s="39"/>
      <c r="AS103" s="36"/>
      <c r="AT103" s="540" t="s">
        <v>146</v>
      </c>
      <c r="AU103" s="540"/>
      <c r="AV103" s="540"/>
      <c r="AW103" s="540"/>
      <c r="AX103" s="540"/>
      <c r="AY103" s="540"/>
      <c r="AZ103" s="540"/>
      <c r="BA103" s="540"/>
      <c r="BB103" s="540"/>
      <c r="BC103" s="540"/>
      <c r="BD103" s="540"/>
      <c r="BE103" s="540"/>
      <c r="BF103" s="540"/>
      <c r="BG103" s="540"/>
      <c r="BH103" s="540"/>
      <c r="BI103" s="540"/>
      <c r="BJ103" s="540"/>
      <c r="BK103" s="540"/>
      <c r="BL103" s="540"/>
      <c r="BM103" s="540"/>
      <c r="BN103" s="37"/>
      <c r="BO103" s="38"/>
      <c r="BP103" s="333"/>
      <c r="BQ103" s="333"/>
      <c r="BR103" s="333"/>
      <c r="BS103" s="333"/>
      <c r="BT103" s="333"/>
      <c r="BU103" s="333"/>
      <c r="BV103" s="333"/>
      <c r="BW103" s="333"/>
      <c r="BX103" s="333"/>
      <c r="BY103" s="333"/>
      <c r="BZ103" s="333"/>
      <c r="CA103" s="333"/>
      <c r="CB103" s="333"/>
      <c r="CC103" s="333"/>
      <c r="CD103" s="333"/>
      <c r="CE103" s="333"/>
      <c r="CF103" s="333"/>
      <c r="CG103" s="333"/>
      <c r="CH103" s="333"/>
      <c r="CI103" s="333"/>
      <c r="CJ103" s="39"/>
    </row>
    <row r="104" spans="1:88" ht="4.5" customHeight="1" x14ac:dyDescent="0.25">
      <c r="A104" s="36"/>
      <c r="B104" s="540"/>
      <c r="C104" s="540"/>
      <c r="D104" s="540"/>
      <c r="E104" s="540"/>
      <c r="F104" s="540"/>
      <c r="G104" s="540"/>
      <c r="H104" s="540"/>
      <c r="I104" s="540"/>
      <c r="J104" s="540"/>
      <c r="K104" s="540"/>
      <c r="L104" s="540"/>
      <c r="M104" s="540"/>
      <c r="N104" s="540"/>
      <c r="O104" s="540"/>
      <c r="P104" s="540"/>
      <c r="Q104" s="540"/>
      <c r="R104" s="540"/>
      <c r="S104" s="540"/>
      <c r="T104" s="540"/>
      <c r="U104" s="540"/>
      <c r="V104" s="37"/>
      <c r="W104" s="38"/>
      <c r="X104" s="41"/>
      <c r="Y104" s="41"/>
      <c r="Z104" s="41"/>
      <c r="AA104" s="41"/>
      <c r="AB104" s="41"/>
      <c r="AC104" s="41"/>
      <c r="AD104" s="41"/>
      <c r="AE104" s="41"/>
      <c r="AF104" s="41"/>
      <c r="AG104" s="41"/>
      <c r="AH104" s="41"/>
      <c r="AI104" s="41"/>
      <c r="AJ104" s="41"/>
      <c r="AK104" s="41"/>
      <c r="AL104" s="41"/>
      <c r="AM104" s="41"/>
      <c r="AN104" s="41"/>
      <c r="AO104" s="41"/>
      <c r="AP104" s="41"/>
      <c r="AQ104" s="41"/>
      <c r="AR104" s="39"/>
      <c r="AS104" s="36"/>
      <c r="AT104" s="540"/>
      <c r="AU104" s="540"/>
      <c r="AV104" s="540"/>
      <c r="AW104" s="540"/>
      <c r="AX104" s="540"/>
      <c r="AY104" s="540"/>
      <c r="AZ104" s="540"/>
      <c r="BA104" s="540"/>
      <c r="BB104" s="540"/>
      <c r="BC104" s="540"/>
      <c r="BD104" s="540"/>
      <c r="BE104" s="540"/>
      <c r="BF104" s="540"/>
      <c r="BG104" s="540"/>
      <c r="BH104" s="540"/>
      <c r="BI104" s="540"/>
      <c r="BJ104" s="540"/>
      <c r="BK104" s="540"/>
      <c r="BL104" s="540"/>
      <c r="BM104" s="540"/>
      <c r="BN104" s="37"/>
      <c r="BO104" s="38"/>
      <c r="BP104" s="41"/>
      <c r="BQ104" s="41"/>
      <c r="BR104" s="41"/>
      <c r="BS104" s="41"/>
      <c r="BT104" s="41"/>
      <c r="BU104" s="41"/>
      <c r="BV104" s="41"/>
      <c r="BW104" s="41"/>
      <c r="BX104" s="41"/>
      <c r="BY104" s="41"/>
      <c r="BZ104" s="41"/>
      <c r="CA104" s="41"/>
      <c r="CB104" s="41"/>
      <c r="CC104" s="41"/>
      <c r="CD104" s="41"/>
      <c r="CE104" s="41"/>
      <c r="CF104" s="41"/>
      <c r="CG104" s="41"/>
      <c r="CH104" s="41"/>
      <c r="CI104" s="41"/>
      <c r="CJ104" s="39"/>
    </row>
    <row r="105" spans="1:88" ht="4.5" customHeight="1" x14ac:dyDescent="0.25">
      <c r="A105" s="36"/>
      <c r="B105" s="580" t="s">
        <v>36</v>
      </c>
      <c r="C105" s="580"/>
      <c r="D105" s="580"/>
      <c r="E105" s="580"/>
      <c r="F105" s="580"/>
      <c r="G105" s="580"/>
      <c r="H105" s="580"/>
      <c r="I105" s="580"/>
      <c r="J105" s="580"/>
      <c r="K105" s="580"/>
      <c r="L105" s="580"/>
      <c r="M105" s="580"/>
      <c r="N105" s="580"/>
      <c r="O105" s="580"/>
      <c r="P105" s="580"/>
      <c r="Q105" s="580"/>
      <c r="R105" s="580"/>
      <c r="S105" s="580"/>
      <c r="T105" s="580"/>
      <c r="U105" s="580"/>
      <c r="V105" s="37"/>
      <c r="W105" s="38"/>
      <c r="X105" s="500" t="s">
        <v>75</v>
      </c>
      <c r="Y105" s="500"/>
      <c r="Z105" s="500"/>
      <c r="AA105" s="500"/>
      <c r="AB105" s="500"/>
      <c r="AC105" s="500"/>
      <c r="AD105" s="500"/>
      <c r="AE105" s="500"/>
      <c r="AF105" s="500"/>
      <c r="AG105" s="500"/>
      <c r="AH105" s="501"/>
      <c r="AI105" s="417" t="e">
        <f>I117</f>
        <v>#REF!</v>
      </c>
      <c r="AJ105" s="418"/>
      <c r="AK105" s="418"/>
      <c r="AL105" s="418"/>
      <c r="AM105" s="418"/>
      <c r="AN105" s="418"/>
      <c r="AO105" s="418"/>
      <c r="AP105" s="418"/>
      <c r="AQ105" s="419"/>
      <c r="AR105" s="39"/>
      <c r="AS105" s="36"/>
      <c r="AT105" s="580" t="s">
        <v>36</v>
      </c>
      <c r="AU105" s="580"/>
      <c r="AV105" s="580"/>
      <c r="AW105" s="580"/>
      <c r="AX105" s="580"/>
      <c r="AY105" s="580"/>
      <c r="AZ105" s="580"/>
      <c r="BA105" s="580"/>
      <c r="BB105" s="580"/>
      <c r="BC105" s="580"/>
      <c r="BD105" s="580"/>
      <c r="BE105" s="580"/>
      <c r="BF105" s="580"/>
      <c r="BG105" s="580"/>
      <c r="BH105" s="580"/>
      <c r="BI105" s="580"/>
      <c r="BJ105" s="580"/>
      <c r="BK105" s="580"/>
      <c r="BL105" s="580"/>
      <c r="BM105" s="580"/>
      <c r="BN105" s="37"/>
      <c r="BO105" s="38"/>
      <c r="BP105" s="500" t="s">
        <v>75</v>
      </c>
      <c r="BQ105" s="500"/>
      <c r="BR105" s="500"/>
      <c r="BS105" s="500"/>
      <c r="BT105" s="500"/>
      <c r="BU105" s="500"/>
      <c r="BV105" s="500"/>
      <c r="BW105" s="500"/>
      <c r="BX105" s="500"/>
      <c r="BY105" s="500"/>
      <c r="BZ105" s="501"/>
      <c r="CA105" s="417" t="e">
        <f>BA117</f>
        <v>#REF!</v>
      </c>
      <c r="CB105" s="418"/>
      <c r="CC105" s="418"/>
      <c r="CD105" s="418"/>
      <c r="CE105" s="418"/>
      <c r="CF105" s="418"/>
      <c r="CG105" s="418"/>
      <c r="CH105" s="418"/>
      <c r="CI105" s="419"/>
      <c r="CJ105" s="39"/>
    </row>
    <row r="106" spans="1:88" ht="4.5" customHeight="1" x14ac:dyDescent="0.25">
      <c r="A106" s="36"/>
      <c r="B106" s="580"/>
      <c r="C106" s="580"/>
      <c r="D106" s="580"/>
      <c r="E106" s="580"/>
      <c r="F106" s="580"/>
      <c r="G106" s="580"/>
      <c r="H106" s="580"/>
      <c r="I106" s="580"/>
      <c r="J106" s="580"/>
      <c r="K106" s="580"/>
      <c r="L106" s="580"/>
      <c r="M106" s="580"/>
      <c r="N106" s="580"/>
      <c r="O106" s="580"/>
      <c r="P106" s="580"/>
      <c r="Q106" s="580"/>
      <c r="R106" s="580"/>
      <c r="S106" s="580"/>
      <c r="T106" s="580"/>
      <c r="U106" s="580"/>
      <c r="V106" s="37"/>
      <c r="W106" s="38"/>
      <c r="X106" s="500"/>
      <c r="Y106" s="500"/>
      <c r="Z106" s="500"/>
      <c r="AA106" s="500"/>
      <c r="AB106" s="500"/>
      <c r="AC106" s="500"/>
      <c r="AD106" s="500"/>
      <c r="AE106" s="500"/>
      <c r="AF106" s="500"/>
      <c r="AG106" s="500"/>
      <c r="AH106" s="501"/>
      <c r="AI106" s="420"/>
      <c r="AJ106" s="421"/>
      <c r="AK106" s="421"/>
      <c r="AL106" s="421"/>
      <c r="AM106" s="421"/>
      <c r="AN106" s="421"/>
      <c r="AO106" s="421"/>
      <c r="AP106" s="421"/>
      <c r="AQ106" s="422"/>
      <c r="AR106" s="39"/>
      <c r="AS106" s="36"/>
      <c r="AT106" s="580"/>
      <c r="AU106" s="580"/>
      <c r="AV106" s="580"/>
      <c r="AW106" s="580"/>
      <c r="AX106" s="580"/>
      <c r="AY106" s="580"/>
      <c r="AZ106" s="580"/>
      <c r="BA106" s="580"/>
      <c r="BB106" s="580"/>
      <c r="BC106" s="580"/>
      <c r="BD106" s="580"/>
      <c r="BE106" s="580"/>
      <c r="BF106" s="580"/>
      <c r="BG106" s="580"/>
      <c r="BH106" s="580"/>
      <c r="BI106" s="580"/>
      <c r="BJ106" s="580"/>
      <c r="BK106" s="580"/>
      <c r="BL106" s="580"/>
      <c r="BM106" s="580"/>
      <c r="BN106" s="37"/>
      <c r="BO106" s="38"/>
      <c r="BP106" s="500"/>
      <c r="BQ106" s="500"/>
      <c r="BR106" s="500"/>
      <c r="BS106" s="500"/>
      <c r="BT106" s="500"/>
      <c r="BU106" s="500"/>
      <c r="BV106" s="500"/>
      <c r="BW106" s="500"/>
      <c r="BX106" s="500"/>
      <c r="BY106" s="500"/>
      <c r="BZ106" s="501"/>
      <c r="CA106" s="420"/>
      <c r="CB106" s="421"/>
      <c r="CC106" s="421"/>
      <c r="CD106" s="421"/>
      <c r="CE106" s="421"/>
      <c r="CF106" s="421"/>
      <c r="CG106" s="421"/>
      <c r="CH106" s="421"/>
      <c r="CI106" s="422"/>
      <c r="CJ106" s="39"/>
    </row>
    <row r="107" spans="1:88" ht="4.5" customHeight="1" x14ac:dyDescent="0.25">
      <c r="A107" s="36"/>
      <c r="B107" s="580" t="s">
        <v>39</v>
      </c>
      <c r="C107" s="580"/>
      <c r="D107" s="580"/>
      <c r="E107" s="580"/>
      <c r="F107" s="580"/>
      <c r="G107" s="580"/>
      <c r="H107" s="580"/>
      <c r="I107" s="580"/>
      <c r="J107" s="580"/>
      <c r="K107" s="580"/>
      <c r="L107" s="580"/>
      <c r="M107" s="580"/>
      <c r="N107" s="580"/>
      <c r="O107" s="580"/>
      <c r="P107" s="580"/>
      <c r="Q107" s="580"/>
      <c r="R107" s="580"/>
      <c r="S107" s="580"/>
      <c r="T107" s="580"/>
      <c r="U107" s="580"/>
      <c r="V107" s="37"/>
      <c r="W107" s="38"/>
      <c r="X107" s="41"/>
      <c r="Y107" s="41"/>
      <c r="Z107" s="41"/>
      <c r="AA107" s="41"/>
      <c r="AB107" s="41"/>
      <c r="AC107" s="41"/>
      <c r="AD107" s="42"/>
      <c r="AE107" s="42"/>
      <c r="AF107" s="42"/>
      <c r="AG107" s="42"/>
      <c r="AH107" s="42"/>
      <c r="AI107" s="423"/>
      <c r="AJ107" s="424"/>
      <c r="AK107" s="424"/>
      <c r="AL107" s="424"/>
      <c r="AM107" s="424"/>
      <c r="AN107" s="424"/>
      <c r="AO107" s="424"/>
      <c r="AP107" s="424"/>
      <c r="AQ107" s="425"/>
      <c r="AR107" s="39"/>
      <c r="AS107" s="36"/>
      <c r="AT107" s="580" t="s">
        <v>39</v>
      </c>
      <c r="AU107" s="580"/>
      <c r="AV107" s="580"/>
      <c r="AW107" s="580"/>
      <c r="AX107" s="580"/>
      <c r="AY107" s="580"/>
      <c r="AZ107" s="580"/>
      <c r="BA107" s="580"/>
      <c r="BB107" s="580"/>
      <c r="BC107" s="580"/>
      <c r="BD107" s="580"/>
      <c r="BE107" s="580"/>
      <c r="BF107" s="580"/>
      <c r="BG107" s="580"/>
      <c r="BH107" s="580"/>
      <c r="BI107" s="580"/>
      <c r="BJ107" s="580"/>
      <c r="BK107" s="580"/>
      <c r="BL107" s="580"/>
      <c r="BM107" s="580"/>
      <c r="BN107" s="37"/>
      <c r="BO107" s="38"/>
      <c r="BP107" s="41"/>
      <c r="BQ107" s="41"/>
      <c r="BR107" s="41"/>
      <c r="BS107" s="41"/>
      <c r="BT107" s="41"/>
      <c r="BU107" s="41"/>
      <c r="BV107" s="42"/>
      <c r="BW107" s="42"/>
      <c r="BX107" s="42"/>
      <c r="BY107" s="42"/>
      <c r="BZ107" s="42"/>
      <c r="CA107" s="423"/>
      <c r="CB107" s="424"/>
      <c r="CC107" s="424"/>
      <c r="CD107" s="424"/>
      <c r="CE107" s="424"/>
      <c r="CF107" s="424"/>
      <c r="CG107" s="424"/>
      <c r="CH107" s="424"/>
      <c r="CI107" s="425"/>
      <c r="CJ107" s="39"/>
    </row>
    <row r="108" spans="1:88" ht="4.5" customHeight="1" x14ac:dyDescent="0.25">
      <c r="A108" s="36"/>
      <c r="B108" s="580"/>
      <c r="C108" s="580"/>
      <c r="D108" s="580"/>
      <c r="E108" s="580"/>
      <c r="F108" s="580"/>
      <c r="G108" s="580"/>
      <c r="H108" s="580"/>
      <c r="I108" s="580"/>
      <c r="J108" s="580"/>
      <c r="K108" s="580"/>
      <c r="L108" s="580"/>
      <c r="M108" s="580"/>
      <c r="N108" s="580"/>
      <c r="O108" s="580"/>
      <c r="P108" s="580"/>
      <c r="Q108" s="580"/>
      <c r="R108" s="580"/>
      <c r="S108" s="580"/>
      <c r="T108" s="580"/>
      <c r="U108" s="580"/>
      <c r="V108" s="37"/>
      <c r="W108" s="38"/>
      <c r="X108" s="343" t="s">
        <v>227</v>
      </c>
      <c r="Y108" s="344"/>
      <c r="Z108" s="408" t="e">
        <f>INDEX(#REF!,A95,14)</f>
        <v>#REF!</v>
      </c>
      <c r="AA108" s="409"/>
      <c r="AB108" s="409"/>
      <c r="AC108" s="409"/>
      <c r="AD108" s="410"/>
      <c r="AE108" s="42"/>
      <c r="AF108" s="42"/>
      <c r="AG108" s="42"/>
      <c r="AH108" s="42"/>
      <c r="AI108" s="42"/>
      <c r="AJ108" s="42"/>
      <c r="AK108" s="42"/>
      <c r="AL108" s="42"/>
      <c r="AM108" s="42"/>
      <c r="AN108" s="42"/>
      <c r="AO108" s="42"/>
      <c r="AP108" s="42"/>
      <c r="AQ108" s="42"/>
      <c r="AR108" s="39"/>
      <c r="AS108" s="36"/>
      <c r="AT108" s="580"/>
      <c r="AU108" s="580"/>
      <c r="AV108" s="580"/>
      <c r="AW108" s="580"/>
      <c r="AX108" s="580"/>
      <c r="AY108" s="580"/>
      <c r="AZ108" s="580"/>
      <c r="BA108" s="580"/>
      <c r="BB108" s="580"/>
      <c r="BC108" s="580"/>
      <c r="BD108" s="580"/>
      <c r="BE108" s="580"/>
      <c r="BF108" s="580"/>
      <c r="BG108" s="580"/>
      <c r="BH108" s="580"/>
      <c r="BI108" s="580"/>
      <c r="BJ108" s="580"/>
      <c r="BK108" s="580"/>
      <c r="BL108" s="580"/>
      <c r="BM108" s="580"/>
      <c r="BN108" s="37"/>
      <c r="BO108" s="38"/>
      <c r="BP108" s="343" t="s">
        <v>227</v>
      </c>
      <c r="BQ108" s="344"/>
      <c r="BR108" s="408" t="e">
        <f>INDEX(#REF!,A95,14)</f>
        <v>#REF!</v>
      </c>
      <c r="BS108" s="409"/>
      <c r="BT108" s="409"/>
      <c r="BU108" s="409"/>
      <c r="BV108" s="410"/>
      <c r="BW108" s="42"/>
      <c r="BX108" s="42"/>
      <c r="BY108" s="42"/>
      <c r="BZ108" s="42"/>
      <c r="CA108" s="42"/>
      <c r="CB108" s="42"/>
      <c r="CC108" s="42"/>
      <c r="CD108" s="42"/>
      <c r="CE108" s="42"/>
      <c r="CF108" s="42"/>
      <c r="CG108" s="42"/>
      <c r="CH108" s="42"/>
      <c r="CI108" s="42"/>
      <c r="CJ108" s="39"/>
    </row>
    <row r="109" spans="1:88" ht="4.5" customHeight="1" x14ac:dyDescent="0.25">
      <c r="A109" s="38"/>
      <c r="B109" s="43"/>
      <c r="C109" s="43"/>
      <c r="D109" s="43"/>
      <c r="E109" s="43"/>
      <c r="F109" s="43"/>
      <c r="G109" s="43"/>
      <c r="H109" s="43"/>
      <c r="I109" s="43"/>
      <c r="J109" s="43"/>
      <c r="K109" s="43"/>
      <c r="L109" s="43"/>
      <c r="M109" s="43"/>
      <c r="N109" s="43"/>
      <c r="O109" s="43"/>
      <c r="P109" s="43"/>
      <c r="Q109" s="43"/>
      <c r="R109" s="43"/>
      <c r="S109" s="41"/>
      <c r="T109" s="41"/>
      <c r="U109" s="41"/>
      <c r="V109" s="39"/>
      <c r="W109" s="38"/>
      <c r="X109" s="343"/>
      <c r="Y109" s="344"/>
      <c r="Z109" s="411"/>
      <c r="AA109" s="412"/>
      <c r="AB109" s="412"/>
      <c r="AC109" s="412"/>
      <c r="AD109" s="413"/>
      <c r="AE109" s="41"/>
      <c r="AF109" s="41"/>
      <c r="AG109" s="41"/>
      <c r="AH109" s="441" t="e">
        <f>INDEX(#REF!,A95,27)</f>
        <v>#REF!</v>
      </c>
      <c r="AI109" s="442"/>
      <c r="AJ109" s="442"/>
      <c r="AK109" s="442"/>
      <c r="AL109" s="442"/>
      <c r="AM109" s="442"/>
      <c r="AN109" s="442"/>
      <c r="AO109" s="442"/>
      <c r="AP109" s="442"/>
      <c r="AQ109" s="443"/>
      <c r="AR109" s="39"/>
      <c r="AS109" s="38"/>
      <c r="AT109" s="43"/>
      <c r="AU109" s="43"/>
      <c r="AV109" s="43"/>
      <c r="AW109" s="43"/>
      <c r="AX109" s="43"/>
      <c r="AY109" s="43"/>
      <c r="AZ109" s="43"/>
      <c r="BA109" s="43"/>
      <c r="BB109" s="43"/>
      <c r="BC109" s="43"/>
      <c r="BD109" s="43"/>
      <c r="BE109" s="43"/>
      <c r="BF109" s="43"/>
      <c r="BG109" s="43"/>
      <c r="BH109" s="43"/>
      <c r="BI109" s="43"/>
      <c r="BJ109" s="43"/>
      <c r="BK109" s="41"/>
      <c r="BL109" s="41"/>
      <c r="BM109" s="41"/>
      <c r="BN109" s="39"/>
      <c r="BO109" s="38"/>
      <c r="BP109" s="343"/>
      <c r="BQ109" s="344"/>
      <c r="BR109" s="411"/>
      <c r="BS109" s="412"/>
      <c r="BT109" s="412"/>
      <c r="BU109" s="412"/>
      <c r="BV109" s="413"/>
      <c r="BW109" s="41"/>
      <c r="BX109" s="41"/>
      <c r="BY109" s="41"/>
      <c r="BZ109" s="441" t="e">
        <f>INDEX(#REF!,A95,27)</f>
        <v>#REF!</v>
      </c>
      <c r="CA109" s="442"/>
      <c r="CB109" s="442"/>
      <c r="CC109" s="442"/>
      <c r="CD109" s="442"/>
      <c r="CE109" s="442"/>
      <c r="CF109" s="442"/>
      <c r="CG109" s="442"/>
      <c r="CH109" s="442"/>
      <c r="CI109" s="443"/>
      <c r="CJ109" s="39"/>
    </row>
    <row r="110" spans="1:88" ht="4.5" customHeight="1" x14ac:dyDescent="0.25">
      <c r="A110" s="38"/>
      <c r="B110" s="572" t="s">
        <v>228</v>
      </c>
      <c r="C110" s="572"/>
      <c r="D110" s="572"/>
      <c r="E110" s="572"/>
      <c r="F110" s="573" t="s">
        <v>159</v>
      </c>
      <c r="G110" s="574"/>
      <c r="H110" s="574"/>
      <c r="I110" s="574"/>
      <c r="J110" s="574"/>
      <c r="K110" s="574"/>
      <c r="L110" s="574"/>
      <c r="M110" s="574"/>
      <c r="N110" s="574"/>
      <c r="O110" s="574"/>
      <c r="P110" s="574"/>
      <c r="Q110" s="574"/>
      <c r="R110" s="574"/>
      <c r="S110" s="574"/>
      <c r="T110" s="574"/>
      <c r="U110" s="575"/>
      <c r="V110" s="39"/>
      <c r="W110" s="38"/>
      <c r="X110" s="343"/>
      <c r="Y110" s="344"/>
      <c r="Z110" s="411"/>
      <c r="AA110" s="412"/>
      <c r="AB110" s="412"/>
      <c r="AC110" s="412"/>
      <c r="AD110" s="413"/>
      <c r="AE110" s="540" t="s">
        <v>68</v>
      </c>
      <c r="AF110" s="540"/>
      <c r="AG110" s="540"/>
      <c r="AH110" s="444"/>
      <c r="AI110" s="445"/>
      <c r="AJ110" s="445"/>
      <c r="AK110" s="445"/>
      <c r="AL110" s="445"/>
      <c r="AM110" s="445"/>
      <c r="AN110" s="445"/>
      <c r="AO110" s="445"/>
      <c r="AP110" s="445"/>
      <c r="AQ110" s="446"/>
      <c r="AR110" s="39"/>
      <c r="AS110" s="38"/>
      <c r="AT110" s="572" t="s">
        <v>228</v>
      </c>
      <c r="AU110" s="572"/>
      <c r="AV110" s="572"/>
      <c r="AW110" s="572"/>
      <c r="AX110" s="573" t="s">
        <v>78</v>
      </c>
      <c r="AY110" s="574"/>
      <c r="AZ110" s="574"/>
      <c r="BA110" s="574"/>
      <c r="BB110" s="574"/>
      <c r="BC110" s="574"/>
      <c r="BD110" s="574"/>
      <c r="BE110" s="574"/>
      <c r="BF110" s="574"/>
      <c r="BG110" s="574"/>
      <c r="BH110" s="574"/>
      <c r="BI110" s="574"/>
      <c r="BJ110" s="574"/>
      <c r="BK110" s="574"/>
      <c r="BL110" s="574"/>
      <c r="BM110" s="575"/>
      <c r="BN110" s="39"/>
      <c r="BO110" s="38"/>
      <c r="BP110" s="343"/>
      <c r="BQ110" s="344"/>
      <c r="BR110" s="411"/>
      <c r="BS110" s="412"/>
      <c r="BT110" s="412"/>
      <c r="BU110" s="412"/>
      <c r="BV110" s="413"/>
      <c r="BW110" s="540" t="s">
        <v>68</v>
      </c>
      <c r="BX110" s="540"/>
      <c r="BY110" s="540"/>
      <c r="BZ110" s="444"/>
      <c r="CA110" s="445"/>
      <c r="CB110" s="445"/>
      <c r="CC110" s="445"/>
      <c r="CD110" s="445"/>
      <c r="CE110" s="445"/>
      <c r="CF110" s="445"/>
      <c r="CG110" s="445"/>
      <c r="CH110" s="445"/>
      <c r="CI110" s="446"/>
      <c r="CJ110" s="39"/>
    </row>
    <row r="111" spans="1:88" ht="4.5" customHeight="1" x14ac:dyDescent="0.25">
      <c r="A111" s="38"/>
      <c r="B111" s="572"/>
      <c r="C111" s="572"/>
      <c r="D111" s="572"/>
      <c r="E111" s="572"/>
      <c r="F111" s="576"/>
      <c r="G111" s="577"/>
      <c r="H111" s="577"/>
      <c r="I111" s="577"/>
      <c r="J111" s="577"/>
      <c r="K111" s="577"/>
      <c r="L111" s="577"/>
      <c r="M111" s="577"/>
      <c r="N111" s="577"/>
      <c r="O111" s="577"/>
      <c r="P111" s="577"/>
      <c r="Q111" s="577"/>
      <c r="R111" s="577"/>
      <c r="S111" s="577"/>
      <c r="T111" s="577"/>
      <c r="U111" s="578"/>
      <c r="V111" s="39"/>
      <c r="W111" s="38"/>
      <c r="X111" s="343"/>
      <c r="Y111" s="344"/>
      <c r="Z111" s="414"/>
      <c r="AA111" s="415"/>
      <c r="AB111" s="415"/>
      <c r="AC111" s="415"/>
      <c r="AD111" s="416"/>
      <c r="AE111" s="540"/>
      <c r="AF111" s="540"/>
      <c r="AG111" s="540"/>
      <c r="AH111" s="447"/>
      <c r="AI111" s="448"/>
      <c r="AJ111" s="448"/>
      <c r="AK111" s="448"/>
      <c r="AL111" s="448"/>
      <c r="AM111" s="448"/>
      <c r="AN111" s="448"/>
      <c r="AO111" s="448"/>
      <c r="AP111" s="448"/>
      <c r="AQ111" s="449"/>
      <c r="AR111" s="39"/>
      <c r="AS111" s="38"/>
      <c r="AT111" s="572"/>
      <c r="AU111" s="572"/>
      <c r="AV111" s="572"/>
      <c r="AW111" s="572"/>
      <c r="AX111" s="576"/>
      <c r="AY111" s="577"/>
      <c r="AZ111" s="577"/>
      <c r="BA111" s="577"/>
      <c r="BB111" s="577"/>
      <c r="BC111" s="577"/>
      <c r="BD111" s="577"/>
      <c r="BE111" s="577"/>
      <c r="BF111" s="577"/>
      <c r="BG111" s="577"/>
      <c r="BH111" s="577"/>
      <c r="BI111" s="577"/>
      <c r="BJ111" s="577"/>
      <c r="BK111" s="577"/>
      <c r="BL111" s="577"/>
      <c r="BM111" s="578"/>
      <c r="BN111" s="39"/>
      <c r="BO111" s="38"/>
      <c r="BP111" s="343"/>
      <c r="BQ111" s="344"/>
      <c r="BR111" s="414"/>
      <c r="BS111" s="415"/>
      <c r="BT111" s="415"/>
      <c r="BU111" s="415"/>
      <c r="BV111" s="416"/>
      <c r="BW111" s="540"/>
      <c r="BX111" s="540"/>
      <c r="BY111" s="540"/>
      <c r="BZ111" s="447"/>
      <c r="CA111" s="448"/>
      <c r="CB111" s="448"/>
      <c r="CC111" s="448"/>
      <c r="CD111" s="448"/>
      <c r="CE111" s="448"/>
      <c r="CF111" s="448"/>
      <c r="CG111" s="448"/>
      <c r="CH111" s="448"/>
      <c r="CI111" s="449"/>
      <c r="CJ111" s="39"/>
    </row>
    <row r="112" spans="1:88" ht="4.5" customHeight="1" x14ac:dyDescent="0.25">
      <c r="A112" s="38"/>
      <c r="B112" s="41"/>
      <c r="C112" s="41"/>
      <c r="D112" s="41"/>
      <c r="E112" s="41"/>
      <c r="F112" s="493" t="e">
        <f>CONCATENATE(INDEX(#REF!,A95,3)," (",INDEX(#REF!,A95,9),")")</f>
        <v>#REF!</v>
      </c>
      <c r="G112" s="494"/>
      <c r="H112" s="494"/>
      <c r="I112" s="494"/>
      <c r="J112" s="494"/>
      <c r="K112" s="494"/>
      <c r="L112" s="494"/>
      <c r="M112" s="494"/>
      <c r="N112" s="494"/>
      <c r="O112" s="494"/>
      <c r="P112" s="494"/>
      <c r="Q112" s="494"/>
      <c r="R112" s="494"/>
      <c r="S112" s="494"/>
      <c r="T112" s="494"/>
      <c r="U112" s="495"/>
      <c r="V112" s="39"/>
      <c r="W112" s="38"/>
      <c r="X112" s="45"/>
      <c r="Y112" s="45"/>
      <c r="Z112" s="45"/>
      <c r="AA112" s="45"/>
      <c r="AB112" s="45"/>
      <c r="AC112" s="45"/>
      <c r="AD112" s="45"/>
      <c r="AE112" s="45"/>
      <c r="AF112" s="45"/>
      <c r="AG112" s="45"/>
      <c r="AH112" s="45"/>
      <c r="AI112" s="45"/>
      <c r="AJ112" s="45"/>
      <c r="AK112" s="45"/>
      <c r="AL112" s="45"/>
      <c r="AM112" s="45"/>
      <c r="AN112" s="45"/>
      <c r="AO112" s="45"/>
      <c r="AP112" s="45"/>
      <c r="AQ112" s="45"/>
      <c r="AR112" s="39"/>
      <c r="AS112" s="38"/>
      <c r="AT112" s="41"/>
      <c r="AU112" s="41"/>
      <c r="AV112" s="41"/>
      <c r="AW112" s="41"/>
      <c r="AX112" s="640" t="e">
        <f>CONCATENATE(INDEX(#REF!,A95,4)," (",INDEX(#REF!,A95,10),")")</f>
        <v>#REF!</v>
      </c>
      <c r="AY112" s="641"/>
      <c r="AZ112" s="641"/>
      <c r="BA112" s="641"/>
      <c r="BB112" s="641"/>
      <c r="BC112" s="641"/>
      <c r="BD112" s="641"/>
      <c r="BE112" s="641"/>
      <c r="BF112" s="641"/>
      <c r="BG112" s="641"/>
      <c r="BH112" s="641"/>
      <c r="BI112" s="641"/>
      <c r="BJ112" s="641"/>
      <c r="BK112" s="641"/>
      <c r="BL112" s="641"/>
      <c r="BM112" s="642"/>
      <c r="BN112" s="39"/>
      <c r="BO112" s="38"/>
      <c r="BP112" s="45"/>
      <c r="BQ112" s="45"/>
      <c r="BR112" s="45"/>
      <c r="BS112" s="45"/>
      <c r="BT112" s="45"/>
      <c r="BU112" s="45"/>
      <c r="BV112" s="45"/>
      <c r="BW112" s="45"/>
      <c r="BX112" s="45"/>
      <c r="BY112" s="45"/>
      <c r="BZ112" s="45"/>
      <c r="CA112" s="45"/>
      <c r="CB112" s="45"/>
      <c r="CC112" s="45"/>
      <c r="CD112" s="45"/>
      <c r="CE112" s="45"/>
      <c r="CF112" s="45"/>
      <c r="CG112" s="45"/>
      <c r="CH112" s="45"/>
      <c r="CI112" s="45"/>
      <c r="CJ112" s="39"/>
    </row>
    <row r="113" spans="1:88" ht="4.5" customHeight="1" x14ac:dyDescent="0.25">
      <c r="A113" s="38"/>
      <c r="B113" s="500" t="s">
        <v>69</v>
      </c>
      <c r="C113" s="500"/>
      <c r="D113" s="500"/>
      <c r="E113" s="500"/>
      <c r="F113" s="496"/>
      <c r="G113" s="494"/>
      <c r="H113" s="494"/>
      <c r="I113" s="494"/>
      <c r="J113" s="494"/>
      <c r="K113" s="494"/>
      <c r="L113" s="494"/>
      <c r="M113" s="494"/>
      <c r="N113" s="494"/>
      <c r="O113" s="494"/>
      <c r="P113" s="494"/>
      <c r="Q113" s="494"/>
      <c r="R113" s="494"/>
      <c r="S113" s="494"/>
      <c r="T113" s="494"/>
      <c r="U113" s="495"/>
      <c r="V113" s="39"/>
      <c r="W113" s="38"/>
      <c r="X113" s="500" t="s">
        <v>8</v>
      </c>
      <c r="Y113" s="504"/>
      <c r="Z113" s="504"/>
      <c r="AA113" s="504"/>
      <c r="AB113" s="504"/>
      <c r="AC113" s="504"/>
      <c r="AD113" s="504"/>
      <c r="AE113" s="504"/>
      <c r="AF113" s="504"/>
      <c r="AG113" s="504"/>
      <c r="AH113" s="504"/>
      <c r="AI113" s="504"/>
      <c r="AJ113" s="504"/>
      <c r="AK113" s="504"/>
      <c r="AM113" s="531" t="e">
        <f>INDEX(#REF!,A95,28)</f>
        <v>#REF!</v>
      </c>
      <c r="AN113" s="532"/>
      <c r="AO113" s="532"/>
      <c r="AP113" s="532"/>
      <c r="AQ113" s="533"/>
      <c r="AR113" s="39"/>
      <c r="AS113" s="38"/>
      <c r="AT113" s="500" t="s">
        <v>69</v>
      </c>
      <c r="AU113" s="500"/>
      <c r="AV113" s="500"/>
      <c r="AW113" s="500"/>
      <c r="AX113" s="643"/>
      <c r="AY113" s="641"/>
      <c r="AZ113" s="641"/>
      <c r="BA113" s="641"/>
      <c r="BB113" s="641"/>
      <c r="BC113" s="641"/>
      <c r="BD113" s="641"/>
      <c r="BE113" s="641"/>
      <c r="BF113" s="641"/>
      <c r="BG113" s="641"/>
      <c r="BH113" s="641"/>
      <c r="BI113" s="641"/>
      <c r="BJ113" s="641"/>
      <c r="BK113" s="641"/>
      <c r="BL113" s="641"/>
      <c r="BM113" s="642"/>
      <c r="BN113" s="39"/>
      <c r="BO113" s="38"/>
      <c r="BP113" s="500" t="s">
        <v>8</v>
      </c>
      <c r="BQ113" s="504"/>
      <c r="BR113" s="504"/>
      <c r="BS113" s="504"/>
      <c r="BT113" s="504"/>
      <c r="BU113" s="504"/>
      <c r="BV113" s="504"/>
      <c r="BW113" s="504"/>
      <c r="BX113" s="504"/>
      <c r="BY113" s="504"/>
      <c r="BZ113" s="504"/>
      <c r="CA113" s="504"/>
      <c r="CB113" s="504"/>
      <c r="CC113" s="504"/>
      <c r="CE113" s="348" t="s">
        <v>81</v>
      </c>
      <c r="CF113" s="400"/>
      <c r="CG113" s="400"/>
      <c r="CH113" s="400"/>
      <c r="CI113" s="401"/>
      <c r="CJ113" s="39"/>
    </row>
    <row r="114" spans="1:88" ht="4.5" customHeight="1" x14ac:dyDescent="0.25">
      <c r="A114" s="38"/>
      <c r="B114" s="500"/>
      <c r="C114" s="500"/>
      <c r="D114" s="500"/>
      <c r="E114" s="500"/>
      <c r="F114" s="496"/>
      <c r="G114" s="494"/>
      <c r="H114" s="494"/>
      <c r="I114" s="494"/>
      <c r="J114" s="494"/>
      <c r="K114" s="494"/>
      <c r="L114" s="494"/>
      <c r="M114" s="494"/>
      <c r="N114" s="494"/>
      <c r="O114" s="494"/>
      <c r="P114" s="494"/>
      <c r="Q114" s="494"/>
      <c r="R114" s="494"/>
      <c r="S114" s="494"/>
      <c r="T114" s="494"/>
      <c r="U114" s="495"/>
      <c r="V114" s="39"/>
      <c r="W114" s="38"/>
      <c r="X114" s="504"/>
      <c r="Y114" s="504"/>
      <c r="Z114" s="504"/>
      <c r="AA114" s="504"/>
      <c r="AB114" s="504"/>
      <c r="AC114" s="504"/>
      <c r="AD114" s="504"/>
      <c r="AE114" s="504"/>
      <c r="AF114" s="504"/>
      <c r="AG114" s="504"/>
      <c r="AH114" s="504"/>
      <c r="AI114" s="504"/>
      <c r="AJ114" s="504"/>
      <c r="AK114" s="504"/>
      <c r="AL114" s="46"/>
      <c r="AM114" s="534"/>
      <c r="AN114" s="535"/>
      <c r="AO114" s="535"/>
      <c r="AP114" s="535"/>
      <c r="AQ114" s="536"/>
      <c r="AR114" s="39"/>
      <c r="AS114" s="38"/>
      <c r="AT114" s="500"/>
      <c r="AU114" s="500"/>
      <c r="AV114" s="500"/>
      <c r="AW114" s="500"/>
      <c r="AX114" s="643"/>
      <c r="AY114" s="641"/>
      <c r="AZ114" s="641"/>
      <c r="BA114" s="641"/>
      <c r="BB114" s="641"/>
      <c r="BC114" s="641"/>
      <c r="BD114" s="641"/>
      <c r="BE114" s="641"/>
      <c r="BF114" s="641"/>
      <c r="BG114" s="641"/>
      <c r="BH114" s="641"/>
      <c r="BI114" s="641"/>
      <c r="BJ114" s="641"/>
      <c r="BK114" s="641"/>
      <c r="BL114" s="641"/>
      <c r="BM114" s="642"/>
      <c r="BN114" s="39"/>
      <c r="BO114" s="38"/>
      <c r="BP114" s="504"/>
      <c r="BQ114" s="504"/>
      <c r="BR114" s="504"/>
      <c r="BS114" s="504"/>
      <c r="BT114" s="504"/>
      <c r="BU114" s="504"/>
      <c r="BV114" s="504"/>
      <c r="BW114" s="504"/>
      <c r="BX114" s="504"/>
      <c r="BY114" s="504"/>
      <c r="BZ114" s="504"/>
      <c r="CA114" s="504"/>
      <c r="CB114" s="504"/>
      <c r="CC114" s="504"/>
      <c r="CD114" s="46"/>
      <c r="CE114" s="402"/>
      <c r="CF114" s="403"/>
      <c r="CG114" s="403"/>
      <c r="CH114" s="403"/>
      <c r="CI114" s="404"/>
      <c r="CJ114" s="39"/>
    </row>
    <row r="115" spans="1:88" ht="4.5" customHeight="1" x14ac:dyDescent="0.25">
      <c r="A115" s="38"/>
      <c r="B115" s="41"/>
      <c r="C115" s="41"/>
      <c r="D115" s="41"/>
      <c r="E115" s="41"/>
      <c r="F115" s="497"/>
      <c r="G115" s="498"/>
      <c r="H115" s="498"/>
      <c r="I115" s="498"/>
      <c r="J115" s="498"/>
      <c r="K115" s="498"/>
      <c r="L115" s="498"/>
      <c r="M115" s="498"/>
      <c r="N115" s="498"/>
      <c r="O115" s="498"/>
      <c r="P115" s="498"/>
      <c r="Q115" s="498"/>
      <c r="R115" s="498"/>
      <c r="S115" s="498"/>
      <c r="T115" s="498"/>
      <c r="U115" s="499"/>
      <c r="V115" s="39"/>
      <c r="W115" s="38"/>
      <c r="X115" s="45"/>
      <c r="Y115" s="45"/>
      <c r="Z115" s="45"/>
      <c r="AA115" s="45"/>
      <c r="AB115" s="45"/>
      <c r="AC115" s="45"/>
      <c r="AD115" s="45"/>
      <c r="AE115" s="45"/>
      <c r="AF115" s="45"/>
      <c r="AG115" s="45"/>
      <c r="AH115" s="45"/>
      <c r="AI115" s="45"/>
      <c r="AJ115" s="45"/>
      <c r="AK115" s="45"/>
      <c r="AL115" s="45"/>
      <c r="AM115" s="534"/>
      <c r="AN115" s="535"/>
      <c r="AO115" s="535"/>
      <c r="AP115" s="535"/>
      <c r="AQ115" s="536"/>
      <c r="AR115" s="39"/>
      <c r="AS115" s="38"/>
      <c r="AT115" s="41"/>
      <c r="AU115" s="41"/>
      <c r="AV115" s="41"/>
      <c r="AW115" s="41"/>
      <c r="AX115" s="644"/>
      <c r="AY115" s="645"/>
      <c r="AZ115" s="645"/>
      <c r="BA115" s="645"/>
      <c r="BB115" s="645"/>
      <c r="BC115" s="645"/>
      <c r="BD115" s="645"/>
      <c r="BE115" s="645"/>
      <c r="BF115" s="645"/>
      <c r="BG115" s="645"/>
      <c r="BH115" s="645"/>
      <c r="BI115" s="645"/>
      <c r="BJ115" s="645"/>
      <c r="BK115" s="645"/>
      <c r="BL115" s="645"/>
      <c r="BM115" s="646"/>
      <c r="BN115" s="39"/>
      <c r="BO115" s="38"/>
      <c r="BP115" s="45"/>
      <c r="BQ115" s="45"/>
      <c r="BR115" s="45"/>
      <c r="BS115" s="45"/>
      <c r="BT115" s="45"/>
      <c r="BU115" s="45"/>
      <c r="BV115" s="45"/>
      <c r="BW115" s="45"/>
      <c r="BX115" s="45"/>
      <c r="BY115" s="45"/>
      <c r="BZ115" s="45"/>
      <c r="CA115" s="45"/>
      <c r="CB115" s="45"/>
      <c r="CC115" s="45"/>
      <c r="CD115" s="45"/>
      <c r="CE115" s="402"/>
      <c r="CF115" s="403"/>
      <c r="CG115" s="403"/>
      <c r="CH115" s="403"/>
      <c r="CI115" s="404"/>
      <c r="CJ115" s="39"/>
    </row>
    <row r="116" spans="1:88" ht="4.5" customHeight="1" x14ac:dyDescent="0.25">
      <c r="A116" s="38"/>
      <c r="B116" s="41"/>
      <c r="C116" s="41"/>
      <c r="D116" s="41"/>
      <c r="E116" s="41"/>
      <c r="F116" s="41"/>
      <c r="G116" s="41"/>
      <c r="H116" s="41"/>
      <c r="I116" s="41"/>
      <c r="J116" s="41"/>
      <c r="K116" s="41"/>
      <c r="L116" s="41"/>
      <c r="M116" s="41"/>
      <c r="N116" s="41"/>
      <c r="O116" s="41"/>
      <c r="P116" s="41"/>
      <c r="Q116" s="41"/>
      <c r="R116" s="41"/>
      <c r="S116" s="41"/>
      <c r="T116" s="41"/>
      <c r="U116" s="41"/>
      <c r="V116" s="39"/>
      <c r="W116" s="38"/>
      <c r="X116" s="500" t="s">
        <v>97</v>
      </c>
      <c r="Y116" s="500"/>
      <c r="Z116" s="500"/>
      <c r="AA116" s="500"/>
      <c r="AB116" s="500"/>
      <c r="AC116" s="500"/>
      <c r="AD116" s="500"/>
      <c r="AE116" s="500"/>
      <c r="AF116" s="435" t="e">
        <f>CONCATENATE("O-PG / RPF,L ",INDEX(#REF!,A95,38))</f>
        <v>#REF!</v>
      </c>
      <c r="AG116" s="436"/>
      <c r="AH116" s="436"/>
      <c r="AI116" s="436"/>
      <c r="AJ116" s="436"/>
      <c r="AK116" s="437"/>
      <c r="AL116" s="47"/>
      <c r="AM116" s="534"/>
      <c r="AN116" s="535"/>
      <c r="AO116" s="535"/>
      <c r="AP116" s="535"/>
      <c r="AQ116" s="536"/>
      <c r="AR116" s="39"/>
      <c r="AS116" s="38"/>
      <c r="AT116" s="41"/>
      <c r="AU116" s="41"/>
      <c r="AV116" s="41"/>
      <c r="AW116" s="41"/>
      <c r="AX116" s="41"/>
      <c r="AY116" s="41"/>
      <c r="AZ116" s="41"/>
      <c r="BA116" s="41"/>
      <c r="BB116" s="41"/>
      <c r="BC116" s="41"/>
      <c r="BD116" s="41"/>
      <c r="BE116" s="41"/>
      <c r="BF116" s="41"/>
      <c r="BG116" s="41"/>
      <c r="BH116" s="41"/>
      <c r="BI116" s="41"/>
      <c r="BJ116" s="41"/>
      <c r="BK116" s="41"/>
      <c r="BL116" s="41"/>
      <c r="BM116" s="41"/>
      <c r="BN116" s="39"/>
      <c r="BO116" s="38"/>
      <c r="BP116" s="500" t="s">
        <v>97</v>
      </c>
      <c r="BQ116" s="500"/>
      <c r="BR116" s="500"/>
      <c r="BS116" s="500"/>
      <c r="BT116" s="500"/>
      <c r="BU116" s="500"/>
      <c r="BV116" s="500"/>
      <c r="BW116" s="500"/>
      <c r="BX116" s="435" t="e">
        <f>CONCATENATE("RPF,L ",INDEX(#REF!,A95,38))</f>
        <v>#REF!</v>
      </c>
      <c r="BY116" s="436"/>
      <c r="BZ116" s="436"/>
      <c r="CA116" s="436"/>
      <c r="CB116" s="436"/>
      <c r="CC116" s="437"/>
      <c r="CD116" s="47"/>
      <c r="CE116" s="402"/>
      <c r="CF116" s="403"/>
      <c r="CG116" s="403"/>
      <c r="CH116" s="403"/>
      <c r="CI116" s="404"/>
      <c r="CJ116" s="39"/>
    </row>
    <row r="117" spans="1:88" ht="4.5" customHeight="1" x14ac:dyDescent="0.25">
      <c r="A117" s="38"/>
      <c r="B117" s="500" t="s">
        <v>184</v>
      </c>
      <c r="C117" s="500"/>
      <c r="D117" s="500"/>
      <c r="E117" s="500"/>
      <c r="F117" s="500"/>
      <c r="G117" s="500"/>
      <c r="H117" s="500"/>
      <c r="I117" s="417" t="e">
        <f>INDEX(#REF!,A95,5)</f>
        <v>#REF!</v>
      </c>
      <c r="J117" s="481"/>
      <c r="K117" s="481"/>
      <c r="L117" s="481"/>
      <c r="M117" s="481"/>
      <c r="N117" s="481"/>
      <c r="O117" s="481"/>
      <c r="P117" s="481"/>
      <c r="Q117" s="481"/>
      <c r="R117" s="481"/>
      <c r="S117" s="481"/>
      <c r="T117" s="481"/>
      <c r="U117" s="482"/>
      <c r="V117" s="39"/>
      <c r="W117" s="38"/>
      <c r="X117" s="500"/>
      <c r="Y117" s="500"/>
      <c r="Z117" s="500"/>
      <c r="AA117" s="500"/>
      <c r="AB117" s="500"/>
      <c r="AC117" s="500"/>
      <c r="AD117" s="500"/>
      <c r="AE117" s="500"/>
      <c r="AF117" s="438"/>
      <c r="AG117" s="439"/>
      <c r="AH117" s="439"/>
      <c r="AI117" s="439"/>
      <c r="AJ117" s="439"/>
      <c r="AK117" s="440"/>
      <c r="AL117" s="47"/>
      <c r="AM117" s="537"/>
      <c r="AN117" s="538"/>
      <c r="AO117" s="538"/>
      <c r="AP117" s="538"/>
      <c r="AQ117" s="539"/>
      <c r="AR117" s="39"/>
      <c r="AS117" s="38"/>
      <c r="AT117" s="500" t="s">
        <v>184</v>
      </c>
      <c r="AU117" s="500"/>
      <c r="AV117" s="500"/>
      <c r="AW117" s="500"/>
      <c r="AX117" s="500"/>
      <c r="AY117" s="500"/>
      <c r="AZ117" s="500"/>
      <c r="BA117" s="417" t="e">
        <f>INDEX(#REF!,A95,6)</f>
        <v>#REF!</v>
      </c>
      <c r="BB117" s="481"/>
      <c r="BC117" s="481"/>
      <c r="BD117" s="481"/>
      <c r="BE117" s="481"/>
      <c r="BF117" s="481"/>
      <c r="BG117" s="481"/>
      <c r="BH117" s="481"/>
      <c r="BI117" s="481"/>
      <c r="BJ117" s="481"/>
      <c r="BK117" s="481"/>
      <c r="BL117" s="481"/>
      <c r="BM117" s="482"/>
      <c r="BN117" s="39"/>
      <c r="BO117" s="38"/>
      <c r="BP117" s="500"/>
      <c r="BQ117" s="500"/>
      <c r="BR117" s="500"/>
      <c r="BS117" s="500"/>
      <c r="BT117" s="500"/>
      <c r="BU117" s="500"/>
      <c r="BV117" s="500"/>
      <c r="BW117" s="500"/>
      <c r="BX117" s="438"/>
      <c r="BY117" s="439"/>
      <c r="BZ117" s="439"/>
      <c r="CA117" s="439"/>
      <c r="CB117" s="439"/>
      <c r="CC117" s="440"/>
      <c r="CD117" s="47"/>
      <c r="CE117" s="405"/>
      <c r="CF117" s="406"/>
      <c r="CG117" s="406"/>
      <c r="CH117" s="406"/>
      <c r="CI117" s="407"/>
      <c r="CJ117" s="39"/>
    </row>
    <row r="118" spans="1:88" ht="4.5" customHeight="1" x14ac:dyDescent="0.25">
      <c r="A118" s="38"/>
      <c r="B118" s="500"/>
      <c r="C118" s="500"/>
      <c r="D118" s="500"/>
      <c r="E118" s="500"/>
      <c r="F118" s="500"/>
      <c r="G118" s="500"/>
      <c r="H118" s="500"/>
      <c r="I118" s="483"/>
      <c r="J118" s="484"/>
      <c r="K118" s="484"/>
      <c r="L118" s="484"/>
      <c r="M118" s="484"/>
      <c r="N118" s="484"/>
      <c r="O118" s="484"/>
      <c r="P118" s="484"/>
      <c r="Q118" s="484"/>
      <c r="R118" s="484"/>
      <c r="S118" s="484"/>
      <c r="T118" s="484"/>
      <c r="U118" s="485"/>
      <c r="V118" s="39"/>
      <c r="W118" s="38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39"/>
      <c r="AS118" s="38"/>
      <c r="AT118" s="500"/>
      <c r="AU118" s="500"/>
      <c r="AV118" s="500"/>
      <c r="AW118" s="500"/>
      <c r="AX118" s="500"/>
      <c r="AY118" s="500"/>
      <c r="AZ118" s="500"/>
      <c r="BA118" s="483"/>
      <c r="BB118" s="484"/>
      <c r="BC118" s="484"/>
      <c r="BD118" s="484"/>
      <c r="BE118" s="484"/>
      <c r="BF118" s="484"/>
      <c r="BG118" s="484"/>
      <c r="BH118" s="484"/>
      <c r="BI118" s="484"/>
      <c r="BJ118" s="484"/>
      <c r="BK118" s="484"/>
      <c r="BL118" s="484"/>
      <c r="BM118" s="485"/>
      <c r="BN118" s="39"/>
      <c r="BO118" s="38"/>
      <c r="BP118" s="44"/>
      <c r="BQ118" s="44"/>
      <c r="BR118" s="44"/>
      <c r="BS118" s="44"/>
      <c r="BT118" s="44"/>
      <c r="BU118" s="44"/>
      <c r="BV118" s="44"/>
      <c r="BW118" s="44"/>
      <c r="BX118" s="44"/>
      <c r="BY118" s="44"/>
      <c r="BZ118" s="44"/>
      <c r="CA118" s="44"/>
      <c r="CB118" s="44"/>
      <c r="CC118" s="44"/>
      <c r="CD118" s="44"/>
      <c r="CE118" s="44"/>
      <c r="CF118" s="44"/>
      <c r="CG118" s="44"/>
      <c r="CH118" s="44"/>
      <c r="CI118" s="44"/>
      <c r="CJ118" s="39"/>
    </row>
    <row r="119" spans="1:88" ht="4.5" customHeight="1" x14ac:dyDescent="0.25">
      <c r="A119" s="38"/>
      <c r="B119" s="500" t="s">
        <v>185</v>
      </c>
      <c r="C119" s="500"/>
      <c r="D119" s="500"/>
      <c r="E119" s="500"/>
      <c r="F119" s="500"/>
      <c r="G119" s="500"/>
      <c r="H119" s="500"/>
      <c r="I119" s="483"/>
      <c r="J119" s="484"/>
      <c r="K119" s="484"/>
      <c r="L119" s="484"/>
      <c r="M119" s="484"/>
      <c r="N119" s="484"/>
      <c r="O119" s="484"/>
      <c r="P119" s="484"/>
      <c r="Q119" s="484"/>
      <c r="R119" s="484"/>
      <c r="S119" s="484"/>
      <c r="T119" s="484"/>
      <c r="U119" s="485"/>
      <c r="V119" s="39"/>
      <c r="W119" s="38"/>
      <c r="X119" s="514" t="s">
        <v>15</v>
      </c>
      <c r="Y119" s="515"/>
      <c r="Z119" s="515"/>
      <c r="AA119" s="515"/>
      <c r="AB119" s="515"/>
      <c r="AC119" s="515"/>
      <c r="AD119" s="515"/>
      <c r="AE119" s="515"/>
      <c r="AF119" s="515"/>
      <c r="AG119" s="515"/>
      <c r="AH119" s="515"/>
      <c r="AI119" s="515"/>
      <c r="AJ119" s="515"/>
      <c r="AK119" s="515"/>
      <c r="AL119" s="515"/>
      <c r="AM119" s="515"/>
      <c r="AN119" s="515"/>
      <c r="AO119" s="515"/>
      <c r="AP119" s="515"/>
      <c r="AQ119" s="516"/>
      <c r="AR119" s="39"/>
      <c r="AS119" s="38"/>
      <c r="AT119" s="500" t="s">
        <v>185</v>
      </c>
      <c r="AU119" s="500"/>
      <c r="AV119" s="500"/>
      <c r="AW119" s="500"/>
      <c r="AX119" s="500"/>
      <c r="AY119" s="500"/>
      <c r="AZ119" s="500"/>
      <c r="BA119" s="483"/>
      <c r="BB119" s="484"/>
      <c r="BC119" s="484"/>
      <c r="BD119" s="484"/>
      <c r="BE119" s="484"/>
      <c r="BF119" s="484"/>
      <c r="BG119" s="484"/>
      <c r="BH119" s="484"/>
      <c r="BI119" s="484"/>
      <c r="BJ119" s="484"/>
      <c r="BK119" s="484"/>
      <c r="BL119" s="484"/>
      <c r="BM119" s="485"/>
      <c r="BN119" s="39"/>
      <c r="BO119" s="38"/>
      <c r="BP119" s="514" t="s">
        <v>15</v>
      </c>
      <c r="BQ119" s="515"/>
      <c r="BR119" s="515"/>
      <c r="BS119" s="515"/>
      <c r="BT119" s="515"/>
      <c r="BU119" s="515"/>
      <c r="BV119" s="515"/>
      <c r="BW119" s="515"/>
      <c r="BX119" s="515"/>
      <c r="BY119" s="515"/>
      <c r="BZ119" s="515"/>
      <c r="CA119" s="515"/>
      <c r="CB119" s="515"/>
      <c r="CC119" s="515"/>
      <c r="CD119" s="515"/>
      <c r="CE119" s="515"/>
      <c r="CF119" s="515"/>
      <c r="CG119" s="515"/>
      <c r="CH119" s="515"/>
      <c r="CI119" s="516"/>
      <c r="CJ119" s="39"/>
    </row>
    <row r="120" spans="1:88" ht="4.5" customHeight="1" x14ac:dyDescent="0.25">
      <c r="A120" s="38"/>
      <c r="B120" s="500"/>
      <c r="C120" s="500"/>
      <c r="D120" s="500"/>
      <c r="E120" s="500"/>
      <c r="F120" s="500"/>
      <c r="G120" s="500"/>
      <c r="H120" s="500"/>
      <c r="I120" s="486"/>
      <c r="J120" s="487"/>
      <c r="K120" s="487"/>
      <c r="L120" s="487"/>
      <c r="M120" s="487"/>
      <c r="N120" s="487"/>
      <c r="O120" s="487"/>
      <c r="P120" s="487"/>
      <c r="Q120" s="487"/>
      <c r="R120" s="487"/>
      <c r="S120" s="487"/>
      <c r="T120" s="487"/>
      <c r="U120" s="488"/>
      <c r="V120" s="39"/>
      <c r="W120" s="38"/>
      <c r="X120" s="517"/>
      <c r="Y120" s="518"/>
      <c r="Z120" s="518"/>
      <c r="AA120" s="518"/>
      <c r="AB120" s="518"/>
      <c r="AC120" s="518"/>
      <c r="AD120" s="518"/>
      <c r="AE120" s="518"/>
      <c r="AF120" s="518"/>
      <c r="AG120" s="518"/>
      <c r="AH120" s="518"/>
      <c r="AI120" s="518"/>
      <c r="AJ120" s="518"/>
      <c r="AK120" s="518"/>
      <c r="AL120" s="518"/>
      <c r="AM120" s="518"/>
      <c r="AN120" s="518"/>
      <c r="AO120" s="518"/>
      <c r="AP120" s="518"/>
      <c r="AQ120" s="519"/>
      <c r="AR120" s="39"/>
      <c r="AS120" s="38"/>
      <c r="AT120" s="500"/>
      <c r="AU120" s="500"/>
      <c r="AV120" s="500"/>
      <c r="AW120" s="500"/>
      <c r="AX120" s="500"/>
      <c r="AY120" s="500"/>
      <c r="AZ120" s="500"/>
      <c r="BA120" s="486"/>
      <c r="BB120" s="487"/>
      <c r="BC120" s="487"/>
      <c r="BD120" s="487"/>
      <c r="BE120" s="487"/>
      <c r="BF120" s="487"/>
      <c r="BG120" s="487"/>
      <c r="BH120" s="487"/>
      <c r="BI120" s="487"/>
      <c r="BJ120" s="487"/>
      <c r="BK120" s="487"/>
      <c r="BL120" s="487"/>
      <c r="BM120" s="488"/>
      <c r="BN120" s="39"/>
      <c r="BO120" s="38"/>
      <c r="BP120" s="517"/>
      <c r="BQ120" s="518"/>
      <c r="BR120" s="518"/>
      <c r="BS120" s="518"/>
      <c r="BT120" s="518"/>
      <c r="BU120" s="518"/>
      <c r="BV120" s="518"/>
      <c r="BW120" s="518"/>
      <c r="BX120" s="518"/>
      <c r="BY120" s="518"/>
      <c r="BZ120" s="518"/>
      <c r="CA120" s="518"/>
      <c r="CB120" s="518"/>
      <c r="CC120" s="518"/>
      <c r="CD120" s="518"/>
      <c r="CE120" s="518"/>
      <c r="CF120" s="518"/>
      <c r="CG120" s="518"/>
      <c r="CH120" s="518"/>
      <c r="CI120" s="519"/>
      <c r="CJ120" s="39"/>
    </row>
    <row r="121" spans="1:88" ht="4.5" customHeight="1" x14ac:dyDescent="0.25">
      <c r="A121" s="38"/>
      <c r="B121" s="41"/>
      <c r="C121" s="41"/>
      <c r="D121" s="41"/>
      <c r="E121" s="41"/>
      <c r="F121" s="41"/>
      <c r="G121" s="41"/>
      <c r="H121" s="41"/>
      <c r="I121" s="41"/>
      <c r="J121" s="41"/>
      <c r="K121" s="41"/>
      <c r="L121" s="41"/>
      <c r="M121" s="41"/>
      <c r="N121" s="41"/>
      <c r="O121" s="41"/>
      <c r="P121" s="41"/>
      <c r="Q121" s="41"/>
      <c r="R121" s="41"/>
      <c r="S121" s="41"/>
      <c r="T121" s="41"/>
      <c r="U121" s="41"/>
      <c r="V121" s="39"/>
      <c r="W121" s="38"/>
      <c r="X121" s="517"/>
      <c r="Y121" s="518"/>
      <c r="Z121" s="518"/>
      <c r="AA121" s="518"/>
      <c r="AB121" s="518"/>
      <c r="AC121" s="518"/>
      <c r="AD121" s="518"/>
      <c r="AE121" s="518"/>
      <c r="AF121" s="518"/>
      <c r="AG121" s="518"/>
      <c r="AH121" s="518"/>
      <c r="AI121" s="518"/>
      <c r="AJ121" s="518"/>
      <c r="AK121" s="518"/>
      <c r="AL121" s="518"/>
      <c r="AM121" s="518"/>
      <c r="AN121" s="518"/>
      <c r="AO121" s="518"/>
      <c r="AP121" s="518"/>
      <c r="AQ121" s="519"/>
      <c r="AR121" s="39"/>
      <c r="AS121" s="38"/>
      <c r="AT121" s="41"/>
      <c r="AU121" s="41"/>
      <c r="AV121" s="41"/>
      <c r="AW121" s="41"/>
      <c r="AX121" s="41"/>
      <c r="AY121" s="41"/>
      <c r="AZ121" s="41"/>
      <c r="BA121" s="41"/>
      <c r="BB121" s="41"/>
      <c r="BC121" s="41"/>
      <c r="BD121" s="41"/>
      <c r="BE121" s="41"/>
      <c r="BF121" s="41"/>
      <c r="BG121" s="41"/>
      <c r="BH121" s="41"/>
      <c r="BI121" s="41"/>
      <c r="BJ121" s="41"/>
      <c r="BK121" s="41"/>
      <c r="BL121" s="41"/>
      <c r="BM121" s="41"/>
      <c r="BN121" s="39"/>
      <c r="BO121" s="38"/>
      <c r="BP121" s="517"/>
      <c r="BQ121" s="518"/>
      <c r="BR121" s="518"/>
      <c r="BS121" s="518"/>
      <c r="BT121" s="518"/>
      <c r="BU121" s="518"/>
      <c r="BV121" s="518"/>
      <c r="BW121" s="518"/>
      <c r="BX121" s="518"/>
      <c r="BY121" s="518"/>
      <c r="BZ121" s="518"/>
      <c r="CA121" s="518"/>
      <c r="CB121" s="518"/>
      <c r="CC121" s="518"/>
      <c r="CD121" s="518"/>
      <c r="CE121" s="518"/>
      <c r="CF121" s="518"/>
      <c r="CG121" s="518"/>
      <c r="CH121" s="518"/>
      <c r="CI121" s="519"/>
      <c r="CJ121" s="39"/>
    </row>
    <row r="122" spans="1:88" ht="4.5" customHeight="1" x14ac:dyDescent="0.25">
      <c r="A122" s="38"/>
      <c r="B122" s="500" t="s">
        <v>214</v>
      </c>
      <c r="C122" s="500"/>
      <c r="D122" s="500"/>
      <c r="E122" s="500"/>
      <c r="F122" s="500"/>
      <c r="G122" s="500"/>
      <c r="H122" s="500"/>
      <c r="I122" s="238" t="e">
        <f>CONCATENATE(INDEX(#REF!,A95,11),"",INDEX(#REF!,A95,24),", ",INDEX(#REF!,A95,25),"",INDEX(#REF!,A95,12))</f>
        <v>#REF!</v>
      </c>
      <c r="J122" s="323"/>
      <c r="K122" s="323"/>
      <c r="L122" s="323"/>
      <c r="M122" s="323"/>
      <c r="N122" s="323"/>
      <c r="O122" s="323"/>
      <c r="P122" s="323"/>
      <c r="Q122" s="323"/>
      <c r="R122" s="323"/>
      <c r="S122" s="323"/>
      <c r="T122" s="323"/>
      <c r="U122" s="324"/>
      <c r="V122" s="39"/>
      <c r="W122" s="38"/>
      <c r="X122" s="517"/>
      <c r="Y122" s="518"/>
      <c r="Z122" s="518"/>
      <c r="AA122" s="518"/>
      <c r="AB122" s="518"/>
      <c r="AC122" s="518"/>
      <c r="AD122" s="518"/>
      <c r="AE122" s="518"/>
      <c r="AF122" s="518"/>
      <c r="AG122" s="518"/>
      <c r="AH122" s="518"/>
      <c r="AI122" s="518"/>
      <c r="AJ122" s="518"/>
      <c r="AK122" s="518"/>
      <c r="AL122" s="518"/>
      <c r="AM122" s="518"/>
      <c r="AN122" s="518"/>
      <c r="AO122" s="518"/>
      <c r="AP122" s="518"/>
      <c r="AQ122" s="519"/>
      <c r="AR122" s="39"/>
      <c r="AS122" s="38"/>
      <c r="AT122" s="500" t="s">
        <v>214</v>
      </c>
      <c r="AU122" s="500"/>
      <c r="AV122" s="500"/>
      <c r="AW122" s="500"/>
      <c r="AX122" s="500"/>
      <c r="AY122" s="500"/>
      <c r="AZ122" s="500"/>
      <c r="BA122" s="238" t="e">
        <f>CONCATENATE(INDEX(#REF!,A95,11),"",INDEX(#REF!,A95,24),", ",INDEX(#REF!,A95,25),"",INDEX(#REF!,A95,12))</f>
        <v>#REF!</v>
      </c>
      <c r="BB122" s="323"/>
      <c r="BC122" s="323"/>
      <c r="BD122" s="323"/>
      <c r="BE122" s="323"/>
      <c r="BF122" s="323"/>
      <c r="BG122" s="323"/>
      <c r="BH122" s="323"/>
      <c r="BI122" s="323"/>
      <c r="BJ122" s="323"/>
      <c r="BK122" s="323"/>
      <c r="BL122" s="323"/>
      <c r="BM122" s="324"/>
      <c r="BN122" s="39"/>
      <c r="BO122" s="38"/>
      <c r="BP122" s="517"/>
      <c r="BQ122" s="518"/>
      <c r="BR122" s="518"/>
      <c r="BS122" s="518"/>
      <c r="BT122" s="518"/>
      <c r="BU122" s="518"/>
      <c r="BV122" s="518"/>
      <c r="BW122" s="518"/>
      <c r="BX122" s="518"/>
      <c r="BY122" s="518"/>
      <c r="BZ122" s="518"/>
      <c r="CA122" s="518"/>
      <c r="CB122" s="518"/>
      <c r="CC122" s="518"/>
      <c r="CD122" s="518"/>
      <c r="CE122" s="518"/>
      <c r="CF122" s="518"/>
      <c r="CG122" s="518"/>
      <c r="CH122" s="518"/>
      <c r="CI122" s="519"/>
      <c r="CJ122" s="39"/>
    </row>
    <row r="123" spans="1:88" ht="4.5" customHeight="1" x14ac:dyDescent="0.25">
      <c r="A123" s="38"/>
      <c r="B123" s="500"/>
      <c r="C123" s="500"/>
      <c r="D123" s="500"/>
      <c r="E123" s="500"/>
      <c r="F123" s="500"/>
      <c r="G123" s="500"/>
      <c r="H123" s="500"/>
      <c r="I123" s="325"/>
      <c r="J123" s="219"/>
      <c r="K123" s="219"/>
      <c r="L123" s="219"/>
      <c r="M123" s="219"/>
      <c r="N123" s="219"/>
      <c r="O123" s="219"/>
      <c r="P123" s="219"/>
      <c r="Q123" s="219"/>
      <c r="R123" s="219"/>
      <c r="S123" s="219"/>
      <c r="T123" s="219"/>
      <c r="U123" s="259"/>
      <c r="V123" s="39"/>
      <c r="W123" s="38"/>
      <c r="X123" s="517"/>
      <c r="Y123" s="518"/>
      <c r="Z123" s="518"/>
      <c r="AA123" s="518"/>
      <c r="AB123" s="518"/>
      <c r="AC123" s="518"/>
      <c r="AD123" s="518"/>
      <c r="AE123" s="518"/>
      <c r="AF123" s="518"/>
      <c r="AG123" s="518"/>
      <c r="AH123" s="518"/>
      <c r="AI123" s="518"/>
      <c r="AJ123" s="518"/>
      <c r="AK123" s="518"/>
      <c r="AL123" s="518"/>
      <c r="AM123" s="518"/>
      <c r="AN123" s="518"/>
      <c r="AO123" s="518"/>
      <c r="AP123" s="518"/>
      <c r="AQ123" s="519"/>
      <c r="AR123" s="39"/>
      <c r="AS123" s="38"/>
      <c r="AT123" s="500"/>
      <c r="AU123" s="500"/>
      <c r="AV123" s="500"/>
      <c r="AW123" s="500"/>
      <c r="AX123" s="500"/>
      <c r="AY123" s="500"/>
      <c r="AZ123" s="500"/>
      <c r="BA123" s="325"/>
      <c r="BB123" s="219"/>
      <c r="BC123" s="219"/>
      <c r="BD123" s="219"/>
      <c r="BE123" s="219"/>
      <c r="BF123" s="219"/>
      <c r="BG123" s="219"/>
      <c r="BH123" s="219"/>
      <c r="BI123" s="219"/>
      <c r="BJ123" s="219"/>
      <c r="BK123" s="219"/>
      <c r="BL123" s="219"/>
      <c r="BM123" s="259"/>
      <c r="BN123" s="39"/>
      <c r="BO123" s="38"/>
      <c r="BP123" s="517"/>
      <c r="BQ123" s="518"/>
      <c r="BR123" s="518"/>
      <c r="BS123" s="518"/>
      <c r="BT123" s="518"/>
      <c r="BU123" s="518"/>
      <c r="BV123" s="518"/>
      <c r="BW123" s="518"/>
      <c r="BX123" s="518"/>
      <c r="BY123" s="518"/>
      <c r="BZ123" s="518"/>
      <c r="CA123" s="518"/>
      <c r="CB123" s="518"/>
      <c r="CC123" s="518"/>
      <c r="CD123" s="518"/>
      <c r="CE123" s="518"/>
      <c r="CF123" s="518"/>
      <c r="CG123" s="518"/>
      <c r="CH123" s="518"/>
      <c r="CI123" s="519"/>
      <c r="CJ123" s="39"/>
    </row>
    <row r="124" spans="1:88" ht="4.5" customHeight="1" x14ac:dyDescent="0.25">
      <c r="A124" s="38"/>
      <c r="B124" s="500" t="s">
        <v>215</v>
      </c>
      <c r="C124" s="500"/>
      <c r="D124" s="500"/>
      <c r="E124" s="500"/>
      <c r="F124" s="500"/>
      <c r="G124" s="500"/>
      <c r="H124" s="500"/>
      <c r="I124" s="325"/>
      <c r="J124" s="219"/>
      <c r="K124" s="219"/>
      <c r="L124" s="219"/>
      <c r="M124" s="219"/>
      <c r="N124" s="219"/>
      <c r="O124" s="219"/>
      <c r="P124" s="219"/>
      <c r="Q124" s="219"/>
      <c r="R124" s="219"/>
      <c r="S124" s="219"/>
      <c r="T124" s="219"/>
      <c r="U124" s="259"/>
      <c r="V124" s="39"/>
      <c r="W124" s="38"/>
      <c r="X124" s="520"/>
      <c r="Y124" s="521"/>
      <c r="Z124" s="521"/>
      <c r="AA124" s="521"/>
      <c r="AB124" s="521"/>
      <c r="AC124" s="521"/>
      <c r="AD124" s="521"/>
      <c r="AE124" s="521"/>
      <c r="AF124" s="521"/>
      <c r="AG124" s="521"/>
      <c r="AH124" s="521"/>
      <c r="AI124" s="521"/>
      <c r="AJ124" s="521"/>
      <c r="AK124" s="521"/>
      <c r="AL124" s="521"/>
      <c r="AM124" s="521"/>
      <c r="AN124" s="521"/>
      <c r="AO124" s="521"/>
      <c r="AP124" s="521"/>
      <c r="AQ124" s="522"/>
      <c r="AR124" s="39"/>
      <c r="AS124" s="38"/>
      <c r="AT124" s="500" t="s">
        <v>215</v>
      </c>
      <c r="AU124" s="500"/>
      <c r="AV124" s="500"/>
      <c r="AW124" s="500"/>
      <c r="AX124" s="500"/>
      <c r="AY124" s="500"/>
      <c r="AZ124" s="500"/>
      <c r="BA124" s="325"/>
      <c r="BB124" s="219"/>
      <c r="BC124" s="219"/>
      <c r="BD124" s="219"/>
      <c r="BE124" s="219"/>
      <c r="BF124" s="219"/>
      <c r="BG124" s="219"/>
      <c r="BH124" s="219"/>
      <c r="BI124" s="219"/>
      <c r="BJ124" s="219"/>
      <c r="BK124" s="219"/>
      <c r="BL124" s="219"/>
      <c r="BM124" s="259"/>
      <c r="BN124" s="39"/>
      <c r="BO124" s="38"/>
      <c r="BP124" s="520"/>
      <c r="BQ124" s="521"/>
      <c r="BR124" s="521"/>
      <c r="BS124" s="521"/>
      <c r="BT124" s="521"/>
      <c r="BU124" s="521"/>
      <c r="BV124" s="521"/>
      <c r="BW124" s="521"/>
      <c r="BX124" s="521"/>
      <c r="BY124" s="521"/>
      <c r="BZ124" s="521"/>
      <c r="CA124" s="521"/>
      <c r="CB124" s="521"/>
      <c r="CC124" s="521"/>
      <c r="CD124" s="521"/>
      <c r="CE124" s="521"/>
      <c r="CF124" s="521"/>
      <c r="CG124" s="521"/>
      <c r="CH124" s="521"/>
      <c r="CI124" s="522"/>
      <c r="CJ124" s="39"/>
    </row>
    <row r="125" spans="1:88" ht="4.5" customHeight="1" x14ac:dyDescent="0.25">
      <c r="A125" s="38"/>
      <c r="B125" s="500"/>
      <c r="C125" s="500"/>
      <c r="D125" s="500"/>
      <c r="E125" s="500"/>
      <c r="F125" s="500"/>
      <c r="G125" s="500"/>
      <c r="H125" s="500"/>
      <c r="I125" s="325"/>
      <c r="J125" s="219"/>
      <c r="K125" s="219"/>
      <c r="L125" s="219"/>
      <c r="M125" s="219"/>
      <c r="N125" s="219"/>
      <c r="O125" s="219"/>
      <c r="P125" s="219"/>
      <c r="Q125" s="219"/>
      <c r="R125" s="219"/>
      <c r="S125" s="219"/>
      <c r="T125" s="219"/>
      <c r="U125" s="259"/>
      <c r="V125" s="39"/>
      <c r="W125" s="38"/>
      <c r="AR125" s="39"/>
      <c r="AS125" s="38"/>
      <c r="AT125" s="500"/>
      <c r="AU125" s="500"/>
      <c r="AV125" s="500"/>
      <c r="AW125" s="500"/>
      <c r="AX125" s="500"/>
      <c r="AY125" s="500"/>
      <c r="AZ125" s="500"/>
      <c r="BA125" s="325"/>
      <c r="BB125" s="219"/>
      <c r="BC125" s="219"/>
      <c r="BD125" s="219"/>
      <c r="BE125" s="219"/>
      <c r="BF125" s="219"/>
      <c r="BG125" s="219"/>
      <c r="BH125" s="219"/>
      <c r="BI125" s="219"/>
      <c r="BJ125" s="219"/>
      <c r="BK125" s="219"/>
      <c r="BL125" s="219"/>
      <c r="BM125" s="259"/>
      <c r="BN125" s="39"/>
      <c r="BO125" s="38"/>
      <c r="CJ125" s="39"/>
    </row>
    <row r="126" spans="1:88" ht="4.5" customHeight="1" x14ac:dyDescent="0.25">
      <c r="A126" s="38"/>
      <c r="B126" s="41"/>
      <c r="C126" s="41"/>
      <c r="D126" s="41"/>
      <c r="E126" s="41"/>
      <c r="F126" s="41"/>
      <c r="G126" s="41"/>
      <c r="H126" s="41"/>
      <c r="I126" s="325"/>
      <c r="J126" s="219"/>
      <c r="K126" s="219"/>
      <c r="L126" s="219"/>
      <c r="M126" s="219"/>
      <c r="N126" s="219"/>
      <c r="O126" s="219"/>
      <c r="P126" s="219"/>
      <c r="Q126" s="219"/>
      <c r="R126" s="219"/>
      <c r="S126" s="219"/>
      <c r="T126" s="219"/>
      <c r="U126" s="259"/>
      <c r="V126" s="39"/>
      <c r="W126" s="38"/>
      <c r="X126" s="339" t="s">
        <v>216</v>
      </c>
      <c r="Y126" s="340"/>
      <c r="Z126" s="340"/>
      <c r="AA126" s="340"/>
      <c r="AB126" s="340"/>
      <c r="AC126" s="340"/>
      <c r="AD126" s="341"/>
      <c r="AE126" s="339" t="s">
        <v>223</v>
      </c>
      <c r="AF126" s="340"/>
      <c r="AG126" s="340"/>
      <c r="AH126" s="341"/>
      <c r="AI126" s="338" t="s">
        <v>224</v>
      </c>
      <c r="AJ126" s="523"/>
      <c r="AK126" s="523"/>
      <c r="AL126" s="523"/>
      <c r="AM126" s="524"/>
      <c r="AN126" s="338" t="s">
        <v>225</v>
      </c>
      <c r="AO126" s="523"/>
      <c r="AP126" s="523"/>
      <c r="AQ126" s="524"/>
      <c r="AR126" s="39"/>
      <c r="AS126" s="38"/>
      <c r="AT126" s="41"/>
      <c r="AU126" s="41"/>
      <c r="AV126" s="41"/>
      <c r="AW126" s="41"/>
      <c r="AX126" s="41"/>
      <c r="AY126" s="41"/>
      <c r="AZ126" s="41"/>
      <c r="BA126" s="325"/>
      <c r="BB126" s="219"/>
      <c r="BC126" s="219"/>
      <c r="BD126" s="219"/>
      <c r="BE126" s="219"/>
      <c r="BF126" s="219"/>
      <c r="BG126" s="219"/>
      <c r="BH126" s="219"/>
      <c r="BI126" s="219"/>
      <c r="BJ126" s="219"/>
      <c r="BK126" s="219"/>
      <c r="BL126" s="219"/>
      <c r="BM126" s="259"/>
      <c r="BN126" s="39"/>
      <c r="BO126" s="38"/>
      <c r="BP126" s="339" t="s">
        <v>216</v>
      </c>
      <c r="BQ126" s="340"/>
      <c r="BR126" s="340"/>
      <c r="BS126" s="340"/>
      <c r="BT126" s="340"/>
      <c r="BU126" s="340"/>
      <c r="BV126" s="341"/>
      <c r="BW126" s="339" t="s">
        <v>223</v>
      </c>
      <c r="BX126" s="340"/>
      <c r="BY126" s="340"/>
      <c r="BZ126" s="341"/>
      <c r="CA126" s="338" t="s">
        <v>224</v>
      </c>
      <c r="CB126" s="523"/>
      <c r="CC126" s="523"/>
      <c r="CD126" s="523"/>
      <c r="CE126" s="524"/>
      <c r="CF126" s="338" t="s">
        <v>225</v>
      </c>
      <c r="CG126" s="523"/>
      <c r="CH126" s="523"/>
      <c r="CI126" s="524"/>
      <c r="CJ126" s="39"/>
    </row>
    <row r="127" spans="1:88" ht="4.5" customHeight="1" x14ac:dyDescent="0.25">
      <c r="A127" s="38"/>
      <c r="B127" s="500" t="s">
        <v>217</v>
      </c>
      <c r="C127" s="500"/>
      <c r="D127" s="500"/>
      <c r="E127" s="500"/>
      <c r="F127" s="500"/>
      <c r="G127" s="500"/>
      <c r="H127" s="500"/>
      <c r="I127" s="325"/>
      <c r="J127" s="219"/>
      <c r="K127" s="219"/>
      <c r="L127" s="219"/>
      <c r="M127" s="219"/>
      <c r="N127" s="219"/>
      <c r="O127" s="219"/>
      <c r="P127" s="219"/>
      <c r="Q127" s="219"/>
      <c r="R127" s="219"/>
      <c r="S127" s="219"/>
      <c r="T127" s="219"/>
      <c r="U127" s="259"/>
      <c r="V127" s="39"/>
      <c r="W127" s="38"/>
      <c r="X127" s="342"/>
      <c r="Y127" s="343"/>
      <c r="Z127" s="343"/>
      <c r="AA127" s="343"/>
      <c r="AB127" s="343"/>
      <c r="AC127" s="343"/>
      <c r="AD127" s="344"/>
      <c r="AE127" s="342"/>
      <c r="AF127" s="343"/>
      <c r="AG127" s="343"/>
      <c r="AH127" s="344"/>
      <c r="AI127" s="525"/>
      <c r="AJ127" s="526"/>
      <c r="AK127" s="526"/>
      <c r="AL127" s="526"/>
      <c r="AM127" s="527"/>
      <c r="AN127" s="525"/>
      <c r="AO127" s="526"/>
      <c r="AP127" s="526"/>
      <c r="AQ127" s="527"/>
      <c r="AR127" s="39"/>
      <c r="AS127" s="38"/>
      <c r="AT127" s="500" t="s">
        <v>217</v>
      </c>
      <c r="AU127" s="500"/>
      <c r="AV127" s="500"/>
      <c r="AW127" s="500"/>
      <c r="AX127" s="500"/>
      <c r="AY127" s="500"/>
      <c r="AZ127" s="500"/>
      <c r="BA127" s="325"/>
      <c r="BB127" s="219"/>
      <c r="BC127" s="219"/>
      <c r="BD127" s="219"/>
      <c r="BE127" s="219"/>
      <c r="BF127" s="219"/>
      <c r="BG127" s="219"/>
      <c r="BH127" s="219"/>
      <c r="BI127" s="219"/>
      <c r="BJ127" s="219"/>
      <c r="BK127" s="219"/>
      <c r="BL127" s="219"/>
      <c r="BM127" s="259"/>
      <c r="BN127" s="39"/>
      <c r="BO127" s="38"/>
      <c r="BP127" s="342"/>
      <c r="BQ127" s="343"/>
      <c r="BR127" s="343"/>
      <c r="BS127" s="343"/>
      <c r="BT127" s="343"/>
      <c r="BU127" s="343"/>
      <c r="BV127" s="344"/>
      <c r="BW127" s="342"/>
      <c r="BX127" s="343"/>
      <c r="BY127" s="343"/>
      <c r="BZ127" s="344"/>
      <c r="CA127" s="525"/>
      <c r="CB127" s="526"/>
      <c r="CC127" s="526"/>
      <c r="CD127" s="526"/>
      <c r="CE127" s="527"/>
      <c r="CF127" s="525"/>
      <c r="CG127" s="526"/>
      <c r="CH127" s="526"/>
      <c r="CI127" s="527"/>
      <c r="CJ127" s="39"/>
    </row>
    <row r="128" spans="1:88" ht="4.5" customHeight="1" x14ac:dyDescent="0.25">
      <c r="A128" s="38"/>
      <c r="B128" s="500"/>
      <c r="C128" s="500"/>
      <c r="D128" s="500"/>
      <c r="E128" s="500"/>
      <c r="F128" s="500"/>
      <c r="G128" s="500"/>
      <c r="H128" s="500"/>
      <c r="I128" s="325"/>
      <c r="J128" s="219"/>
      <c r="K128" s="219"/>
      <c r="L128" s="219"/>
      <c r="M128" s="219"/>
      <c r="N128" s="219"/>
      <c r="O128" s="219"/>
      <c r="P128" s="219"/>
      <c r="Q128" s="219"/>
      <c r="R128" s="219"/>
      <c r="S128" s="219"/>
      <c r="T128" s="219"/>
      <c r="U128" s="259"/>
      <c r="V128" s="39"/>
      <c r="W128" s="38"/>
      <c r="X128" s="345"/>
      <c r="Y128" s="346"/>
      <c r="Z128" s="346"/>
      <c r="AA128" s="346"/>
      <c r="AB128" s="346"/>
      <c r="AC128" s="346"/>
      <c r="AD128" s="347"/>
      <c r="AE128" s="345"/>
      <c r="AF128" s="346"/>
      <c r="AG128" s="346"/>
      <c r="AH128" s="347"/>
      <c r="AI128" s="528"/>
      <c r="AJ128" s="529"/>
      <c r="AK128" s="529"/>
      <c r="AL128" s="529"/>
      <c r="AM128" s="530"/>
      <c r="AN128" s="528"/>
      <c r="AO128" s="529"/>
      <c r="AP128" s="529"/>
      <c r="AQ128" s="530"/>
      <c r="AR128" s="39"/>
      <c r="AS128" s="38"/>
      <c r="AT128" s="500"/>
      <c r="AU128" s="500"/>
      <c r="AV128" s="500"/>
      <c r="AW128" s="500"/>
      <c r="AX128" s="500"/>
      <c r="AY128" s="500"/>
      <c r="AZ128" s="500"/>
      <c r="BA128" s="325"/>
      <c r="BB128" s="219"/>
      <c r="BC128" s="219"/>
      <c r="BD128" s="219"/>
      <c r="BE128" s="219"/>
      <c r="BF128" s="219"/>
      <c r="BG128" s="219"/>
      <c r="BH128" s="219"/>
      <c r="BI128" s="219"/>
      <c r="BJ128" s="219"/>
      <c r="BK128" s="219"/>
      <c r="BL128" s="219"/>
      <c r="BM128" s="259"/>
      <c r="BN128" s="39"/>
      <c r="BO128" s="38"/>
      <c r="BP128" s="345"/>
      <c r="BQ128" s="346"/>
      <c r="BR128" s="346"/>
      <c r="BS128" s="346"/>
      <c r="BT128" s="346"/>
      <c r="BU128" s="346"/>
      <c r="BV128" s="347"/>
      <c r="BW128" s="345"/>
      <c r="BX128" s="346"/>
      <c r="BY128" s="346"/>
      <c r="BZ128" s="347"/>
      <c r="CA128" s="528"/>
      <c r="CB128" s="529"/>
      <c r="CC128" s="529"/>
      <c r="CD128" s="529"/>
      <c r="CE128" s="530"/>
      <c r="CF128" s="528"/>
      <c r="CG128" s="529"/>
      <c r="CH128" s="529"/>
      <c r="CI128" s="530"/>
      <c r="CJ128" s="39"/>
    </row>
    <row r="129" spans="1:88" ht="4.5" customHeight="1" x14ac:dyDescent="0.25">
      <c r="A129" s="38"/>
      <c r="B129" s="500" t="s">
        <v>218</v>
      </c>
      <c r="C129" s="500"/>
      <c r="D129" s="500"/>
      <c r="E129" s="500"/>
      <c r="F129" s="500"/>
      <c r="G129" s="500"/>
      <c r="H129" s="500"/>
      <c r="I129" s="325"/>
      <c r="J129" s="219"/>
      <c r="K129" s="219"/>
      <c r="L129" s="219"/>
      <c r="M129" s="219"/>
      <c r="N129" s="219"/>
      <c r="O129" s="219"/>
      <c r="P129" s="219"/>
      <c r="Q129" s="219"/>
      <c r="R129" s="219"/>
      <c r="S129" s="219"/>
      <c r="T129" s="219"/>
      <c r="U129" s="259"/>
      <c r="V129" s="39"/>
      <c r="W129" s="38"/>
      <c r="X129" s="280" t="s">
        <v>42</v>
      </c>
      <c r="Y129" s="305"/>
      <c r="Z129" s="305"/>
      <c r="AA129" s="305"/>
      <c r="AB129" s="305"/>
      <c r="AC129" s="305"/>
      <c r="AD129" s="306"/>
      <c r="AE129" s="367" t="e">
        <f>INDEX(#REF!,A95,29)</f>
        <v>#REF!</v>
      </c>
      <c r="AF129" s="368"/>
      <c r="AG129" s="368"/>
      <c r="AH129" s="369"/>
      <c r="AI129" s="258" t="e">
        <f>CONCATENATE(INDEX(#REF!,A95,31),"/",INDEX(#REF!,A95,32))</f>
        <v>#REF!</v>
      </c>
      <c r="AJ129" s="376"/>
      <c r="AK129" s="376"/>
      <c r="AL129" s="376"/>
      <c r="AM129" s="377"/>
      <c r="AN129" s="258" t="e">
        <f>CONCATENATE(INDEX(#REF!,A95,33),"/",INDEX(#REF!,A95,34))</f>
        <v>#REF!</v>
      </c>
      <c r="AO129" s="376"/>
      <c r="AP129" s="376"/>
      <c r="AQ129" s="377"/>
      <c r="AR129" s="39"/>
      <c r="AS129" s="38"/>
      <c r="AT129" s="500" t="s">
        <v>218</v>
      </c>
      <c r="AU129" s="500"/>
      <c r="AV129" s="500"/>
      <c r="AW129" s="500"/>
      <c r="AX129" s="500"/>
      <c r="AY129" s="500"/>
      <c r="AZ129" s="500"/>
      <c r="BA129" s="325"/>
      <c r="BB129" s="219"/>
      <c r="BC129" s="219"/>
      <c r="BD129" s="219"/>
      <c r="BE129" s="219"/>
      <c r="BF129" s="219"/>
      <c r="BG129" s="219"/>
      <c r="BH129" s="219"/>
      <c r="BI129" s="219"/>
      <c r="BJ129" s="219"/>
      <c r="BK129" s="219"/>
      <c r="BL129" s="219"/>
      <c r="BM129" s="259"/>
      <c r="BN129" s="39"/>
      <c r="BO129" s="38"/>
      <c r="BP129" s="314" t="s">
        <v>42</v>
      </c>
      <c r="BQ129" s="623"/>
      <c r="BR129" s="623"/>
      <c r="BS129" s="623"/>
      <c r="BT129" s="623"/>
      <c r="BU129" s="623"/>
      <c r="BV129" s="624"/>
      <c r="BW129" s="631" t="e">
        <f>CONCATENATE(INDEX(#REF!,A95,30),"+PK")</f>
        <v>#REF!</v>
      </c>
      <c r="BX129" s="632"/>
      <c r="BY129" s="632"/>
      <c r="BZ129" s="633"/>
      <c r="CA129" s="614" t="s">
        <v>85</v>
      </c>
      <c r="CB129" s="615"/>
      <c r="CC129" s="615"/>
      <c r="CD129" s="615"/>
      <c r="CE129" s="616"/>
      <c r="CF129" s="614" t="s">
        <v>85</v>
      </c>
      <c r="CG129" s="615"/>
      <c r="CH129" s="615"/>
      <c r="CI129" s="616"/>
      <c r="CJ129" s="39"/>
    </row>
    <row r="130" spans="1:88" ht="4.5" customHeight="1" x14ac:dyDescent="0.25">
      <c r="A130" s="38"/>
      <c r="B130" s="500"/>
      <c r="C130" s="500"/>
      <c r="D130" s="500"/>
      <c r="E130" s="500"/>
      <c r="F130" s="500"/>
      <c r="G130" s="500"/>
      <c r="H130" s="500"/>
      <c r="I130" s="325"/>
      <c r="J130" s="219"/>
      <c r="K130" s="219"/>
      <c r="L130" s="219"/>
      <c r="M130" s="219"/>
      <c r="N130" s="219"/>
      <c r="O130" s="219"/>
      <c r="P130" s="219"/>
      <c r="Q130" s="219"/>
      <c r="R130" s="219"/>
      <c r="S130" s="219"/>
      <c r="T130" s="219"/>
      <c r="U130" s="259"/>
      <c r="V130" s="39"/>
      <c r="W130" s="38"/>
      <c r="X130" s="307"/>
      <c r="Y130" s="308"/>
      <c r="Z130" s="308"/>
      <c r="AA130" s="308"/>
      <c r="AB130" s="308"/>
      <c r="AC130" s="308"/>
      <c r="AD130" s="309"/>
      <c r="AE130" s="370"/>
      <c r="AF130" s="371"/>
      <c r="AG130" s="371"/>
      <c r="AH130" s="372"/>
      <c r="AI130" s="378"/>
      <c r="AJ130" s="379"/>
      <c r="AK130" s="379"/>
      <c r="AL130" s="379"/>
      <c r="AM130" s="380"/>
      <c r="AN130" s="378"/>
      <c r="AO130" s="379"/>
      <c r="AP130" s="379"/>
      <c r="AQ130" s="380"/>
      <c r="AR130" s="39"/>
      <c r="AS130" s="38"/>
      <c r="AT130" s="500"/>
      <c r="AU130" s="500"/>
      <c r="AV130" s="500"/>
      <c r="AW130" s="500"/>
      <c r="AX130" s="500"/>
      <c r="AY130" s="500"/>
      <c r="AZ130" s="500"/>
      <c r="BA130" s="325"/>
      <c r="BB130" s="219"/>
      <c r="BC130" s="219"/>
      <c r="BD130" s="219"/>
      <c r="BE130" s="219"/>
      <c r="BF130" s="219"/>
      <c r="BG130" s="219"/>
      <c r="BH130" s="219"/>
      <c r="BI130" s="219"/>
      <c r="BJ130" s="219"/>
      <c r="BK130" s="219"/>
      <c r="BL130" s="219"/>
      <c r="BM130" s="259"/>
      <c r="BN130" s="39"/>
      <c r="BO130" s="38"/>
      <c r="BP130" s="625"/>
      <c r="BQ130" s="626"/>
      <c r="BR130" s="626"/>
      <c r="BS130" s="626"/>
      <c r="BT130" s="626"/>
      <c r="BU130" s="626"/>
      <c r="BV130" s="627"/>
      <c r="BW130" s="634"/>
      <c r="BX130" s="635"/>
      <c r="BY130" s="635"/>
      <c r="BZ130" s="636"/>
      <c r="CA130" s="617"/>
      <c r="CB130" s="618"/>
      <c r="CC130" s="618"/>
      <c r="CD130" s="618"/>
      <c r="CE130" s="619"/>
      <c r="CF130" s="617"/>
      <c r="CG130" s="618"/>
      <c r="CH130" s="618"/>
      <c r="CI130" s="619"/>
      <c r="CJ130" s="39"/>
    </row>
    <row r="131" spans="1:88" ht="4.5" customHeight="1" x14ac:dyDescent="0.25">
      <c r="A131" s="38"/>
      <c r="B131" s="50"/>
      <c r="C131" s="41"/>
      <c r="D131" s="41"/>
      <c r="E131" s="41"/>
      <c r="F131" s="41"/>
      <c r="G131" s="41"/>
      <c r="H131" s="41"/>
      <c r="I131" s="326"/>
      <c r="J131" s="327"/>
      <c r="K131" s="327"/>
      <c r="L131" s="327"/>
      <c r="M131" s="327"/>
      <c r="N131" s="327"/>
      <c r="O131" s="327"/>
      <c r="P131" s="327"/>
      <c r="Q131" s="327"/>
      <c r="R131" s="327"/>
      <c r="S131" s="327"/>
      <c r="T131" s="327"/>
      <c r="U131" s="328"/>
      <c r="V131" s="39"/>
      <c r="W131" s="38"/>
      <c r="X131" s="310"/>
      <c r="Y131" s="311"/>
      <c r="Z131" s="311"/>
      <c r="AA131" s="311"/>
      <c r="AB131" s="311"/>
      <c r="AC131" s="311"/>
      <c r="AD131" s="312"/>
      <c r="AE131" s="373"/>
      <c r="AF131" s="374"/>
      <c r="AG131" s="374"/>
      <c r="AH131" s="375"/>
      <c r="AI131" s="381"/>
      <c r="AJ131" s="382"/>
      <c r="AK131" s="382"/>
      <c r="AL131" s="382"/>
      <c r="AM131" s="383"/>
      <c r="AN131" s="381"/>
      <c r="AO131" s="382"/>
      <c r="AP131" s="382"/>
      <c r="AQ131" s="383"/>
      <c r="AR131" s="39"/>
      <c r="AS131" s="38"/>
      <c r="AT131" s="50"/>
      <c r="AU131" s="41"/>
      <c r="AV131" s="41"/>
      <c r="AW131" s="41"/>
      <c r="AX131" s="41"/>
      <c r="AY131" s="41"/>
      <c r="AZ131" s="41"/>
      <c r="BA131" s="326"/>
      <c r="BB131" s="327"/>
      <c r="BC131" s="327"/>
      <c r="BD131" s="327"/>
      <c r="BE131" s="327"/>
      <c r="BF131" s="327"/>
      <c r="BG131" s="327"/>
      <c r="BH131" s="327"/>
      <c r="BI131" s="327"/>
      <c r="BJ131" s="327"/>
      <c r="BK131" s="327"/>
      <c r="BL131" s="327"/>
      <c r="BM131" s="328"/>
      <c r="BN131" s="39"/>
      <c r="BO131" s="38"/>
      <c r="BP131" s="628"/>
      <c r="BQ131" s="629"/>
      <c r="BR131" s="629"/>
      <c r="BS131" s="629"/>
      <c r="BT131" s="629"/>
      <c r="BU131" s="629"/>
      <c r="BV131" s="630"/>
      <c r="BW131" s="637"/>
      <c r="BX131" s="638"/>
      <c r="BY131" s="638"/>
      <c r="BZ131" s="639"/>
      <c r="CA131" s="620"/>
      <c r="CB131" s="621"/>
      <c r="CC131" s="621"/>
      <c r="CD131" s="621"/>
      <c r="CE131" s="622"/>
      <c r="CF131" s="620"/>
      <c r="CG131" s="621"/>
      <c r="CH131" s="621"/>
      <c r="CI131" s="622"/>
      <c r="CJ131" s="39"/>
    </row>
    <row r="132" spans="1:88" ht="4.5" customHeight="1" x14ac:dyDescent="0.25">
      <c r="A132" s="38"/>
      <c r="B132" s="500" t="s">
        <v>43</v>
      </c>
      <c r="C132" s="500"/>
      <c r="D132" s="500"/>
      <c r="E132" s="500"/>
      <c r="F132" s="500"/>
      <c r="G132" s="500"/>
      <c r="H132" s="501"/>
      <c r="I132" s="450" t="e">
        <f>INDEX(#REF!,A95,13)</f>
        <v>#REF!</v>
      </c>
      <c r="J132" s="451"/>
      <c r="K132" s="451"/>
      <c r="L132" s="451"/>
      <c r="M132" s="451"/>
      <c r="N132" s="451"/>
      <c r="O132" s="451"/>
      <c r="P132" s="451"/>
      <c r="Q132" s="451"/>
      <c r="R132" s="451"/>
      <c r="S132" s="451"/>
      <c r="T132" s="451"/>
      <c r="U132" s="452"/>
      <c r="V132" s="39"/>
      <c r="W132" s="38"/>
      <c r="X132" s="220" t="s">
        <v>201</v>
      </c>
      <c r="Y132" s="221"/>
      <c r="Z132" s="221"/>
      <c r="AA132" s="221"/>
      <c r="AB132" s="221"/>
      <c r="AC132" s="221"/>
      <c r="AD132" s="222"/>
      <c r="AE132" s="238" t="s">
        <v>128</v>
      </c>
      <c r="AF132" s="221"/>
      <c r="AG132" s="221"/>
      <c r="AH132" s="222"/>
      <c r="AI132" s="238" t="s">
        <v>127</v>
      </c>
      <c r="AJ132" s="221"/>
      <c r="AK132" s="221"/>
      <c r="AL132" s="221"/>
      <c r="AM132" s="222"/>
      <c r="AN132" s="238" t="s">
        <v>6</v>
      </c>
      <c r="AO132" s="221"/>
      <c r="AP132" s="221"/>
      <c r="AQ132" s="222"/>
      <c r="AR132" s="39"/>
      <c r="AS132" s="38"/>
      <c r="AT132" s="500" t="s">
        <v>43</v>
      </c>
      <c r="AU132" s="500"/>
      <c r="AV132" s="500"/>
      <c r="AW132" s="500"/>
      <c r="AX132" s="500"/>
      <c r="AY132" s="500"/>
      <c r="AZ132" s="501"/>
      <c r="BA132" s="450" t="e">
        <f>INDEX(#REF!,A95,39)</f>
        <v>#REF!</v>
      </c>
      <c r="BB132" s="451"/>
      <c r="BC132" s="451"/>
      <c r="BD132" s="451"/>
      <c r="BE132" s="451"/>
      <c r="BF132" s="451"/>
      <c r="BG132" s="451"/>
      <c r="BH132" s="451"/>
      <c r="BI132" s="451"/>
      <c r="BJ132" s="451"/>
      <c r="BK132" s="451"/>
      <c r="BL132" s="451"/>
      <c r="BM132" s="452"/>
      <c r="BN132" s="39"/>
      <c r="BO132" s="38"/>
      <c r="BP132" s="329" t="s">
        <v>201</v>
      </c>
      <c r="BQ132" s="330"/>
      <c r="BR132" s="330"/>
      <c r="BS132" s="330"/>
      <c r="BT132" s="330"/>
      <c r="BU132" s="330"/>
      <c r="BV132" s="331"/>
      <c r="BW132" s="339" t="s">
        <v>128</v>
      </c>
      <c r="BX132" s="330"/>
      <c r="BY132" s="330"/>
      <c r="BZ132" s="331"/>
      <c r="CA132" s="339" t="s">
        <v>127</v>
      </c>
      <c r="CB132" s="330"/>
      <c r="CC132" s="330"/>
      <c r="CD132" s="330"/>
      <c r="CE132" s="331"/>
      <c r="CF132" s="339" t="s">
        <v>6</v>
      </c>
      <c r="CG132" s="330"/>
      <c r="CH132" s="330"/>
      <c r="CI132" s="331"/>
      <c r="CJ132" s="39"/>
    </row>
    <row r="133" spans="1:88" ht="4.5" customHeight="1" x14ac:dyDescent="0.25">
      <c r="A133" s="38"/>
      <c r="B133" s="500"/>
      <c r="C133" s="500"/>
      <c r="D133" s="500"/>
      <c r="E133" s="500"/>
      <c r="F133" s="500"/>
      <c r="G133" s="500"/>
      <c r="H133" s="501"/>
      <c r="I133" s="453"/>
      <c r="J133" s="454"/>
      <c r="K133" s="454"/>
      <c r="L133" s="454"/>
      <c r="M133" s="454"/>
      <c r="N133" s="454"/>
      <c r="O133" s="454"/>
      <c r="P133" s="454"/>
      <c r="Q133" s="454"/>
      <c r="R133" s="454"/>
      <c r="S133" s="454"/>
      <c r="T133" s="454"/>
      <c r="U133" s="455"/>
      <c r="V133" s="39"/>
      <c r="W133" s="38"/>
      <c r="X133" s="223"/>
      <c r="Y133" s="224"/>
      <c r="Z133" s="224"/>
      <c r="AA133" s="224"/>
      <c r="AB133" s="224"/>
      <c r="AC133" s="224"/>
      <c r="AD133" s="225"/>
      <c r="AE133" s="223"/>
      <c r="AF133" s="224"/>
      <c r="AG133" s="224"/>
      <c r="AH133" s="225"/>
      <c r="AI133" s="223"/>
      <c r="AJ133" s="224"/>
      <c r="AK133" s="224"/>
      <c r="AL133" s="224"/>
      <c r="AM133" s="225"/>
      <c r="AN133" s="223"/>
      <c r="AO133" s="224"/>
      <c r="AP133" s="224"/>
      <c r="AQ133" s="225"/>
      <c r="AR133" s="39"/>
      <c r="AS133" s="38"/>
      <c r="AT133" s="500"/>
      <c r="AU133" s="500"/>
      <c r="AV133" s="500"/>
      <c r="AW133" s="500"/>
      <c r="AX133" s="500"/>
      <c r="AY133" s="500"/>
      <c r="AZ133" s="501"/>
      <c r="BA133" s="453"/>
      <c r="BB133" s="454"/>
      <c r="BC133" s="454"/>
      <c r="BD133" s="454"/>
      <c r="BE133" s="454"/>
      <c r="BF133" s="454"/>
      <c r="BG133" s="454"/>
      <c r="BH133" s="454"/>
      <c r="BI133" s="454"/>
      <c r="BJ133" s="454"/>
      <c r="BK133" s="454"/>
      <c r="BL133" s="454"/>
      <c r="BM133" s="455"/>
      <c r="BN133" s="39"/>
      <c r="BO133" s="38"/>
      <c r="BP133" s="332"/>
      <c r="BQ133" s="333"/>
      <c r="BR133" s="333"/>
      <c r="BS133" s="333"/>
      <c r="BT133" s="333"/>
      <c r="BU133" s="333"/>
      <c r="BV133" s="334"/>
      <c r="BW133" s="332"/>
      <c r="BX133" s="333"/>
      <c r="BY133" s="333"/>
      <c r="BZ133" s="334"/>
      <c r="CA133" s="332"/>
      <c r="CB133" s="333"/>
      <c r="CC133" s="333"/>
      <c r="CD133" s="333"/>
      <c r="CE133" s="334"/>
      <c r="CF133" s="332"/>
      <c r="CG133" s="333"/>
      <c r="CH133" s="333"/>
      <c r="CI133" s="334"/>
      <c r="CJ133" s="39"/>
    </row>
    <row r="134" spans="1:88" ht="4.5" customHeight="1" x14ac:dyDescent="0.25">
      <c r="A134" s="38"/>
      <c r="B134" s="500" t="s">
        <v>44</v>
      </c>
      <c r="C134" s="500"/>
      <c r="D134" s="500"/>
      <c r="E134" s="500"/>
      <c r="F134" s="500"/>
      <c r="G134" s="500"/>
      <c r="H134" s="500"/>
      <c r="I134" s="453"/>
      <c r="J134" s="454"/>
      <c r="K134" s="454"/>
      <c r="L134" s="454"/>
      <c r="M134" s="454"/>
      <c r="N134" s="454"/>
      <c r="O134" s="454"/>
      <c r="P134" s="454"/>
      <c r="Q134" s="454"/>
      <c r="R134" s="454"/>
      <c r="S134" s="454"/>
      <c r="T134" s="454"/>
      <c r="U134" s="455"/>
      <c r="V134" s="39"/>
      <c r="W134" s="38"/>
      <c r="X134" s="226"/>
      <c r="Y134" s="227"/>
      <c r="Z134" s="227"/>
      <c r="AA134" s="227"/>
      <c r="AB134" s="227"/>
      <c r="AC134" s="227"/>
      <c r="AD134" s="228"/>
      <c r="AE134" s="226"/>
      <c r="AF134" s="227"/>
      <c r="AG134" s="227"/>
      <c r="AH134" s="228"/>
      <c r="AI134" s="226"/>
      <c r="AJ134" s="227"/>
      <c r="AK134" s="227"/>
      <c r="AL134" s="227"/>
      <c r="AM134" s="228"/>
      <c r="AN134" s="226"/>
      <c r="AO134" s="227"/>
      <c r="AP134" s="227"/>
      <c r="AQ134" s="228"/>
      <c r="AR134" s="39"/>
      <c r="AS134" s="38"/>
      <c r="AT134" s="500" t="s">
        <v>44</v>
      </c>
      <c r="AU134" s="500"/>
      <c r="AV134" s="500"/>
      <c r="AW134" s="500"/>
      <c r="AX134" s="500"/>
      <c r="AY134" s="500"/>
      <c r="AZ134" s="500"/>
      <c r="BA134" s="453"/>
      <c r="BB134" s="454"/>
      <c r="BC134" s="454"/>
      <c r="BD134" s="454"/>
      <c r="BE134" s="454"/>
      <c r="BF134" s="454"/>
      <c r="BG134" s="454"/>
      <c r="BH134" s="454"/>
      <c r="BI134" s="454"/>
      <c r="BJ134" s="454"/>
      <c r="BK134" s="454"/>
      <c r="BL134" s="454"/>
      <c r="BM134" s="455"/>
      <c r="BN134" s="39"/>
      <c r="BO134" s="38"/>
      <c r="BP134" s="335"/>
      <c r="BQ134" s="336"/>
      <c r="BR134" s="336"/>
      <c r="BS134" s="336"/>
      <c r="BT134" s="336"/>
      <c r="BU134" s="336"/>
      <c r="BV134" s="337"/>
      <c r="BW134" s="335"/>
      <c r="BX134" s="336"/>
      <c r="BY134" s="336"/>
      <c r="BZ134" s="337"/>
      <c r="CA134" s="335"/>
      <c r="CB134" s="336"/>
      <c r="CC134" s="336"/>
      <c r="CD134" s="336"/>
      <c r="CE134" s="337"/>
      <c r="CF134" s="335"/>
      <c r="CG134" s="336"/>
      <c r="CH134" s="336"/>
      <c r="CI134" s="337"/>
      <c r="CJ134" s="39"/>
    </row>
    <row r="135" spans="1:88" ht="4.5" customHeight="1" x14ac:dyDescent="0.25">
      <c r="A135" s="38"/>
      <c r="B135" s="500"/>
      <c r="C135" s="500"/>
      <c r="D135" s="500"/>
      <c r="E135" s="500"/>
      <c r="F135" s="500"/>
      <c r="G135" s="500"/>
      <c r="H135" s="500"/>
      <c r="I135" s="456"/>
      <c r="J135" s="457"/>
      <c r="K135" s="457"/>
      <c r="L135" s="457"/>
      <c r="M135" s="457"/>
      <c r="N135" s="457"/>
      <c r="O135" s="457"/>
      <c r="P135" s="457"/>
      <c r="Q135" s="457"/>
      <c r="R135" s="457"/>
      <c r="S135" s="457"/>
      <c r="T135" s="457"/>
      <c r="U135" s="458"/>
      <c r="V135" s="39"/>
      <c r="W135" s="38"/>
      <c r="X135" s="280" t="s">
        <v>111</v>
      </c>
      <c r="Y135" s="281"/>
      <c r="Z135" s="281"/>
      <c r="AA135" s="281"/>
      <c r="AB135" s="281"/>
      <c r="AC135" s="281"/>
      <c r="AD135" s="282"/>
      <c r="AE135" s="358" t="e">
        <f>INDEX(#REF!,A95,35)</f>
        <v>#REF!</v>
      </c>
      <c r="AF135" s="359"/>
      <c r="AG135" s="359"/>
      <c r="AH135" s="360"/>
      <c r="AI135" s="358" t="e">
        <f>INDEX(#REF!,A95,36)</f>
        <v>#REF!</v>
      </c>
      <c r="AJ135" s="359"/>
      <c r="AK135" s="359"/>
      <c r="AL135" s="359"/>
      <c r="AM135" s="360"/>
      <c r="AN135" s="358" t="e">
        <f>INDEX(#REF!,A95,37)</f>
        <v>#REF!</v>
      </c>
      <c r="AO135" s="359"/>
      <c r="AP135" s="359"/>
      <c r="AQ135" s="360"/>
      <c r="AR135" s="39"/>
      <c r="AS135" s="38"/>
      <c r="AT135" s="500"/>
      <c r="AU135" s="500"/>
      <c r="AV135" s="500"/>
      <c r="AW135" s="500"/>
      <c r="AX135" s="500"/>
      <c r="AY135" s="500"/>
      <c r="AZ135" s="500"/>
      <c r="BA135" s="456"/>
      <c r="BB135" s="457"/>
      <c r="BC135" s="457"/>
      <c r="BD135" s="457"/>
      <c r="BE135" s="457"/>
      <c r="BF135" s="457"/>
      <c r="BG135" s="457"/>
      <c r="BH135" s="457"/>
      <c r="BI135" s="457"/>
      <c r="BJ135" s="457"/>
      <c r="BK135" s="457"/>
      <c r="BL135" s="457"/>
      <c r="BM135" s="458"/>
      <c r="BN135" s="39"/>
      <c r="BO135" s="38"/>
      <c r="BP135" s="314" t="s">
        <v>111</v>
      </c>
      <c r="BQ135" s="315"/>
      <c r="BR135" s="315"/>
      <c r="BS135" s="315"/>
      <c r="BT135" s="315"/>
      <c r="BU135" s="315"/>
      <c r="BV135" s="316"/>
      <c r="BW135" s="588" t="s">
        <v>85</v>
      </c>
      <c r="BX135" s="589"/>
      <c r="BY135" s="589"/>
      <c r="BZ135" s="590"/>
      <c r="CA135" s="588" t="s">
        <v>85</v>
      </c>
      <c r="CB135" s="589"/>
      <c r="CC135" s="589"/>
      <c r="CD135" s="589"/>
      <c r="CE135" s="590"/>
      <c r="CF135" s="588" t="s">
        <v>85</v>
      </c>
      <c r="CG135" s="589"/>
      <c r="CH135" s="589"/>
      <c r="CI135" s="590"/>
      <c r="CJ135" s="39"/>
    </row>
    <row r="136" spans="1:88" ht="4.5" customHeight="1" x14ac:dyDescent="0.25">
      <c r="A136" s="38"/>
      <c r="B136" s="41"/>
      <c r="C136" s="41"/>
      <c r="D136" s="41"/>
      <c r="E136" s="41"/>
      <c r="F136" s="41"/>
      <c r="G136" s="41"/>
      <c r="H136" s="41"/>
      <c r="I136" s="41"/>
      <c r="J136" s="41"/>
      <c r="K136" s="41"/>
      <c r="L136" s="41"/>
      <c r="M136" s="41"/>
      <c r="N136" s="41"/>
      <c r="O136" s="41"/>
      <c r="P136" s="41"/>
      <c r="Q136" s="41"/>
      <c r="R136" s="41"/>
      <c r="S136" s="41"/>
      <c r="T136" s="41"/>
      <c r="U136" s="41"/>
      <c r="V136" s="39"/>
      <c r="W136" s="38"/>
      <c r="X136" s="283"/>
      <c r="Y136" s="284"/>
      <c r="Z136" s="284"/>
      <c r="AA136" s="284"/>
      <c r="AB136" s="284"/>
      <c r="AC136" s="284"/>
      <c r="AD136" s="285"/>
      <c r="AE136" s="361"/>
      <c r="AF136" s="362"/>
      <c r="AG136" s="362"/>
      <c r="AH136" s="363"/>
      <c r="AI136" s="361"/>
      <c r="AJ136" s="362"/>
      <c r="AK136" s="362"/>
      <c r="AL136" s="362"/>
      <c r="AM136" s="363"/>
      <c r="AN136" s="361"/>
      <c r="AO136" s="362"/>
      <c r="AP136" s="362"/>
      <c r="AQ136" s="363"/>
      <c r="AR136" s="39"/>
      <c r="AS136" s="38"/>
      <c r="AT136" s="41"/>
      <c r="AU136" s="41"/>
      <c r="AV136" s="41"/>
      <c r="AW136" s="41"/>
      <c r="AX136" s="41"/>
      <c r="AY136" s="41"/>
      <c r="AZ136" s="41"/>
      <c r="BA136" s="41"/>
      <c r="BB136" s="41"/>
      <c r="BC136" s="41"/>
      <c r="BD136" s="41"/>
      <c r="BE136" s="41"/>
      <c r="BF136" s="41"/>
      <c r="BG136" s="41"/>
      <c r="BH136" s="41"/>
      <c r="BI136" s="41"/>
      <c r="BJ136" s="41"/>
      <c r="BK136" s="41"/>
      <c r="BL136" s="41"/>
      <c r="BM136" s="41"/>
      <c r="BN136" s="39"/>
      <c r="BO136" s="38"/>
      <c r="BP136" s="317"/>
      <c r="BQ136" s="318"/>
      <c r="BR136" s="318"/>
      <c r="BS136" s="318"/>
      <c r="BT136" s="318"/>
      <c r="BU136" s="318"/>
      <c r="BV136" s="319"/>
      <c r="BW136" s="591"/>
      <c r="BX136" s="592"/>
      <c r="BY136" s="592"/>
      <c r="BZ136" s="593"/>
      <c r="CA136" s="591"/>
      <c r="CB136" s="592"/>
      <c r="CC136" s="592"/>
      <c r="CD136" s="592"/>
      <c r="CE136" s="593"/>
      <c r="CF136" s="591"/>
      <c r="CG136" s="592"/>
      <c r="CH136" s="592"/>
      <c r="CI136" s="593"/>
      <c r="CJ136" s="39"/>
    </row>
    <row r="137" spans="1:88" ht="4.5" customHeight="1" x14ac:dyDescent="0.25">
      <c r="A137" s="38"/>
      <c r="B137" s="41"/>
      <c r="C137" s="41"/>
      <c r="D137" s="41"/>
      <c r="E137" s="41"/>
      <c r="F137" s="41"/>
      <c r="G137" s="41"/>
      <c r="H137" s="41"/>
      <c r="I137" s="41"/>
      <c r="J137" s="41"/>
      <c r="K137" s="41"/>
      <c r="L137" s="450">
        <f ca="1">IF(DAYS360(132,NOW())&gt;60,NOW(),132)</f>
        <v>45938.617714583335</v>
      </c>
      <c r="M137" s="475"/>
      <c r="N137" s="475"/>
      <c r="O137" s="475"/>
      <c r="P137" s="475"/>
      <c r="Q137" s="475"/>
      <c r="R137" s="475"/>
      <c r="S137" s="475"/>
      <c r="T137" s="475"/>
      <c r="U137" s="476"/>
      <c r="V137" s="39"/>
      <c r="W137" s="38"/>
      <c r="X137" s="286"/>
      <c r="Y137" s="287"/>
      <c r="Z137" s="287"/>
      <c r="AA137" s="287"/>
      <c r="AB137" s="287"/>
      <c r="AC137" s="287"/>
      <c r="AD137" s="288"/>
      <c r="AE137" s="364"/>
      <c r="AF137" s="365"/>
      <c r="AG137" s="365"/>
      <c r="AH137" s="366"/>
      <c r="AI137" s="364"/>
      <c r="AJ137" s="365"/>
      <c r="AK137" s="365"/>
      <c r="AL137" s="365"/>
      <c r="AM137" s="366"/>
      <c r="AN137" s="364"/>
      <c r="AO137" s="365"/>
      <c r="AP137" s="365"/>
      <c r="AQ137" s="366"/>
      <c r="AR137" s="39"/>
      <c r="AS137" s="38"/>
      <c r="AT137" s="41"/>
      <c r="AU137" s="41"/>
      <c r="AV137" s="41"/>
      <c r="AW137" s="41"/>
      <c r="AX137" s="41"/>
      <c r="AY137" s="41"/>
      <c r="AZ137" s="41"/>
      <c r="BA137" s="41"/>
      <c r="BB137" s="41"/>
      <c r="BC137" s="41"/>
      <c r="BD137" s="450">
        <f ca="1">IF(DAYS360(BA138,NOW())&gt;60,NOW(),BA138)</f>
        <v>45938.617714583335</v>
      </c>
      <c r="BE137" s="451"/>
      <c r="BF137" s="451"/>
      <c r="BG137" s="451"/>
      <c r="BH137" s="451"/>
      <c r="BI137" s="451"/>
      <c r="BJ137" s="451"/>
      <c r="BK137" s="451"/>
      <c r="BL137" s="451"/>
      <c r="BM137" s="452"/>
      <c r="BN137" s="39"/>
      <c r="BO137" s="38"/>
      <c r="BP137" s="320"/>
      <c r="BQ137" s="321"/>
      <c r="BR137" s="321"/>
      <c r="BS137" s="321"/>
      <c r="BT137" s="321"/>
      <c r="BU137" s="321"/>
      <c r="BV137" s="322"/>
      <c r="BW137" s="594"/>
      <c r="BX137" s="595"/>
      <c r="BY137" s="595"/>
      <c r="BZ137" s="596"/>
      <c r="CA137" s="594"/>
      <c r="CB137" s="595"/>
      <c r="CC137" s="595"/>
      <c r="CD137" s="595"/>
      <c r="CE137" s="596"/>
      <c r="CF137" s="594"/>
      <c r="CG137" s="595"/>
      <c r="CH137" s="595"/>
      <c r="CI137" s="596"/>
      <c r="CJ137" s="39"/>
    </row>
    <row r="138" spans="1:88" ht="4.5" customHeight="1" x14ac:dyDescent="0.25">
      <c r="A138" s="38"/>
      <c r="B138" s="500" t="s">
        <v>45</v>
      </c>
      <c r="C138" s="500"/>
      <c r="D138" s="500"/>
      <c r="E138" s="500"/>
      <c r="F138" s="500"/>
      <c r="G138" s="500"/>
      <c r="H138" s="500"/>
      <c r="I138" s="500"/>
      <c r="J138" s="500"/>
      <c r="K138" s="500"/>
      <c r="L138" s="477"/>
      <c r="M138" s="237"/>
      <c r="N138" s="237"/>
      <c r="O138" s="237"/>
      <c r="P138" s="237"/>
      <c r="Q138" s="237"/>
      <c r="R138" s="237"/>
      <c r="S138" s="237"/>
      <c r="T138" s="237"/>
      <c r="U138" s="257"/>
      <c r="V138" s="39"/>
      <c r="W138" s="38"/>
      <c r="X138" s="271" t="s">
        <v>46</v>
      </c>
      <c r="Y138" s="272"/>
      <c r="Z138" s="272"/>
      <c r="AA138" s="273"/>
      <c r="AB138" s="238" t="e">
        <f>INDEX(#REF!,A95,18)</f>
        <v>#REF!</v>
      </c>
      <c r="AC138" s="240"/>
      <c r="AD138" s="238" t="s">
        <v>47</v>
      </c>
      <c r="AE138" s="240"/>
      <c r="AF138" s="260" t="e">
        <f>INDEX(#REF!,A95,7)</f>
        <v>#REF!</v>
      </c>
      <c r="AG138" s="261"/>
      <c r="AH138" s="261"/>
      <c r="AI138" s="261"/>
      <c r="AJ138" s="261"/>
      <c r="AK138" s="261"/>
      <c r="AL138" s="261"/>
      <c r="AM138" s="262"/>
      <c r="AN138" s="256" t="e">
        <f>INDEX(#REF!,A95,15)</f>
        <v>#REF!</v>
      </c>
      <c r="AO138" s="239"/>
      <c r="AP138" s="239"/>
      <c r="AQ138" s="240"/>
      <c r="AR138" s="39"/>
      <c r="AS138" s="38"/>
      <c r="AT138" s="500" t="s">
        <v>45</v>
      </c>
      <c r="AU138" s="500"/>
      <c r="AV138" s="500"/>
      <c r="AW138" s="500"/>
      <c r="AX138" s="500"/>
      <c r="AY138" s="500"/>
      <c r="AZ138" s="500"/>
      <c r="BA138" s="500"/>
      <c r="BB138" s="500"/>
      <c r="BC138" s="500"/>
      <c r="BD138" s="453"/>
      <c r="BE138" s="454"/>
      <c r="BF138" s="454"/>
      <c r="BG138" s="454"/>
      <c r="BH138" s="454"/>
      <c r="BI138" s="454"/>
      <c r="BJ138" s="454"/>
      <c r="BK138" s="454"/>
      <c r="BL138" s="454"/>
      <c r="BM138" s="455"/>
      <c r="BN138" s="39"/>
      <c r="BO138" s="38"/>
      <c r="BP138" s="514" t="s">
        <v>46</v>
      </c>
      <c r="BQ138" s="597"/>
      <c r="BR138" s="597"/>
      <c r="BS138" s="598"/>
      <c r="BT138" s="339" t="e">
        <f>INDEX(#REF!,A95,40)</f>
        <v>#REF!</v>
      </c>
      <c r="BU138" s="341"/>
      <c r="BV138" s="339" t="s">
        <v>47</v>
      </c>
      <c r="BW138" s="341"/>
      <c r="BX138" s="605" t="e">
        <f>INDEX(#REF!,A95,8)</f>
        <v>#REF!</v>
      </c>
      <c r="BY138" s="606"/>
      <c r="BZ138" s="606"/>
      <c r="CA138" s="606"/>
      <c r="CB138" s="606"/>
      <c r="CC138" s="606"/>
      <c r="CD138" s="606"/>
      <c r="CE138" s="607"/>
      <c r="CF138" s="349" t="e">
        <f>INDEX(#REF!,A95,41)</f>
        <v>#REF!</v>
      </c>
      <c r="CG138" s="340"/>
      <c r="CH138" s="340"/>
      <c r="CI138" s="341"/>
      <c r="CJ138" s="39"/>
    </row>
    <row r="139" spans="1:88" ht="4.5" customHeight="1" x14ac:dyDescent="0.25">
      <c r="A139" s="38"/>
      <c r="B139" s="500"/>
      <c r="C139" s="500"/>
      <c r="D139" s="500"/>
      <c r="E139" s="500"/>
      <c r="F139" s="500"/>
      <c r="G139" s="500"/>
      <c r="H139" s="500"/>
      <c r="I139" s="500"/>
      <c r="J139" s="500"/>
      <c r="K139" s="500"/>
      <c r="L139" s="477"/>
      <c r="M139" s="237"/>
      <c r="N139" s="237"/>
      <c r="O139" s="237"/>
      <c r="P139" s="237"/>
      <c r="Q139" s="237"/>
      <c r="R139" s="237"/>
      <c r="S139" s="237"/>
      <c r="T139" s="237"/>
      <c r="U139" s="257"/>
      <c r="V139" s="39"/>
      <c r="W139" s="38"/>
      <c r="X139" s="274"/>
      <c r="Y139" s="275"/>
      <c r="Z139" s="275"/>
      <c r="AA139" s="276"/>
      <c r="AB139" s="241"/>
      <c r="AC139" s="243"/>
      <c r="AD139" s="241"/>
      <c r="AE139" s="243"/>
      <c r="AF139" s="263"/>
      <c r="AG139" s="264"/>
      <c r="AH139" s="264"/>
      <c r="AI139" s="264"/>
      <c r="AJ139" s="264"/>
      <c r="AK139" s="264"/>
      <c r="AL139" s="264"/>
      <c r="AM139" s="265"/>
      <c r="AN139" s="241"/>
      <c r="AO139" s="242"/>
      <c r="AP139" s="242"/>
      <c r="AQ139" s="243"/>
      <c r="AR139" s="39"/>
      <c r="AS139" s="38"/>
      <c r="AT139" s="500"/>
      <c r="AU139" s="500"/>
      <c r="AV139" s="500"/>
      <c r="AW139" s="500"/>
      <c r="AX139" s="500"/>
      <c r="AY139" s="500"/>
      <c r="AZ139" s="500"/>
      <c r="BA139" s="500"/>
      <c r="BB139" s="500"/>
      <c r="BC139" s="500"/>
      <c r="BD139" s="453"/>
      <c r="BE139" s="454"/>
      <c r="BF139" s="454"/>
      <c r="BG139" s="454"/>
      <c r="BH139" s="454"/>
      <c r="BI139" s="454"/>
      <c r="BJ139" s="454"/>
      <c r="BK139" s="454"/>
      <c r="BL139" s="454"/>
      <c r="BM139" s="455"/>
      <c r="BN139" s="39"/>
      <c r="BO139" s="38"/>
      <c r="BP139" s="599"/>
      <c r="BQ139" s="600"/>
      <c r="BR139" s="600"/>
      <c r="BS139" s="601"/>
      <c r="BT139" s="342"/>
      <c r="BU139" s="344"/>
      <c r="BV139" s="342"/>
      <c r="BW139" s="344"/>
      <c r="BX139" s="608"/>
      <c r="BY139" s="609"/>
      <c r="BZ139" s="609"/>
      <c r="CA139" s="609"/>
      <c r="CB139" s="609"/>
      <c r="CC139" s="609"/>
      <c r="CD139" s="609"/>
      <c r="CE139" s="610"/>
      <c r="CF139" s="342"/>
      <c r="CG139" s="343"/>
      <c r="CH139" s="343"/>
      <c r="CI139" s="344"/>
      <c r="CJ139" s="39"/>
    </row>
    <row r="140" spans="1:88" ht="4.5" customHeight="1" x14ac:dyDescent="0.25">
      <c r="A140" s="38"/>
      <c r="B140" s="41"/>
      <c r="C140" s="41"/>
      <c r="D140" s="41"/>
      <c r="E140" s="41"/>
      <c r="F140" s="41"/>
      <c r="G140" s="41"/>
      <c r="H140" s="41"/>
      <c r="I140" s="41"/>
      <c r="J140" s="41"/>
      <c r="K140" s="41"/>
      <c r="L140" s="478"/>
      <c r="M140" s="479"/>
      <c r="N140" s="479"/>
      <c r="O140" s="479"/>
      <c r="P140" s="479"/>
      <c r="Q140" s="479"/>
      <c r="R140" s="479"/>
      <c r="S140" s="479"/>
      <c r="T140" s="479"/>
      <c r="U140" s="480"/>
      <c r="V140" s="39"/>
      <c r="W140" s="38"/>
      <c r="X140" s="277"/>
      <c r="Y140" s="278"/>
      <c r="Z140" s="278"/>
      <c r="AA140" s="279"/>
      <c r="AB140" s="244"/>
      <c r="AC140" s="246"/>
      <c r="AD140" s="244"/>
      <c r="AE140" s="246"/>
      <c r="AF140" s="266"/>
      <c r="AG140" s="267"/>
      <c r="AH140" s="267"/>
      <c r="AI140" s="267"/>
      <c r="AJ140" s="267"/>
      <c r="AK140" s="267"/>
      <c r="AL140" s="267"/>
      <c r="AM140" s="268"/>
      <c r="AN140" s="244"/>
      <c r="AO140" s="245"/>
      <c r="AP140" s="245"/>
      <c r="AQ140" s="246"/>
      <c r="AR140" s="39"/>
      <c r="AS140" s="38"/>
      <c r="AT140" s="41"/>
      <c r="AU140" s="41"/>
      <c r="AV140" s="41"/>
      <c r="AW140" s="41"/>
      <c r="AX140" s="41"/>
      <c r="AY140" s="41"/>
      <c r="AZ140" s="41"/>
      <c r="BA140" s="41"/>
      <c r="BB140" s="41"/>
      <c r="BC140" s="41"/>
      <c r="BD140" s="456"/>
      <c r="BE140" s="457"/>
      <c r="BF140" s="457"/>
      <c r="BG140" s="457"/>
      <c r="BH140" s="457"/>
      <c r="BI140" s="457"/>
      <c r="BJ140" s="457"/>
      <c r="BK140" s="457"/>
      <c r="BL140" s="457"/>
      <c r="BM140" s="458"/>
      <c r="BN140" s="39"/>
      <c r="BO140" s="38"/>
      <c r="BP140" s="602"/>
      <c r="BQ140" s="603"/>
      <c r="BR140" s="603"/>
      <c r="BS140" s="604"/>
      <c r="BT140" s="345"/>
      <c r="BU140" s="347"/>
      <c r="BV140" s="345"/>
      <c r="BW140" s="347"/>
      <c r="BX140" s="611"/>
      <c r="BY140" s="612"/>
      <c r="BZ140" s="612"/>
      <c r="CA140" s="612"/>
      <c r="CB140" s="612"/>
      <c r="CC140" s="612"/>
      <c r="CD140" s="612"/>
      <c r="CE140" s="613"/>
      <c r="CF140" s="345"/>
      <c r="CG140" s="346"/>
      <c r="CH140" s="346"/>
      <c r="CI140" s="347"/>
      <c r="CJ140" s="39"/>
    </row>
    <row r="141" spans="1:88" ht="4.5" customHeight="1" x14ac:dyDescent="0.25">
      <c r="A141" s="51"/>
      <c r="B141" s="52"/>
      <c r="C141" s="52"/>
      <c r="D141" s="52"/>
      <c r="E141" s="52"/>
      <c r="F141" s="52"/>
      <c r="G141" s="52"/>
      <c r="H141" s="52"/>
      <c r="I141" s="52"/>
      <c r="J141" s="52"/>
      <c r="K141" s="52"/>
      <c r="L141" s="52"/>
      <c r="M141" s="52"/>
      <c r="N141" s="52"/>
      <c r="O141" s="52"/>
      <c r="P141" s="52"/>
      <c r="Q141" s="52"/>
      <c r="R141" s="52"/>
      <c r="S141" s="52"/>
      <c r="T141" s="52"/>
      <c r="U141" s="52"/>
      <c r="V141" s="53"/>
      <c r="W141" s="51"/>
      <c r="X141" s="54"/>
      <c r="Y141" s="54"/>
      <c r="Z141" s="54"/>
      <c r="AA141" s="54"/>
      <c r="AB141" s="54"/>
      <c r="AC141" s="54"/>
      <c r="AD141" s="54"/>
      <c r="AE141" s="54"/>
      <c r="AF141" s="54"/>
      <c r="AG141" s="54"/>
      <c r="AH141" s="54"/>
      <c r="AI141" s="54"/>
      <c r="AJ141" s="54"/>
      <c r="AK141" s="54"/>
      <c r="AL141" s="54"/>
      <c r="AM141" s="54"/>
      <c r="AN141" s="54"/>
      <c r="AO141" s="54"/>
      <c r="AP141" s="54"/>
      <c r="AQ141" s="54"/>
      <c r="AR141" s="53"/>
      <c r="AS141" s="51"/>
      <c r="AT141" s="52"/>
      <c r="AU141" s="52"/>
      <c r="AV141" s="52"/>
      <c r="AW141" s="52"/>
      <c r="AX141" s="52"/>
      <c r="AY141" s="52"/>
      <c r="AZ141" s="52"/>
      <c r="BA141" s="52"/>
      <c r="BB141" s="52"/>
      <c r="BC141" s="52"/>
      <c r="BD141" s="52"/>
      <c r="BE141" s="52"/>
      <c r="BF141" s="52"/>
      <c r="BG141" s="52"/>
      <c r="BH141" s="52"/>
      <c r="BI141" s="52"/>
      <c r="BJ141" s="52"/>
      <c r="BK141" s="52"/>
      <c r="BL141" s="52"/>
      <c r="BM141" s="52"/>
      <c r="BN141" s="53"/>
      <c r="BO141" s="51"/>
      <c r="BP141" s="54"/>
      <c r="BQ141" s="54"/>
      <c r="BR141" s="54"/>
      <c r="BS141" s="54"/>
      <c r="BT141" s="54"/>
      <c r="BU141" s="54"/>
      <c r="BV141" s="54"/>
      <c r="BW141" s="54"/>
      <c r="BX141" s="54"/>
      <c r="BY141" s="54"/>
      <c r="BZ141" s="54"/>
      <c r="CA141" s="54"/>
      <c r="CB141" s="54"/>
      <c r="CC141" s="54"/>
      <c r="CD141" s="54"/>
      <c r="CE141" s="54"/>
      <c r="CF141" s="54"/>
      <c r="CG141" s="54"/>
      <c r="CH141" s="54"/>
      <c r="CI141" s="54"/>
      <c r="CJ141" s="53"/>
    </row>
    <row r="142" spans="1:88" ht="4.5" customHeight="1" x14ac:dyDescent="0.25">
      <c r="A142" s="29"/>
      <c r="B142" s="30"/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  <c r="S142" s="30"/>
      <c r="T142" s="30"/>
      <c r="U142" s="30"/>
      <c r="V142" s="31"/>
      <c r="W142" s="29"/>
      <c r="X142" s="30"/>
      <c r="Y142" s="30"/>
      <c r="Z142" s="30"/>
      <c r="AA142" s="30"/>
      <c r="AB142" s="30"/>
      <c r="AC142" s="30"/>
      <c r="AD142" s="30"/>
      <c r="AE142" s="30"/>
      <c r="AF142" s="30"/>
      <c r="AG142" s="30"/>
      <c r="AH142" s="30"/>
      <c r="AI142" s="30"/>
      <c r="AJ142" s="30"/>
      <c r="AK142" s="30"/>
      <c r="AL142" s="30"/>
      <c r="AM142" s="30"/>
      <c r="AN142" s="30"/>
      <c r="AO142" s="30"/>
      <c r="AP142" s="30"/>
      <c r="AQ142" s="30"/>
      <c r="AR142" s="31"/>
      <c r="AS142" s="29"/>
      <c r="AT142" s="30"/>
      <c r="AU142" s="30"/>
      <c r="AV142" s="30"/>
      <c r="AW142" s="30"/>
      <c r="AX142" s="30"/>
      <c r="AY142" s="30"/>
      <c r="AZ142" s="30"/>
      <c r="BA142" s="30"/>
      <c r="BB142" s="30"/>
      <c r="BC142" s="30"/>
      <c r="BD142" s="30"/>
      <c r="BE142" s="30"/>
      <c r="BF142" s="30"/>
      <c r="BG142" s="30"/>
      <c r="BH142" s="30"/>
      <c r="BI142" s="30"/>
      <c r="BJ142" s="30"/>
      <c r="BK142" s="30"/>
      <c r="BL142" s="30"/>
      <c r="BM142" s="30"/>
      <c r="BN142" s="31"/>
      <c r="BO142" s="29"/>
      <c r="BP142" s="30"/>
      <c r="BQ142" s="30"/>
      <c r="BR142" s="30"/>
      <c r="BS142" s="30"/>
      <c r="BT142" s="30"/>
      <c r="BU142" s="30"/>
      <c r="BV142" s="30"/>
      <c r="BW142" s="30"/>
      <c r="BX142" s="30"/>
      <c r="BY142" s="30"/>
      <c r="BZ142" s="30"/>
      <c r="CA142" s="30"/>
      <c r="CB142" s="30"/>
      <c r="CC142" s="30"/>
      <c r="CD142" s="30"/>
      <c r="CE142" s="30"/>
      <c r="CF142" s="30"/>
      <c r="CG142" s="30"/>
      <c r="CH142" s="30"/>
      <c r="CI142" s="30"/>
      <c r="CJ142" s="31"/>
    </row>
    <row r="143" spans="1:88" ht="4.5" customHeight="1" x14ac:dyDescent="0.25">
      <c r="A143" s="36"/>
      <c r="B143" s="503" t="e">
        <f>F18</f>
        <v>#REF!</v>
      </c>
      <c r="C143" s="503"/>
      <c r="D143" s="503"/>
      <c r="E143" s="503"/>
      <c r="F143" s="503"/>
      <c r="G143" s="503"/>
      <c r="H143" s="503"/>
      <c r="I143" s="503"/>
      <c r="J143" s="503"/>
      <c r="K143" s="503"/>
      <c r="L143" s="503"/>
      <c r="M143" s="503"/>
      <c r="N143" s="503"/>
      <c r="O143" s="503"/>
      <c r="P143" s="503"/>
      <c r="Q143" s="503"/>
      <c r="R143" s="503"/>
      <c r="S143" s="503"/>
      <c r="T143" s="503"/>
      <c r="U143" s="503"/>
      <c r="V143" s="37"/>
      <c r="W143" s="36"/>
      <c r="X143" s="502" t="e">
        <f>Z14</f>
        <v>#REF!</v>
      </c>
      <c r="Y143" s="502"/>
      <c r="Z143" s="502"/>
      <c r="AA143" s="502"/>
      <c r="AB143" s="502"/>
      <c r="AC143" s="502"/>
      <c r="AD143" s="502"/>
      <c r="AE143" s="551" t="e">
        <f>AH15</f>
        <v>#REF!</v>
      </c>
      <c r="AF143" s="551"/>
      <c r="AG143" s="551"/>
      <c r="AH143" s="551"/>
      <c r="AI143" s="551"/>
      <c r="AJ143" s="551"/>
      <c r="AK143" s="551"/>
      <c r="AL143" s="551"/>
      <c r="AM143" s="551"/>
      <c r="AN143" s="551"/>
      <c r="AO143" s="503" t="e">
        <f>AM19</f>
        <v>#REF!</v>
      </c>
      <c r="AP143" s="503"/>
      <c r="AQ143" s="503"/>
      <c r="AR143" s="503"/>
      <c r="AS143" s="36"/>
      <c r="AT143" s="503" t="e">
        <f>AX18</f>
        <v>#REF!</v>
      </c>
      <c r="AU143" s="503"/>
      <c r="AV143" s="503"/>
      <c r="AW143" s="503"/>
      <c r="AX143" s="503"/>
      <c r="AY143" s="503"/>
      <c r="AZ143" s="503"/>
      <c r="BA143" s="503"/>
      <c r="BB143" s="503"/>
      <c r="BC143" s="503"/>
      <c r="BD143" s="503"/>
      <c r="BE143" s="503"/>
      <c r="BF143" s="503"/>
      <c r="BG143" s="503"/>
      <c r="BH143" s="503"/>
      <c r="BI143" s="503"/>
      <c r="BJ143" s="503"/>
      <c r="BK143" s="503"/>
      <c r="BL143" s="503"/>
      <c r="BM143" s="503"/>
      <c r="BN143" s="37"/>
      <c r="BO143" s="36"/>
      <c r="BP143" s="502" t="e">
        <f>BR14</f>
        <v>#REF!</v>
      </c>
      <c r="BQ143" s="502"/>
      <c r="BR143" s="502"/>
      <c r="BS143" s="502"/>
      <c r="BT143" s="502"/>
      <c r="BU143" s="502"/>
      <c r="BV143" s="502"/>
      <c r="BW143" s="551" t="e">
        <f>BZ15</f>
        <v>#REF!</v>
      </c>
      <c r="BX143" s="551"/>
      <c r="BY143" s="551"/>
      <c r="BZ143" s="551"/>
      <c r="CA143" s="551"/>
      <c r="CB143" s="551"/>
      <c r="CC143" s="551"/>
      <c r="CD143" s="551"/>
      <c r="CE143" s="551"/>
      <c r="CF143" s="551"/>
      <c r="CG143" s="503" t="str">
        <f>CE19</f>
        <v>NIL</v>
      </c>
      <c r="CH143" s="503"/>
      <c r="CI143" s="503"/>
      <c r="CJ143" s="503"/>
    </row>
    <row r="144" spans="1:88" ht="4.5" customHeight="1" x14ac:dyDescent="0.25">
      <c r="A144" s="36"/>
      <c r="B144" s="503"/>
      <c r="C144" s="503"/>
      <c r="D144" s="503"/>
      <c r="E144" s="503"/>
      <c r="F144" s="503"/>
      <c r="G144" s="503"/>
      <c r="H144" s="503"/>
      <c r="I144" s="503"/>
      <c r="J144" s="503"/>
      <c r="K144" s="503"/>
      <c r="L144" s="503"/>
      <c r="M144" s="503"/>
      <c r="N144" s="503"/>
      <c r="O144" s="503"/>
      <c r="P144" s="503"/>
      <c r="Q144" s="503"/>
      <c r="R144" s="503"/>
      <c r="S144" s="503"/>
      <c r="T144" s="503"/>
      <c r="U144" s="503"/>
      <c r="V144" s="37"/>
      <c r="W144" s="36"/>
      <c r="X144" s="502"/>
      <c r="Y144" s="502"/>
      <c r="Z144" s="502"/>
      <c r="AA144" s="502"/>
      <c r="AB144" s="502"/>
      <c r="AC144" s="502"/>
      <c r="AD144" s="502"/>
      <c r="AE144" s="551"/>
      <c r="AF144" s="551"/>
      <c r="AG144" s="551"/>
      <c r="AH144" s="551"/>
      <c r="AI144" s="551"/>
      <c r="AJ144" s="551"/>
      <c r="AK144" s="551"/>
      <c r="AL144" s="551"/>
      <c r="AM144" s="551"/>
      <c r="AN144" s="551"/>
      <c r="AO144" s="503"/>
      <c r="AP144" s="503"/>
      <c r="AQ144" s="503"/>
      <c r="AR144" s="503"/>
      <c r="AS144" s="36"/>
      <c r="AT144" s="503"/>
      <c r="AU144" s="503"/>
      <c r="AV144" s="503"/>
      <c r="AW144" s="503"/>
      <c r="AX144" s="503"/>
      <c r="AY144" s="503"/>
      <c r="AZ144" s="503"/>
      <c r="BA144" s="503"/>
      <c r="BB144" s="503"/>
      <c r="BC144" s="503"/>
      <c r="BD144" s="503"/>
      <c r="BE144" s="503"/>
      <c r="BF144" s="503"/>
      <c r="BG144" s="503"/>
      <c r="BH144" s="503"/>
      <c r="BI144" s="503"/>
      <c r="BJ144" s="503"/>
      <c r="BK144" s="503"/>
      <c r="BL144" s="503"/>
      <c r="BM144" s="503"/>
      <c r="BN144" s="37"/>
      <c r="BO144" s="36"/>
      <c r="BP144" s="502"/>
      <c r="BQ144" s="502"/>
      <c r="BR144" s="502"/>
      <c r="BS144" s="502"/>
      <c r="BT144" s="502"/>
      <c r="BU144" s="502"/>
      <c r="BV144" s="502"/>
      <c r="BW144" s="551"/>
      <c r="BX144" s="551"/>
      <c r="BY144" s="551"/>
      <c r="BZ144" s="551"/>
      <c r="CA144" s="551"/>
      <c r="CB144" s="551"/>
      <c r="CC144" s="551"/>
      <c r="CD144" s="551"/>
      <c r="CE144" s="551"/>
      <c r="CF144" s="551"/>
      <c r="CG144" s="503"/>
      <c r="CH144" s="503"/>
      <c r="CI144" s="503"/>
      <c r="CJ144" s="503"/>
    </row>
    <row r="145" spans="1:88" ht="4.5" customHeight="1" x14ac:dyDescent="0.25">
      <c r="A145" s="36"/>
      <c r="B145" s="503"/>
      <c r="C145" s="503"/>
      <c r="D145" s="503"/>
      <c r="E145" s="503"/>
      <c r="F145" s="503"/>
      <c r="G145" s="503"/>
      <c r="H145" s="503"/>
      <c r="I145" s="503"/>
      <c r="J145" s="503"/>
      <c r="K145" s="503"/>
      <c r="L145" s="503"/>
      <c r="M145" s="503"/>
      <c r="N145" s="503"/>
      <c r="O145" s="503"/>
      <c r="P145" s="503"/>
      <c r="Q145" s="503"/>
      <c r="R145" s="503"/>
      <c r="S145" s="503"/>
      <c r="T145" s="503"/>
      <c r="U145" s="503"/>
      <c r="V145" s="37"/>
      <c r="W145" s="36"/>
      <c r="X145" s="502"/>
      <c r="Y145" s="502"/>
      <c r="Z145" s="502"/>
      <c r="AA145" s="502"/>
      <c r="AB145" s="502"/>
      <c r="AC145" s="502"/>
      <c r="AD145" s="502"/>
      <c r="AE145" s="551"/>
      <c r="AF145" s="551"/>
      <c r="AG145" s="551"/>
      <c r="AH145" s="551"/>
      <c r="AI145" s="551"/>
      <c r="AJ145" s="551"/>
      <c r="AK145" s="551"/>
      <c r="AL145" s="551"/>
      <c r="AM145" s="551"/>
      <c r="AN145" s="551"/>
      <c r="AO145" s="503"/>
      <c r="AP145" s="503"/>
      <c r="AQ145" s="503"/>
      <c r="AR145" s="503"/>
      <c r="AS145" s="36"/>
      <c r="AT145" s="503"/>
      <c r="AU145" s="503"/>
      <c r="AV145" s="503"/>
      <c r="AW145" s="503"/>
      <c r="AX145" s="503"/>
      <c r="AY145" s="503"/>
      <c r="AZ145" s="503"/>
      <c r="BA145" s="503"/>
      <c r="BB145" s="503"/>
      <c r="BC145" s="503"/>
      <c r="BD145" s="503"/>
      <c r="BE145" s="503"/>
      <c r="BF145" s="503"/>
      <c r="BG145" s="503"/>
      <c r="BH145" s="503"/>
      <c r="BI145" s="503"/>
      <c r="BJ145" s="503"/>
      <c r="BK145" s="503"/>
      <c r="BL145" s="503"/>
      <c r="BM145" s="503"/>
      <c r="BN145" s="37"/>
      <c r="BO145" s="36"/>
      <c r="BP145" s="502"/>
      <c r="BQ145" s="502"/>
      <c r="BR145" s="502"/>
      <c r="BS145" s="502"/>
      <c r="BT145" s="502"/>
      <c r="BU145" s="502"/>
      <c r="BV145" s="502"/>
      <c r="BW145" s="551"/>
      <c r="BX145" s="551"/>
      <c r="BY145" s="551"/>
      <c r="BZ145" s="551"/>
      <c r="CA145" s="551"/>
      <c r="CB145" s="551"/>
      <c r="CC145" s="551"/>
      <c r="CD145" s="551"/>
      <c r="CE145" s="551"/>
      <c r="CF145" s="551"/>
      <c r="CG145" s="503"/>
      <c r="CH145" s="503"/>
      <c r="CI145" s="503"/>
      <c r="CJ145" s="503"/>
    </row>
    <row r="146" spans="1:88" ht="4.5" customHeight="1" x14ac:dyDescent="0.25">
      <c r="A146" s="36"/>
      <c r="B146" s="503" t="e">
        <f>I23</f>
        <v>#REF!</v>
      </c>
      <c r="C146" s="503"/>
      <c r="D146" s="503"/>
      <c r="E146" s="503"/>
      <c r="F146" s="503"/>
      <c r="G146" s="503"/>
      <c r="H146" s="503"/>
      <c r="I146" s="503"/>
      <c r="J146" s="503"/>
      <c r="K146" s="503"/>
      <c r="L146" s="503"/>
      <c r="M146" s="503"/>
      <c r="N146" s="503"/>
      <c r="O146" s="503"/>
      <c r="P146" s="503"/>
      <c r="Q146" s="503"/>
      <c r="R146" s="503"/>
      <c r="S146" s="503"/>
      <c r="T146" s="503"/>
      <c r="U146" s="503"/>
      <c r="V146" s="37"/>
      <c r="W146" s="36"/>
      <c r="X146" s="541" t="e">
        <f>AE35</f>
        <v>#REF!</v>
      </c>
      <c r="Y146" s="542"/>
      <c r="Z146" s="542"/>
      <c r="AA146" s="542"/>
      <c r="AB146" s="542"/>
      <c r="AC146" s="542"/>
      <c r="AD146" s="543"/>
      <c r="AE146" s="541" t="e">
        <f>AI35</f>
        <v>#REF!</v>
      </c>
      <c r="AF146" s="542"/>
      <c r="AG146" s="542"/>
      <c r="AH146" s="542"/>
      <c r="AI146" s="542"/>
      <c r="AJ146" s="542"/>
      <c r="AK146" s="543"/>
      <c r="AL146" s="541" t="e">
        <f>AN35</f>
        <v>#REF!</v>
      </c>
      <c r="AM146" s="542"/>
      <c r="AN146" s="542"/>
      <c r="AO146" s="542"/>
      <c r="AP146" s="542"/>
      <c r="AQ146" s="542"/>
      <c r="AR146" s="543"/>
      <c r="AS146" s="36"/>
      <c r="AT146" s="503" t="e">
        <f>BA23</f>
        <v>#REF!</v>
      </c>
      <c r="AU146" s="503"/>
      <c r="AV146" s="503"/>
      <c r="AW146" s="503"/>
      <c r="AX146" s="503"/>
      <c r="AY146" s="503"/>
      <c r="AZ146" s="503"/>
      <c r="BA146" s="503"/>
      <c r="BB146" s="503"/>
      <c r="BC146" s="503"/>
      <c r="BD146" s="503"/>
      <c r="BE146" s="503"/>
      <c r="BF146" s="503"/>
      <c r="BG146" s="503"/>
      <c r="BH146" s="503"/>
      <c r="BI146" s="503"/>
      <c r="BJ146" s="503"/>
      <c r="BK146" s="503"/>
      <c r="BL146" s="503"/>
      <c r="BM146" s="503"/>
      <c r="BN146" s="37"/>
      <c r="BO146" s="36"/>
      <c r="BP146" s="541" t="e">
        <f>BW35</f>
        <v>#REF!</v>
      </c>
      <c r="BQ146" s="542"/>
      <c r="BR146" s="542"/>
      <c r="BS146" s="542"/>
      <c r="BT146" s="542"/>
      <c r="BU146" s="542"/>
      <c r="BV146" s="543"/>
      <c r="BW146" s="541" t="str">
        <f>CA35</f>
        <v>PK</v>
      </c>
      <c r="BX146" s="542"/>
      <c r="BY146" s="542"/>
      <c r="BZ146" s="542"/>
      <c r="CA146" s="542"/>
      <c r="CB146" s="542"/>
      <c r="CC146" s="543"/>
      <c r="CD146" s="541" t="str">
        <f>CF35</f>
        <v>PK</v>
      </c>
      <c r="CE146" s="542"/>
      <c r="CF146" s="542"/>
      <c r="CG146" s="542"/>
      <c r="CH146" s="542"/>
      <c r="CI146" s="542"/>
      <c r="CJ146" s="543"/>
    </row>
    <row r="147" spans="1:88" ht="4.5" customHeight="1" x14ac:dyDescent="0.25">
      <c r="A147" s="36"/>
      <c r="B147" s="503"/>
      <c r="C147" s="503"/>
      <c r="D147" s="503"/>
      <c r="E147" s="503"/>
      <c r="F147" s="503"/>
      <c r="G147" s="503"/>
      <c r="H147" s="503"/>
      <c r="I147" s="503"/>
      <c r="J147" s="503"/>
      <c r="K147" s="503"/>
      <c r="L147" s="503"/>
      <c r="M147" s="503"/>
      <c r="N147" s="503"/>
      <c r="O147" s="503"/>
      <c r="P147" s="503"/>
      <c r="Q147" s="503"/>
      <c r="R147" s="503"/>
      <c r="S147" s="503"/>
      <c r="T147" s="503"/>
      <c r="U147" s="503"/>
      <c r="V147" s="37"/>
      <c r="W147" s="36"/>
      <c r="X147" s="544"/>
      <c r="Y147" s="545"/>
      <c r="Z147" s="545"/>
      <c r="AA147" s="545"/>
      <c r="AB147" s="545"/>
      <c r="AC147" s="545"/>
      <c r="AD147" s="546"/>
      <c r="AE147" s="544"/>
      <c r="AF147" s="545"/>
      <c r="AG147" s="545"/>
      <c r="AH147" s="545"/>
      <c r="AI147" s="545"/>
      <c r="AJ147" s="545"/>
      <c r="AK147" s="546"/>
      <c r="AL147" s="544"/>
      <c r="AM147" s="545"/>
      <c r="AN147" s="545"/>
      <c r="AO147" s="545"/>
      <c r="AP147" s="545"/>
      <c r="AQ147" s="545"/>
      <c r="AR147" s="546"/>
      <c r="AS147" s="36"/>
      <c r="AT147" s="503"/>
      <c r="AU147" s="503"/>
      <c r="AV147" s="503"/>
      <c r="AW147" s="503"/>
      <c r="AX147" s="503"/>
      <c r="AY147" s="503"/>
      <c r="AZ147" s="503"/>
      <c r="BA147" s="503"/>
      <c r="BB147" s="503"/>
      <c r="BC147" s="503"/>
      <c r="BD147" s="503"/>
      <c r="BE147" s="503"/>
      <c r="BF147" s="503"/>
      <c r="BG147" s="503"/>
      <c r="BH147" s="503"/>
      <c r="BI147" s="503"/>
      <c r="BJ147" s="503"/>
      <c r="BK147" s="503"/>
      <c r="BL147" s="503"/>
      <c r="BM147" s="503"/>
      <c r="BN147" s="37"/>
      <c r="BO147" s="36"/>
      <c r="BP147" s="544"/>
      <c r="BQ147" s="545"/>
      <c r="BR147" s="545"/>
      <c r="BS147" s="545"/>
      <c r="BT147" s="545"/>
      <c r="BU147" s="545"/>
      <c r="BV147" s="546"/>
      <c r="BW147" s="544"/>
      <c r="BX147" s="545"/>
      <c r="BY147" s="545"/>
      <c r="BZ147" s="545"/>
      <c r="CA147" s="545"/>
      <c r="CB147" s="545"/>
      <c r="CC147" s="546"/>
      <c r="CD147" s="544"/>
      <c r="CE147" s="545"/>
      <c r="CF147" s="545"/>
      <c r="CG147" s="545"/>
      <c r="CH147" s="545"/>
      <c r="CI147" s="545"/>
      <c r="CJ147" s="546"/>
    </row>
    <row r="148" spans="1:88" ht="4.5" customHeight="1" x14ac:dyDescent="0.25">
      <c r="A148" s="36"/>
      <c r="B148" s="503"/>
      <c r="C148" s="503"/>
      <c r="D148" s="503"/>
      <c r="E148" s="503"/>
      <c r="F148" s="503"/>
      <c r="G148" s="503"/>
      <c r="H148" s="503"/>
      <c r="I148" s="503"/>
      <c r="J148" s="503"/>
      <c r="K148" s="503"/>
      <c r="L148" s="503"/>
      <c r="M148" s="503"/>
      <c r="N148" s="503"/>
      <c r="O148" s="503"/>
      <c r="P148" s="503"/>
      <c r="Q148" s="503"/>
      <c r="R148" s="503"/>
      <c r="S148" s="503"/>
      <c r="T148" s="503"/>
      <c r="U148" s="503"/>
      <c r="V148" s="37"/>
      <c r="W148" s="36"/>
      <c r="X148" s="547"/>
      <c r="Y148" s="548"/>
      <c r="Z148" s="548"/>
      <c r="AA148" s="548"/>
      <c r="AB148" s="548"/>
      <c r="AC148" s="548"/>
      <c r="AD148" s="549"/>
      <c r="AE148" s="547"/>
      <c r="AF148" s="548"/>
      <c r="AG148" s="548"/>
      <c r="AH148" s="548"/>
      <c r="AI148" s="548"/>
      <c r="AJ148" s="548"/>
      <c r="AK148" s="549"/>
      <c r="AL148" s="547"/>
      <c r="AM148" s="548"/>
      <c r="AN148" s="548"/>
      <c r="AO148" s="548"/>
      <c r="AP148" s="548"/>
      <c r="AQ148" s="548"/>
      <c r="AR148" s="549"/>
      <c r="AS148" s="36"/>
      <c r="AT148" s="503"/>
      <c r="AU148" s="503"/>
      <c r="AV148" s="503"/>
      <c r="AW148" s="503"/>
      <c r="AX148" s="503"/>
      <c r="AY148" s="503"/>
      <c r="AZ148" s="503"/>
      <c r="BA148" s="503"/>
      <c r="BB148" s="503"/>
      <c r="BC148" s="503"/>
      <c r="BD148" s="503"/>
      <c r="BE148" s="503"/>
      <c r="BF148" s="503"/>
      <c r="BG148" s="503"/>
      <c r="BH148" s="503"/>
      <c r="BI148" s="503"/>
      <c r="BJ148" s="503"/>
      <c r="BK148" s="503"/>
      <c r="BL148" s="503"/>
      <c r="BM148" s="503"/>
      <c r="BN148" s="37"/>
      <c r="BO148" s="36"/>
      <c r="BP148" s="547"/>
      <c r="BQ148" s="548"/>
      <c r="BR148" s="548"/>
      <c r="BS148" s="548"/>
      <c r="BT148" s="548"/>
      <c r="BU148" s="548"/>
      <c r="BV148" s="549"/>
      <c r="BW148" s="547"/>
      <c r="BX148" s="548"/>
      <c r="BY148" s="548"/>
      <c r="BZ148" s="548"/>
      <c r="CA148" s="548"/>
      <c r="CB148" s="548"/>
      <c r="CC148" s="549"/>
      <c r="CD148" s="547"/>
      <c r="CE148" s="548"/>
      <c r="CF148" s="548"/>
      <c r="CG148" s="548"/>
      <c r="CH148" s="548"/>
      <c r="CI148" s="548"/>
      <c r="CJ148" s="549"/>
    </row>
    <row r="149" spans="1:88" ht="4.5" customHeight="1" x14ac:dyDescent="0.25">
      <c r="A149" s="36"/>
      <c r="B149" s="553" t="e">
        <f>I28</f>
        <v>#REF!</v>
      </c>
      <c r="C149" s="553"/>
      <c r="D149" s="553"/>
      <c r="E149" s="553"/>
      <c r="F149" s="553"/>
      <c r="G149" s="553"/>
      <c r="H149" s="553"/>
      <c r="I149" s="553"/>
      <c r="J149" s="553"/>
      <c r="K149" s="553"/>
      <c r="L149" s="553"/>
      <c r="M149" s="553"/>
      <c r="N149" s="553"/>
      <c r="O149" s="553"/>
      <c r="P149" s="553"/>
      <c r="Q149" s="553"/>
      <c r="R149" s="553"/>
      <c r="S149" s="553"/>
      <c r="T149" s="553"/>
      <c r="U149" s="553"/>
      <c r="V149" s="37"/>
      <c r="W149" s="36"/>
      <c r="X149" s="503" t="e">
        <f>AE41</f>
        <v>#REF!</v>
      </c>
      <c r="Y149" s="503"/>
      <c r="Z149" s="503"/>
      <c r="AA149" s="503"/>
      <c r="AB149" s="503"/>
      <c r="AC149" s="503"/>
      <c r="AD149" s="503"/>
      <c r="AE149" s="503" t="e">
        <f>AI41</f>
        <v>#REF!</v>
      </c>
      <c r="AF149" s="503"/>
      <c r="AG149" s="503"/>
      <c r="AH149" s="503"/>
      <c r="AI149" s="503"/>
      <c r="AJ149" s="503"/>
      <c r="AK149" s="503"/>
      <c r="AL149" s="503" t="e">
        <f>AN41</f>
        <v>#REF!</v>
      </c>
      <c r="AM149" s="503"/>
      <c r="AN149" s="503"/>
      <c r="AO149" s="503"/>
      <c r="AP149" s="503"/>
      <c r="AQ149" s="503"/>
      <c r="AR149" s="503"/>
      <c r="AS149" s="36"/>
      <c r="AT149" s="553" t="e">
        <f>BA28</f>
        <v>#REF!</v>
      </c>
      <c r="AU149" s="553"/>
      <c r="AV149" s="553"/>
      <c r="AW149" s="553"/>
      <c r="AX149" s="553"/>
      <c r="AY149" s="553"/>
      <c r="AZ149" s="553"/>
      <c r="BA149" s="553"/>
      <c r="BB149" s="553"/>
      <c r="BC149" s="553"/>
      <c r="BD149" s="553"/>
      <c r="BE149" s="553"/>
      <c r="BF149" s="553"/>
      <c r="BG149" s="553"/>
      <c r="BH149" s="553"/>
      <c r="BI149" s="553"/>
      <c r="BJ149" s="553"/>
      <c r="BK149" s="553"/>
      <c r="BL149" s="553"/>
      <c r="BM149" s="553"/>
      <c r="BN149" s="37"/>
      <c r="BO149" s="36"/>
      <c r="BP149" s="503" t="str">
        <f>BW41</f>
        <v>PK</v>
      </c>
      <c r="BQ149" s="503"/>
      <c r="BR149" s="503"/>
      <c r="BS149" s="503"/>
      <c r="BT149" s="503"/>
      <c r="BU149" s="503"/>
      <c r="BV149" s="503"/>
      <c r="BW149" s="503" t="str">
        <f>CA41</f>
        <v>PK</v>
      </c>
      <c r="BX149" s="503"/>
      <c r="BY149" s="503"/>
      <c r="BZ149" s="503"/>
      <c r="CA149" s="503"/>
      <c r="CB149" s="503"/>
      <c r="CC149" s="503"/>
      <c r="CD149" s="503" t="str">
        <f>CF41</f>
        <v>PK</v>
      </c>
      <c r="CE149" s="503"/>
      <c r="CF149" s="503"/>
      <c r="CG149" s="503"/>
      <c r="CH149" s="503"/>
      <c r="CI149" s="503"/>
      <c r="CJ149" s="503"/>
    </row>
    <row r="150" spans="1:88" ht="4.5" customHeight="1" x14ac:dyDescent="0.25">
      <c r="A150" s="36"/>
      <c r="B150" s="553"/>
      <c r="C150" s="553"/>
      <c r="D150" s="553"/>
      <c r="E150" s="553"/>
      <c r="F150" s="553"/>
      <c r="G150" s="553"/>
      <c r="H150" s="553"/>
      <c r="I150" s="553"/>
      <c r="J150" s="553"/>
      <c r="K150" s="553"/>
      <c r="L150" s="553"/>
      <c r="M150" s="553"/>
      <c r="N150" s="553"/>
      <c r="O150" s="553"/>
      <c r="P150" s="553"/>
      <c r="Q150" s="553"/>
      <c r="R150" s="553"/>
      <c r="S150" s="553"/>
      <c r="T150" s="553"/>
      <c r="U150" s="553"/>
      <c r="V150" s="37"/>
      <c r="W150" s="36"/>
      <c r="X150" s="503"/>
      <c r="Y150" s="503"/>
      <c r="Z150" s="503"/>
      <c r="AA150" s="503"/>
      <c r="AB150" s="503"/>
      <c r="AC150" s="503"/>
      <c r="AD150" s="503"/>
      <c r="AE150" s="503"/>
      <c r="AF150" s="503"/>
      <c r="AG150" s="503"/>
      <c r="AH150" s="503"/>
      <c r="AI150" s="503"/>
      <c r="AJ150" s="503"/>
      <c r="AK150" s="503"/>
      <c r="AL150" s="503"/>
      <c r="AM150" s="503"/>
      <c r="AN150" s="503"/>
      <c r="AO150" s="503"/>
      <c r="AP150" s="503"/>
      <c r="AQ150" s="503"/>
      <c r="AR150" s="503"/>
      <c r="AS150" s="36"/>
      <c r="AT150" s="553"/>
      <c r="AU150" s="553"/>
      <c r="AV150" s="553"/>
      <c r="AW150" s="553"/>
      <c r="AX150" s="553"/>
      <c r="AY150" s="553"/>
      <c r="AZ150" s="553"/>
      <c r="BA150" s="553"/>
      <c r="BB150" s="553"/>
      <c r="BC150" s="553"/>
      <c r="BD150" s="553"/>
      <c r="BE150" s="553"/>
      <c r="BF150" s="553"/>
      <c r="BG150" s="553"/>
      <c r="BH150" s="553"/>
      <c r="BI150" s="553"/>
      <c r="BJ150" s="553"/>
      <c r="BK150" s="553"/>
      <c r="BL150" s="553"/>
      <c r="BM150" s="553"/>
      <c r="BN150" s="37"/>
      <c r="BO150" s="36"/>
      <c r="BP150" s="503"/>
      <c r="BQ150" s="503"/>
      <c r="BR150" s="503"/>
      <c r="BS150" s="503"/>
      <c r="BT150" s="503"/>
      <c r="BU150" s="503"/>
      <c r="BV150" s="503"/>
      <c r="BW150" s="503"/>
      <c r="BX150" s="503"/>
      <c r="BY150" s="503"/>
      <c r="BZ150" s="503"/>
      <c r="CA150" s="503"/>
      <c r="CB150" s="503"/>
      <c r="CC150" s="503"/>
      <c r="CD150" s="503"/>
      <c r="CE150" s="503"/>
      <c r="CF150" s="503"/>
      <c r="CG150" s="503"/>
      <c r="CH150" s="503"/>
      <c r="CI150" s="503"/>
      <c r="CJ150" s="503"/>
    </row>
    <row r="151" spans="1:88" ht="4.5" customHeight="1" x14ac:dyDescent="0.25">
      <c r="A151" s="36"/>
      <c r="B151" s="553"/>
      <c r="C151" s="553"/>
      <c r="D151" s="553"/>
      <c r="E151" s="553"/>
      <c r="F151" s="553"/>
      <c r="G151" s="553"/>
      <c r="H151" s="553"/>
      <c r="I151" s="553"/>
      <c r="J151" s="553"/>
      <c r="K151" s="553"/>
      <c r="L151" s="553"/>
      <c r="M151" s="553"/>
      <c r="N151" s="553"/>
      <c r="O151" s="553"/>
      <c r="P151" s="553"/>
      <c r="Q151" s="553"/>
      <c r="R151" s="553"/>
      <c r="S151" s="553"/>
      <c r="T151" s="553"/>
      <c r="U151" s="553"/>
      <c r="V151" s="37"/>
      <c r="W151" s="36"/>
      <c r="X151" s="503"/>
      <c r="Y151" s="503"/>
      <c r="Z151" s="503"/>
      <c r="AA151" s="503"/>
      <c r="AB151" s="503"/>
      <c r="AC151" s="503"/>
      <c r="AD151" s="503"/>
      <c r="AE151" s="503"/>
      <c r="AF151" s="503"/>
      <c r="AG151" s="503"/>
      <c r="AH151" s="503"/>
      <c r="AI151" s="503"/>
      <c r="AJ151" s="503"/>
      <c r="AK151" s="503"/>
      <c r="AL151" s="503"/>
      <c r="AM151" s="503"/>
      <c r="AN151" s="503"/>
      <c r="AO151" s="503"/>
      <c r="AP151" s="503"/>
      <c r="AQ151" s="503"/>
      <c r="AR151" s="503"/>
      <c r="AS151" s="36"/>
      <c r="AT151" s="553"/>
      <c r="AU151" s="553"/>
      <c r="AV151" s="553"/>
      <c r="AW151" s="553"/>
      <c r="AX151" s="553"/>
      <c r="AY151" s="553"/>
      <c r="AZ151" s="553"/>
      <c r="BA151" s="553"/>
      <c r="BB151" s="553"/>
      <c r="BC151" s="553"/>
      <c r="BD151" s="553"/>
      <c r="BE151" s="553"/>
      <c r="BF151" s="553"/>
      <c r="BG151" s="553"/>
      <c r="BH151" s="553"/>
      <c r="BI151" s="553"/>
      <c r="BJ151" s="553"/>
      <c r="BK151" s="553"/>
      <c r="BL151" s="553"/>
      <c r="BM151" s="553"/>
      <c r="BN151" s="37"/>
      <c r="BO151" s="36"/>
      <c r="BP151" s="503"/>
      <c r="BQ151" s="503"/>
      <c r="BR151" s="503"/>
      <c r="BS151" s="503"/>
      <c r="BT151" s="503"/>
      <c r="BU151" s="503"/>
      <c r="BV151" s="503"/>
      <c r="BW151" s="503"/>
      <c r="BX151" s="503"/>
      <c r="BY151" s="503"/>
      <c r="BZ151" s="503"/>
      <c r="CA151" s="503"/>
      <c r="CB151" s="503"/>
      <c r="CC151" s="503"/>
      <c r="CD151" s="503"/>
      <c r="CE151" s="503"/>
      <c r="CF151" s="503"/>
      <c r="CG151" s="503"/>
      <c r="CH151" s="503"/>
      <c r="CI151" s="503"/>
      <c r="CJ151" s="503"/>
    </row>
    <row r="152" spans="1:88" ht="4.5" customHeight="1" x14ac:dyDescent="0.25">
      <c r="A152" s="36"/>
      <c r="B152" s="502" t="e">
        <f>I38</f>
        <v>#REF!</v>
      </c>
      <c r="C152" s="503"/>
      <c r="D152" s="503"/>
      <c r="E152" s="503"/>
      <c r="F152" s="503"/>
      <c r="G152" s="503"/>
      <c r="H152" s="503"/>
      <c r="I152" s="503"/>
      <c r="J152" s="503"/>
      <c r="K152" s="502">
        <f ca="1">L43</f>
        <v>45938.617714583335</v>
      </c>
      <c r="L152" s="503"/>
      <c r="M152" s="503"/>
      <c r="N152" s="503"/>
      <c r="O152" s="503"/>
      <c r="P152" s="503"/>
      <c r="Q152" s="503"/>
      <c r="R152" s="503"/>
      <c r="S152" s="503"/>
      <c r="T152" s="502"/>
      <c r="U152" s="503"/>
      <c r="V152" s="37"/>
      <c r="W152" s="36"/>
      <c r="X152" s="541" t="e">
        <f>AB44</f>
        <v>#REF!</v>
      </c>
      <c r="Y152" s="542"/>
      <c r="Z152" s="542"/>
      <c r="AA152" s="542"/>
      <c r="AB152" s="542"/>
      <c r="AC152" s="542"/>
      <c r="AD152" s="543"/>
      <c r="AE152" s="552" t="e">
        <f>AF44</f>
        <v>#REF!</v>
      </c>
      <c r="AF152" s="542"/>
      <c r="AG152" s="542"/>
      <c r="AH152" s="542"/>
      <c r="AI152" s="542"/>
      <c r="AJ152" s="542"/>
      <c r="AK152" s="543"/>
      <c r="AL152" s="541" t="e">
        <f>AN44</f>
        <v>#REF!</v>
      </c>
      <c r="AM152" s="542"/>
      <c r="AN152" s="542"/>
      <c r="AO152" s="542"/>
      <c r="AP152" s="542"/>
      <c r="AQ152" s="542"/>
      <c r="AR152" s="543"/>
      <c r="AS152" s="36"/>
      <c r="AT152" s="502" t="e">
        <f>BA38</f>
        <v>#REF!</v>
      </c>
      <c r="AU152" s="503"/>
      <c r="AV152" s="503"/>
      <c r="AW152" s="503"/>
      <c r="AX152" s="503"/>
      <c r="AY152" s="503"/>
      <c r="AZ152" s="503"/>
      <c r="BA152" s="503"/>
      <c r="BB152" s="503"/>
      <c r="BC152" s="502">
        <f ca="1">BD43</f>
        <v>45938.617714583335</v>
      </c>
      <c r="BD152" s="503"/>
      <c r="BE152" s="503"/>
      <c r="BF152" s="503"/>
      <c r="BG152" s="503"/>
      <c r="BH152" s="503"/>
      <c r="BI152" s="503"/>
      <c r="BJ152" s="503"/>
      <c r="BK152" s="503"/>
      <c r="BL152" s="502"/>
      <c r="BM152" s="503"/>
      <c r="BN152" s="37"/>
      <c r="BO152" s="36"/>
      <c r="BP152" s="541" t="e">
        <f>BT44</f>
        <v>#REF!</v>
      </c>
      <c r="BQ152" s="542"/>
      <c r="BR152" s="542"/>
      <c r="BS152" s="542"/>
      <c r="BT152" s="542"/>
      <c r="BU152" s="542"/>
      <c r="BV152" s="543"/>
      <c r="BW152" s="552" t="e">
        <f>BX44</f>
        <v>#REF!</v>
      </c>
      <c r="BX152" s="542"/>
      <c r="BY152" s="542"/>
      <c r="BZ152" s="542"/>
      <c r="CA152" s="542"/>
      <c r="CB152" s="542"/>
      <c r="CC152" s="543"/>
      <c r="CD152" s="541" t="e">
        <f>CF44</f>
        <v>#REF!</v>
      </c>
      <c r="CE152" s="542"/>
      <c r="CF152" s="542"/>
      <c r="CG152" s="542"/>
      <c r="CH152" s="542"/>
      <c r="CI152" s="542"/>
      <c r="CJ152" s="543"/>
    </row>
    <row r="153" spans="1:88" ht="4.5" customHeight="1" x14ac:dyDescent="0.25">
      <c r="A153" s="36"/>
      <c r="B153" s="503"/>
      <c r="C153" s="503"/>
      <c r="D153" s="503"/>
      <c r="E153" s="503"/>
      <c r="F153" s="503"/>
      <c r="G153" s="503"/>
      <c r="H153" s="503"/>
      <c r="I153" s="503"/>
      <c r="J153" s="503"/>
      <c r="K153" s="503"/>
      <c r="L153" s="503"/>
      <c r="M153" s="503"/>
      <c r="N153" s="503"/>
      <c r="O153" s="503"/>
      <c r="P153" s="503"/>
      <c r="Q153" s="503"/>
      <c r="R153" s="503"/>
      <c r="S153" s="503"/>
      <c r="T153" s="503"/>
      <c r="U153" s="503"/>
      <c r="V153" s="37"/>
      <c r="W153" s="36"/>
      <c r="X153" s="544"/>
      <c r="Y153" s="545"/>
      <c r="Z153" s="545"/>
      <c r="AA153" s="545"/>
      <c r="AB153" s="545"/>
      <c r="AC153" s="545"/>
      <c r="AD153" s="546"/>
      <c r="AE153" s="544"/>
      <c r="AF153" s="545"/>
      <c r="AG153" s="545"/>
      <c r="AH153" s="545"/>
      <c r="AI153" s="545"/>
      <c r="AJ153" s="545"/>
      <c r="AK153" s="546"/>
      <c r="AL153" s="544"/>
      <c r="AM153" s="545"/>
      <c r="AN153" s="545"/>
      <c r="AO153" s="545"/>
      <c r="AP153" s="545"/>
      <c r="AQ153" s="545"/>
      <c r="AR153" s="546"/>
      <c r="AS153" s="36"/>
      <c r="AT153" s="503"/>
      <c r="AU153" s="503"/>
      <c r="AV153" s="503"/>
      <c r="AW153" s="503"/>
      <c r="AX153" s="503"/>
      <c r="AY153" s="503"/>
      <c r="AZ153" s="503"/>
      <c r="BA153" s="503"/>
      <c r="BB153" s="503"/>
      <c r="BC153" s="503"/>
      <c r="BD153" s="503"/>
      <c r="BE153" s="503"/>
      <c r="BF153" s="503"/>
      <c r="BG153" s="503"/>
      <c r="BH153" s="503"/>
      <c r="BI153" s="503"/>
      <c r="BJ153" s="503"/>
      <c r="BK153" s="503"/>
      <c r="BL153" s="503"/>
      <c r="BM153" s="503"/>
      <c r="BN153" s="37"/>
      <c r="BO153" s="36"/>
      <c r="BP153" s="544"/>
      <c r="BQ153" s="545"/>
      <c r="BR153" s="545"/>
      <c r="BS153" s="545"/>
      <c r="BT153" s="545"/>
      <c r="BU153" s="545"/>
      <c r="BV153" s="546"/>
      <c r="BW153" s="544"/>
      <c r="BX153" s="545"/>
      <c r="BY153" s="545"/>
      <c r="BZ153" s="545"/>
      <c r="CA153" s="545"/>
      <c r="CB153" s="545"/>
      <c r="CC153" s="546"/>
      <c r="CD153" s="544"/>
      <c r="CE153" s="545"/>
      <c r="CF153" s="545"/>
      <c r="CG153" s="545"/>
      <c r="CH153" s="545"/>
      <c r="CI153" s="545"/>
      <c r="CJ153" s="546"/>
    </row>
    <row r="154" spans="1:88" ht="4.5" customHeight="1" x14ac:dyDescent="0.25">
      <c r="A154" s="48"/>
      <c r="B154" s="503"/>
      <c r="C154" s="503"/>
      <c r="D154" s="503"/>
      <c r="E154" s="503"/>
      <c r="F154" s="503"/>
      <c r="G154" s="503"/>
      <c r="H154" s="503"/>
      <c r="I154" s="503"/>
      <c r="J154" s="503"/>
      <c r="K154" s="503"/>
      <c r="L154" s="503"/>
      <c r="M154" s="503"/>
      <c r="N154" s="503"/>
      <c r="O154" s="503"/>
      <c r="P154" s="503"/>
      <c r="Q154" s="503"/>
      <c r="R154" s="503"/>
      <c r="S154" s="503"/>
      <c r="T154" s="503"/>
      <c r="U154" s="503"/>
      <c r="V154" s="49"/>
      <c r="W154" s="48"/>
      <c r="X154" s="547"/>
      <c r="Y154" s="548"/>
      <c r="Z154" s="548"/>
      <c r="AA154" s="548"/>
      <c r="AB154" s="548"/>
      <c r="AC154" s="548"/>
      <c r="AD154" s="549"/>
      <c r="AE154" s="547"/>
      <c r="AF154" s="548"/>
      <c r="AG154" s="548"/>
      <c r="AH154" s="548"/>
      <c r="AI154" s="548"/>
      <c r="AJ154" s="548"/>
      <c r="AK154" s="549"/>
      <c r="AL154" s="547"/>
      <c r="AM154" s="548"/>
      <c r="AN154" s="548"/>
      <c r="AO154" s="548"/>
      <c r="AP154" s="548"/>
      <c r="AQ154" s="548"/>
      <c r="AR154" s="549"/>
      <c r="AS154" s="48"/>
      <c r="AT154" s="503"/>
      <c r="AU154" s="503"/>
      <c r="AV154" s="503"/>
      <c r="AW154" s="503"/>
      <c r="AX154" s="503"/>
      <c r="AY154" s="503"/>
      <c r="AZ154" s="503"/>
      <c r="BA154" s="503"/>
      <c r="BB154" s="503"/>
      <c r="BC154" s="503"/>
      <c r="BD154" s="503"/>
      <c r="BE154" s="503"/>
      <c r="BF154" s="503"/>
      <c r="BG154" s="503"/>
      <c r="BH154" s="503"/>
      <c r="BI154" s="503"/>
      <c r="BJ154" s="503"/>
      <c r="BK154" s="503"/>
      <c r="BL154" s="503"/>
      <c r="BM154" s="503"/>
      <c r="BN154" s="49"/>
      <c r="BO154" s="48"/>
      <c r="BP154" s="547"/>
      <c r="BQ154" s="548"/>
      <c r="BR154" s="548"/>
      <c r="BS154" s="548"/>
      <c r="BT154" s="548"/>
      <c r="BU154" s="548"/>
      <c r="BV154" s="549"/>
      <c r="BW154" s="547"/>
      <c r="BX154" s="548"/>
      <c r="BY154" s="548"/>
      <c r="BZ154" s="548"/>
      <c r="CA154" s="548"/>
      <c r="CB154" s="548"/>
      <c r="CC154" s="549"/>
      <c r="CD154" s="547"/>
      <c r="CE154" s="548"/>
      <c r="CF154" s="548"/>
      <c r="CG154" s="548"/>
      <c r="CH154" s="548"/>
      <c r="CI154" s="548"/>
      <c r="CJ154" s="549"/>
    </row>
    <row r="155" spans="1:88" ht="4.5" customHeight="1" x14ac:dyDescent="0.25">
      <c r="A155" s="36"/>
      <c r="B155" s="503" t="e">
        <f>F65</f>
        <v>#REF!</v>
      </c>
      <c r="C155" s="503"/>
      <c r="D155" s="503"/>
      <c r="E155" s="503"/>
      <c r="F155" s="503"/>
      <c r="G155" s="503"/>
      <c r="H155" s="503"/>
      <c r="I155" s="503"/>
      <c r="J155" s="503"/>
      <c r="K155" s="503"/>
      <c r="L155" s="503"/>
      <c r="M155" s="503"/>
      <c r="N155" s="503"/>
      <c r="O155" s="503"/>
      <c r="P155" s="503"/>
      <c r="Q155" s="503"/>
      <c r="R155" s="503"/>
      <c r="S155" s="503"/>
      <c r="T155" s="503"/>
      <c r="U155" s="503"/>
      <c r="V155" s="37"/>
      <c r="W155" s="36"/>
      <c r="X155" s="502" t="e">
        <f>Z61</f>
        <v>#REF!</v>
      </c>
      <c r="Y155" s="502"/>
      <c r="Z155" s="502"/>
      <c r="AA155" s="502"/>
      <c r="AB155" s="502"/>
      <c r="AC155" s="502"/>
      <c r="AD155" s="502"/>
      <c r="AE155" s="551" t="e">
        <f>AH62</f>
        <v>#REF!</v>
      </c>
      <c r="AF155" s="551"/>
      <c r="AG155" s="551"/>
      <c r="AH155" s="551"/>
      <c r="AI155" s="551"/>
      <c r="AJ155" s="551"/>
      <c r="AK155" s="551"/>
      <c r="AL155" s="551"/>
      <c r="AM155" s="551"/>
      <c r="AN155" s="551"/>
      <c r="AO155" s="503" t="e">
        <f>AM66</f>
        <v>#REF!</v>
      </c>
      <c r="AP155" s="503"/>
      <c r="AQ155" s="503"/>
      <c r="AR155" s="503"/>
      <c r="AS155" s="36"/>
      <c r="AT155" s="503" t="e">
        <f>AX65</f>
        <v>#REF!</v>
      </c>
      <c r="AU155" s="503"/>
      <c r="AV155" s="503"/>
      <c r="AW155" s="503"/>
      <c r="AX155" s="503"/>
      <c r="AY155" s="503"/>
      <c r="AZ155" s="503"/>
      <c r="BA155" s="503"/>
      <c r="BB155" s="503"/>
      <c r="BC155" s="503"/>
      <c r="BD155" s="503"/>
      <c r="BE155" s="503"/>
      <c r="BF155" s="503"/>
      <c r="BG155" s="503"/>
      <c r="BH155" s="503"/>
      <c r="BI155" s="503"/>
      <c r="BJ155" s="503"/>
      <c r="BK155" s="503"/>
      <c r="BL155" s="503"/>
      <c r="BM155" s="503"/>
      <c r="BN155" s="37"/>
      <c r="BO155" s="36"/>
      <c r="BP155" s="502" t="e">
        <f>BR61</f>
        <v>#REF!</v>
      </c>
      <c r="BQ155" s="502"/>
      <c r="BR155" s="502"/>
      <c r="BS155" s="502"/>
      <c r="BT155" s="502"/>
      <c r="BU155" s="502"/>
      <c r="BV155" s="502"/>
      <c r="BW155" s="551" t="e">
        <f>BZ62</f>
        <v>#REF!</v>
      </c>
      <c r="BX155" s="551"/>
      <c r="BY155" s="551"/>
      <c r="BZ155" s="551"/>
      <c r="CA155" s="551"/>
      <c r="CB155" s="551"/>
      <c r="CC155" s="551"/>
      <c r="CD155" s="551"/>
      <c r="CE155" s="551"/>
      <c r="CF155" s="551"/>
      <c r="CG155" s="503" t="str">
        <f>CE66</f>
        <v>NIL</v>
      </c>
      <c r="CH155" s="503"/>
      <c r="CI155" s="503"/>
      <c r="CJ155" s="503"/>
    </row>
    <row r="156" spans="1:88" ht="4.5" customHeight="1" x14ac:dyDescent="0.25">
      <c r="A156" s="36"/>
      <c r="B156" s="503"/>
      <c r="C156" s="503"/>
      <c r="D156" s="503"/>
      <c r="E156" s="503"/>
      <c r="F156" s="503"/>
      <c r="G156" s="503"/>
      <c r="H156" s="503"/>
      <c r="I156" s="503"/>
      <c r="J156" s="503"/>
      <c r="K156" s="503"/>
      <c r="L156" s="503"/>
      <c r="M156" s="503"/>
      <c r="N156" s="503"/>
      <c r="O156" s="503"/>
      <c r="P156" s="503"/>
      <c r="Q156" s="503"/>
      <c r="R156" s="503"/>
      <c r="S156" s="503"/>
      <c r="T156" s="503"/>
      <c r="U156" s="503"/>
      <c r="V156" s="37"/>
      <c r="W156" s="36"/>
      <c r="X156" s="502"/>
      <c r="Y156" s="502"/>
      <c r="Z156" s="502"/>
      <c r="AA156" s="502"/>
      <c r="AB156" s="502"/>
      <c r="AC156" s="502"/>
      <c r="AD156" s="502"/>
      <c r="AE156" s="551"/>
      <c r="AF156" s="551"/>
      <c r="AG156" s="551"/>
      <c r="AH156" s="551"/>
      <c r="AI156" s="551"/>
      <c r="AJ156" s="551"/>
      <c r="AK156" s="551"/>
      <c r="AL156" s="551"/>
      <c r="AM156" s="551"/>
      <c r="AN156" s="551"/>
      <c r="AO156" s="503"/>
      <c r="AP156" s="503"/>
      <c r="AQ156" s="503"/>
      <c r="AR156" s="503"/>
      <c r="AS156" s="36"/>
      <c r="AT156" s="503"/>
      <c r="AU156" s="503"/>
      <c r="AV156" s="503"/>
      <c r="AW156" s="503"/>
      <c r="AX156" s="503"/>
      <c r="AY156" s="503"/>
      <c r="AZ156" s="503"/>
      <c r="BA156" s="503"/>
      <c r="BB156" s="503"/>
      <c r="BC156" s="503"/>
      <c r="BD156" s="503"/>
      <c r="BE156" s="503"/>
      <c r="BF156" s="503"/>
      <c r="BG156" s="503"/>
      <c r="BH156" s="503"/>
      <c r="BI156" s="503"/>
      <c r="BJ156" s="503"/>
      <c r="BK156" s="503"/>
      <c r="BL156" s="503"/>
      <c r="BM156" s="503"/>
      <c r="BN156" s="37"/>
      <c r="BO156" s="36"/>
      <c r="BP156" s="502"/>
      <c r="BQ156" s="502"/>
      <c r="BR156" s="502"/>
      <c r="BS156" s="502"/>
      <c r="BT156" s="502"/>
      <c r="BU156" s="502"/>
      <c r="BV156" s="502"/>
      <c r="BW156" s="551"/>
      <c r="BX156" s="551"/>
      <c r="BY156" s="551"/>
      <c r="BZ156" s="551"/>
      <c r="CA156" s="551"/>
      <c r="CB156" s="551"/>
      <c r="CC156" s="551"/>
      <c r="CD156" s="551"/>
      <c r="CE156" s="551"/>
      <c r="CF156" s="551"/>
      <c r="CG156" s="503"/>
      <c r="CH156" s="503"/>
      <c r="CI156" s="503"/>
      <c r="CJ156" s="503"/>
    </row>
    <row r="157" spans="1:88" ht="4.5" customHeight="1" x14ac:dyDescent="0.25">
      <c r="A157" s="36"/>
      <c r="B157" s="503"/>
      <c r="C157" s="503"/>
      <c r="D157" s="503"/>
      <c r="E157" s="503"/>
      <c r="F157" s="503"/>
      <c r="G157" s="503"/>
      <c r="H157" s="503"/>
      <c r="I157" s="503"/>
      <c r="J157" s="503"/>
      <c r="K157" s="503"/>
      <c r="L157" s="503"/>
      <c r="M157" s="503"/>
      <c r="N157" s="503"/>
      <c r="O157" s="503"/>
      <c r="P157" s="503"/>
      <c r="Q157" s="503"/>
      <c r="R157" s="503"/>
      <c r="S157" s="503"/>
      <c r="T157" s="503"/>
      <c r="U157" s="503"/>
      <c r="V157" s="37"/>
      <c r="W157" s="36"/>
      <c r="X157" s="502"/>
      <c r="Y157" s="502"/>
      <c r="Z157" s="502"/>
      <c r="AA157" s="502"/>
      <c r="AB157" s="502"/>
      <c r="AC157" s="502"/>
      <c r="AD157" s="502"/>
      <c r="AE157" s="551"/>
      <c r="AF157" s="551"/>
      <c r="AG157" s="551"/>
      <c r="AH157" s="551"/>
      <c r="AI157" s="551"/>
      <c r="AJ157" s="551"/>
      <c r="AK157" s="551"/>
      <c r="AL157" s="551"/>
      <c r="AM157" s="551"/>
      <c r="AN157" s="551"/>
      <c r="AO157" s="503"/>
      <c r="AP157" s="503"/>
      <c r="AQ157" s="503"/>
      <c r="AR157" s="503"/>
      <c r="AS157" s="36"/>
      <c r="AT157" s="503"/>
      <c r="AU157" s="503"/>
      <c r="AV157" s="503"/>
      <c r="AW157" s="503"/>
      <c r="AX157" s="503"/>
      <c r="AY157" s="503"/>
      <c r="AZ157" s="503"/>
      <c r="BA157" s="503"/>
      <c r="BB157" s="503"/>
      <c r="BC157" s="503"/>
      <c r="BD157" s="503"/>
      <c r="BE157" s="503"/>
      <c r="BF157" s="503"/>
      <c r="BG157" s="503"/>
      <c r="BH157" s="503"/>
      <c r="BI157" s="503"/>
      <c r="BJ157" s="503"/>
      <c r="BK157" s="503"/>
      <c r="BL157" s="503"/>
      <c r="BM157" s="503"/>
      <c r="BN157" s="37"/>
      <c r="BO157" s="36"/>
      <c r="BP157" s="502"/>
      <c r="BQ157" s="502"/>
      <c r="BR157" s="502"/>
      <c r="BS157" s="502"/>
      <c r="BT157" s="502"/>
      <c r="BU157" s="502"/>
      <c r="BV157" s="502"/>
      <c r="BW157" s="551"/>
      <c r="BX157" s="551"/>
      <c r="BY157" s="551"/>
      <c r="BZ157" s="551"/>
      <c r="CA157" s="551"/>
      <c r="CB157" s="551"/>
      <c r="CC157" s="551"/>
      <c r="CD157" s="551"/>
      <c r="CE157" s="551"/>
      <c r="CF157" s="551"/>
      <c r="CG157" s="503"/>
      <c r="CH157" s="503"/>
      <c r="CI157" s="503"/>
      <c r="CJ157" s="503"/>
    </row>
    <row r="158" spans="1:88" ht="4.5" customHeight="1" x14ac:dyDescent="0.25">
      <c r="A158" s="36"/>
      <c r="B158" s="503" t="e">
        <f>I70</f>
        <v>#REF!</v>
      </c>
      <c r="C158" s="503"/>
      <c r="D158" s="503"/>
      <c r="E158" s="503"/>
      <c r="F158" s="503"/>
      <c r="G158" s="503"/>
      <c r="H158" s="503"/>
      <c r="I158" s="503"/>
      <c r="J158" s="503"/>
      <c r="K158" s="503"/>
      <c r="L158" s="503"/>
      <c r="M158" s="503"/>
      <c r="N158" s="503"/>
      <c r="O158" s="503"/>
      <c r="P158" s="503"/>
      <c r="Q158" s="503"/>
      <c r="R158" s="503"/>
      <c r="S158" s="503"/>
      <c r="T158" s="503"/>
      <c r="U158" s="503"/>
      <c r="V158" s="37"/>
      <c r="W158" s="36"/>
      <c r="X158" s="541" t="e">
        <f>AE82</f>
        <v>#REF!</v>
      </c>
      <c r="Y158" s="542"/>
      <c r="Z158" s="542"/>
      <c r="AA158" s="542"/>
      <c r="AB158" s="542"/>
      <c r="AC158" s="542"/>
      <c r="AD158" s="543"/>
      <c r="AE158" s="541" t="e">
        <f>AI82</f>
        <v>#REF!</v>
      </c>
      <c r="AF158" s="542"/>
      <c r="AG158" s="542"/>
      <c r="AH158" s="542"/>
      <c r="AI158" s="542"/>
      <c r="AJ158" s="542"/>
      <c r="AK158" s="543"/>
      <c r="AL158" s="541" t="e">
        <f>AN82</f>
        <v>#REF!</v>
      </c>
      <c r="AM158" s="542"/>
      <c r="AN158" s="542"/>
      <c r="AO158" s="542"/>
      <c r="AP158" s="542"/>
      <c r="AQ158" s="542"/>
      <c r="AR158" s="543"/>
      <c r="AS158" s="36"/>
      <c r="AT158" s="503" t="e">
        <f>BA70</f>
        <v>#REF!</v>
      </c>
      <c r="AU158" s="503"/>
      <c r="AV158" s="503"/>
      <c r="AW158" s="503"/>
      <c r="AX158" s="503"/>
      <c r="AY158" s="503"/>
      <c r="AZ158" s="503"/>
      <c r="BA158" s="503"/>
      <c r="BB158" s="503"/>
      <c r="BC158" s="503"/>
      <c r="BD158" s="503"/>
      <c r="BE158" s="503"/>
      <c r="BF158" s="503"/>
      <c r="BG158" s="503"/>
      <c r="BH158" s="503"/>
      <c r="BI158" s="503"/>
      <c r="BJ158" s="503"/>
      <c r="BK158" s="503"/>
      <c r="BL158" s="503"/>
      <c r="BM158" s="503"/>
      <c r="BN158" s="37"/>
      <c r="BO158" s="36"/>
      <c r="BP158" s="541" t="e">
        <f>BW82</f>
        <v>#REF!</v>
      </c>
      <c r="BQ158" s="542"/>
      <c r="BR158" s="542"/>
      <c r="BS158" s="542"/>
      <c r="BT158" s="542"/>
      <c r="BU158" s="542"/>
      <c r="BV158" s="543"/>
      <c r="BW158" s="541" t="str">
        <f>CA82</f>
        <v>PK</v>
      </c>
      <c r="BX158" s="542"/>
      <c r="BY158" s="542"/>
      <c r="BZ158" s="542"/>
      <c r="CA158" s="542"/>
      <c r="CB158" s="542"/>
      <c r="CC158" s="543"/>
      <c r="CD158" s="541" t="str">
        <f>CF82</f>
        <v>PK</v>
      </c>
      <c r="CE158" s="542"/>
      <c r="CF158" s="542"/>
      <c r="CG158" s="542"/>
      <c r="CH158" s="542"/>
      <c r="CI158" s="542"/>
      <c r="CJ158" s="543"/>
    </row>
    <row r="159" spans="1:88" ht="4.5" customHeight="1" x14ac:dyDescent="0.25">
      <c r="A159" s="36"/>
      <c r="B159" s="503"/>
      <c r="C159" s="503"/>
      <c r="D159" s="503"/>
      <c r="E159" s="503"/>
      <c r="F159" s="503"/>
      <c r="G159" s="503"/>
      <c r="H159" s="503"/>
      <c r="I159" s="503"/>
      <c r="J159" s="503"/>
      <c r="K159" s="503"/>
      <c r="L159" s="503"/>
      <c r="M159" s="503"/>
      <c r="N159" s="503"/>
      <c r="O159" s="503"/>
      <c r="P159" s="503"/>
      <c r="Q159" s="503"/>
      <c r="R159" s="503"/>
      <c r="S159" s="503"/>
      <c r="T159" s="503"/>
      <c r="U159" s="503"/>
      <c r="V159" s="37"/>
      <c r="W159" s="36"/>
      <c r="X159" s="544"/>
      <c r="Y159" s="545"/>
      <c r="Z159" s="545"/>
      <c r="AA159" s="545"/>
      <c r="AB159" s="545"/>
      <c r="AC159" s="545"/>
      <c r="AD159" s="546"/>
      <c r="AE159" s="544"/>
      <c r="AF159" s="545"/>
      <c r="AG159" s="545"/>
      <c r="AH159" s="545"/>
      <c r="AI159" s="545"/>
      <c r="AJ159" s="545"/>
      <c r="AK159" s="546"/>
      <c r="AL159" s="544"/>
      <c r="AM159" s="545"/>
      <c r="AN159" s="545"/>
      <c r="AO159" s="545"/>
      <c r="AP159" s="545"/>
      <c r="AQ159" s="545"/>
      <c r="AR159" s="546"/>
      <c r="AS159" s="36"/>
      <c r="AT159" s="503"/>
      <c r="AU159" s="503"/>
      <c r="AV159" s="503"/>
      <c r="AW159" s="503"/>
      <c r="AX159" s="503"/>
      <c r="AY159" s="503"/>
      <c r="AZ159" s="503"/>
      <c r="BA159" s="503"/>
      <c r="BB159" s="503"/>
      <c r="BC159" s="503"/>
      <c r="BD159" s="503"/>
      <c r="BE159" s="503"/>
      <c r="BF159" s="503"/>
      <c r="BG159" s="503"/>
      <c r="BH159" s="503"/>
      <c r="BI159" s="503"/>
      <c r="BJ159" s="503"/>
      <c r="BK159" s="503"/>
      <c r="BL159" s="503"/>
      <c r="BM159" s="503"/>
      <c r="BN159" s="37"/>
      <c r="BO159" s="36"/>
      <c r="BP159" s="544"/>
      <c r="BQ159" s="545"/>
      <c r="BR159" s="545"/>
      <c r="BS159" s="545"/>
      <c r="BT159" s="545"/>
      <c r="BU159" s="545"/>
      <c r="BV159" s="546"/>
      <c r="BW159" s="544"/>
      <c r="BX159" s="545"/>
      <c r="BY159" s="545"/>
      <c r="BZ159" s="545"/>
      <c r="CA159" s="545"/>
      <c r="CB159" s="545"/>
      <c r="CC159" s="546"/>
      <c r="CD159" s="544"/>
      <c r="CE159" s="545"/>
      <c r="CF159" s="545"/>
      <c r="CG159" s="545"/>
      <c r="CH159" s="545"/>
      <c r="CI159" s="545"/>
      <c r="CJ159" s="546"/>
    </row>
    <row r="160" spans="1:88" ht="4.5" customHeight="1" x14ac:dyDescent="0.25">
      <c r="A160" s="36"/>
      <c r="B160" s="503"/>
      <c r="C160" s="503"/>
      <c r="D160" s="503"/>
      <c r="E160" s="503"/>
      <c r="F160" s="503"/>
      <c r="G160" s="503"/>
      <c r="H160" s="503"/>
      <c r="I160" s="503"/>
      <c r="J160" s="503"/>
      <c r="K160" s="503"/>
      <c r="L160" s="503"/>
      <c r="M160" s="503"/>
      <c r="N160" s="503"/>
      <c r="O160" s="503"/>
      <c r="P160" s="503"/>
      <c r="Q160" s="503"/>
      <c r="R160" s="503"/>
      <c r="S160" s="503"/>
      <c r="T160" s="503"/>
      <c r="U160" s="503"/>
      <c r="V160" s="37"/>
      <c r="W160" s="36"/>
      <c r="X160" s="547"/>
      <c r="Y160" s="548"/>
      <c r="Z160" s="548"/>
      <c r="AA160" s="548"/>
      <c r="AB160" s="548"/>
      <c r="AC160" s="548"/>
      <c r="AD160" s="549"/>
      <c r="AE160" s="547"/>
      <c r="AF160" s="548"/>
      <c r="AG160" s="548"/>
      <c r="AH160" s="548"/>
      <c r="AI160" s="548"/>
      <c r="AJ160" s="548"/>
      <c r="AK160" s="549"/>
      <c r="AL160" s="547"/>
      <c r="AM160" s="548"/>
      <c r="AN160" s="548"/>
      <c r="AO160" s="548"/>
      <c r="AP160" s="548"/>
      <c r="AQ160" s="548"/>
      <c r="AR160" s="549"/>
      <c r="AS160" s="36"/>
      <c r="AT160" s="503"/>
      <c r="AU160" s="503"/>
      <c r="AV160" s="503"/>
      <c r="AW160" s="503"/>
      <c r="AX160" s="503"/>
      <c r="AY160" s="503"/>
      <c r="AZ160" s="503"/>
      <c r="BA160" s="503"/>
      <c r="BB160" s="503"/>
      <c r="BC160" s="503"/>
      <c r="BD160" s="503"/>
      <c r="BE160" s="503"/>
      <c r="BF160" s="503"/>
      <c r="BG160" s="503"/>
      <c r="BH160" s="503"/>
      <c r="BI160" s="503"/>
      <c r="BJ160" s="503"/>
      <c r="BK160" s="503"/>
      <c r="BL160" s="503"/>
      <c r="BM160" s="503"/>
      <c r="BN160" s="37"/>
      <c r="BO160" s="36"/>
      <c r="BP160" s="547"/>
      <c r="BQ160" s="548"/>
      <c r="BR160" s="548"/>
      <c r="BS160" s="548"/>
      <c r="BT160" s="548"/>
      <c r="BU160" s="548"/>
      <c r="BV160" s="549"/>
      <c r="BW160" s="547"/>
      <c r="BX160" s="548"/>
      <c r="BY160" s="548"/>
      <c r="BZ160" s="548"/>
      <c r="CA160" s="548"/>
      <c r="CB160" s="548"/>
      <c r="CC160" s="549"/>
      <c r="CD160" s="547"/>
      <c r="CE160" s="548"/>
      <c r="CF160" s="548"/>
      <c r="CG160" s="548"/>
      <c r="CH160" s="548"/>
      <c r="CI160" s="548"/>
      <c r="CJ160" s="549"/>
    </row>
    <row r="161" spans="1:88" ht="4.5" customHeight="1" x14ac:dyDescent="0.25">
      <c r="A161" s="36"/>
      <c r="B161" s="553" t="e">
        <f>I75</f>
        <v>#REF!</v>
      </c>
      <c r="C161" s="553"/>
      <c r="D161" s="553"/>
      <c r="E161" s="553"/>
      <c r="F161" s="553"/>
      <c r="G161" s="553"/>
      <c r="H161" s="553"/>
      <c r="I161" s="553"/>
      <c r="J161" s="553"/>
      <c r="K161" s="553"/>
      <c r="L161" s="553"/>
      <c r="M161" s="553"/>
      <c r="N161" s="553"/>
      <c r="O161" s="553"/>
      <c r="P161" s="553"/>
      <c r="Q161" s="553"/>
      <c r="R161" s="553"/>
      <c r="S161" s="553"/>
      <c r="T161" s="553"/>
      <c r="U161" s="553"/>
      <c r="V161" s="37"/>
      <c r="W161" s="36"/>
      <c r="X161" s="503" t="e">
        <f>AE88</f>
        <v>#REF!</v>
      </c>
      <c r="Y161" s="503"/>
      <c r="Z161" s="503"/>
      <c r="AA161" s="503"/>
      <c r="AB161" s="503"/>
      <c r="AC161" s="503"/>
      <c r="AD161" s="503"/>
      <c r="AE161" s="503" t="e">
        <f>AI88</f>
        <v>#REF!</v>
      </c>
      <c r="AF161" s="503"/>
      <c r="AG161" s="503"/>
      <c r="AH161" s="503"/>
      <c r="AI161" s="503"/>
      <c r="AJ161" s="503"/>
      <c r="AK161" s="503"/>
      <c r="AL161" s="503" t="e">
        <f>AN88</f>
        <v>#REF!</v>
      </c>
      <c r="AM161" s="503"/>
      <c r="AN161" s="503"/>
      <c r="AO161" s="503"/>
      <c r="AP161" s="503"/>
      <c r="AQ161" s="503"/>
      <c r="AR161" s="503"/>
      <c r="AS161" s="36"/>
      <c r="AT161" s="553" t="e">
        <f>BA75</f>
        <v>#REF!</v>
      </c>
      <c r="AU161" s="553"/>
      <c r="AV161" s="553"/>
      <c r="AW161" s="553"/>
      <c r="AX161" s="553"/>
      <c r="AY161" s="553"/>
      <c r="AZ161" s="553"/>
      <c r="BA161" s="553"/>
      <c r="BB161" s="553"/>
      <c r="BC161" s="553"/>
      <c r="BD161" s="553"/>
      <c r="BE161" s="553"/>
      <c r="BF161" s="553"/>
      <c r="BG161" s="553"/>
      <c r="BH161" s="553"/>
      <c r="BI161" s="553"/>
      <c r="BJ161" s="553"/>
      <c r="BK161" s="553"/>
      <c r="BL161" s="553"/>
      <c r="BM161" s="553"/>
      <c r="BN161" s="37"/>
      <c r="BO161" s="36"/>
      <c r="BP161" s="503" t="str">
        <f>BW88</f>
        <v>PK</v>
      </c>
      <c r="BQ161" s="503"/>
      <c r="BR161" s="503"/>
      <c r="BS161" s="503"/>
      <c r="BT161" s="503"/>
      <c r="BU161" s="503"/>
      <c r="BV161" s="503"/>
      <c r="BW161" s="503" t="str">
        <f>CA88</f>
        <v>PK</v>
      </c>
      <c r="BX161" s="503"/>
      <c r="BY161" s="503"/>
      <c r="BZ161" s="503"/>
      <c r="CA161" s="503"/>
      <c r="CB161" s="503"/>
      <c r="CC161" s="503"/>
      <c r="CD161" s="503" t="str">
        <f>CF88</f>
        <v>PK</v>
      </c>
      <c r="CE161" s="503"/>
      <c r="CF161" s="503"/>
      <c r="CG161" s="503"/>
      <c r="CH161" s="503"/>
      <c r="CI161" s="503"/>
      <c r="CJ161" s="503"/>
    </row>
    <row r="162" spans="1:88" ht="4.5" customHeight="1" x14ac:dyDescent="0.25">
      <c r="A162" s="36"/>
      <c r="B162" s="553"/>
      <c r="C162" s="553"/>
      <c r="D162" s="553"/>
      <c r="E162" s="553"/>
      <c r="F162" s="553"/>
      <c r="G162" s="553"/>
      <c r="H162" s="553"/>
      <c r="I162" s="553"/>
      <c r="J162" s="553"/>
      <c r="K162" s="553"/>
      <c r="L162" s="553"/>
      <c r="M162" s="553"/>
      <c r="N162" s="553"/>
      <c r="O162" s="553"/>
      <c r="P162" s="553"/>
      <c r="Q162" s="553"/>
      <c r="R162" s="553"/>
      <c r="S162" s="553"/>
      <c r="T162" s="553"/>
      <c r="U162" s="553"/>
      <c r="V162" s="37"/>
      <c r="W162" s="36"/>
      <c r="X162" s="503"/>
      <c r="Y162" s="503"/>
      <c r="Z162" s="503"/>
      <c r="AA162" s="503"/>
      <c r="AB162" s="503"/>
      <c r="AC162" s="503"/>
      <c r="AD162" s="503"/>
      <c r="AE162" s="503"/>
      <c r="AF162" s="503"/>
      <c r="AG162" s="503"/>
      <c r="AH162" s="503"/>
      <c r="AI162" s="503"/>
      <c r="AJ162" s="503"/>
      <c r="AK162" s="503"/>
      <c r="AL162" s="503"/>
      <c r="AM162" s="503"/>
      <c r="AN162" s="503"/>
      <c r="AO162" s="503"/>
      <c r="AP162" s="503"/>
      <c r="AQ162" s="503"/>
      <c r="AR162" s="503"/>
      <c r="AS162" s="36"/>
      <c r="AT162" s="553"/>
      <c r="AU162" s="553"/>
      <c r="AV162" s="553"/>
      <c r="AW162" s="553"/>
      <c r="AX162" s="553"/>
      <c r="AY162" s="553"/>
      <c r="AZ162" s="553"/>
      <c r="BA162" s="553"/>
      <c r="BB162" s="553"/>
      <c r="BC162" s="553"/>
      <c r="BD162" s="553"/>
      <c r="BE162" s="553"/>
      <c r="BF162" s="553"/>
      <c r="BG162" s="553"/>
      <c r="BH162" s="553"/>
      <c r="BI162" s="553"/>
      <c r="BJ162" s="553"/>
      <c r="BK162" s="553"/>
      <c r="BL162" s="553"/>
      <c r="BM162" s="553"/>
      <c r="BN162" s="37"/>
      <c r="BO162" s="36"/>
      <c r="BP162" s="503"/>
      <c r="BQ162" s="503"/>
      <c r="BR162" s="503"/>
      <c r="BS162" s="503"/>
      <c r="BT162" s="503"/>
      <c r="BU162" s="503"/>
      <c r="BV162" s="503"/>
      <c r="BW162" s="503"/>
      <c r="BX162" s="503"/>
      <c r="BY162" s="503"/>
      <c r="BZ162" s="503"/>
      <c r="CA162" s="503"/>
      <c r="CB162" s="503"/>
      <c r="CC162" s="503"/>
      <c r="CD162" s="503"/>
      <c r="CE162" s="503"/>
      <c r="CF162" s="503"/>
      <c r="CG162" s="503"/>
      <c r="CH162" s="503"/>
      <c r="CI162" s="503"/>
      <c r="CJ162" s="503"/>
    </row>
    <row r="163" spans="1:88" ht="4.5" customHeight="1" x14ac:dyDescent="0.25">
      <c r="A163" s="36"/>
      <c r="B163" s="553"/>
      <c r="C163" s="553"/>
      <c r="D163" s="553"/>
      <c r="E163" s="553"/>
      <c r="F163" s="553"/>
      <c r="G163" s="553"/>
      <c r="H163" s="553"/>
      <c r="I163" s="553"/>
      <c r="J163" s="553"/>
      <c r="K163" s="553"/>
      <c r="L163" s="553"/>
      <c r="M163" s="553"/>
      <c r="N163" s="553"/>
      <c r="O163" s="553"/>
      <c r="P163" s="553"/>
      <c r="Q163" s="553"/>
      <c r="R163" s="553"/>
      <c r="S163" s="553"/>
      <c r="T163" s="553"/>
      <c r="U163" s="553"/>
      <c r="V163" s="37"/>
      <c r="W163" s="36"/>
      <c r="X163" s="503"/>
      <c r="Y163" s="503"/>
      <c r="Z163" s="503"/>
      <c r="AA163" s="503"/>
      <c r="AB163" s="503"/>
      <c r="AC163" s="503"/>
      <c r="AD163" s="503"/>
      <c r="AE163" s="503"/>
      <c r="AF163" s="503"/>
      <c r="AG163" s="503"/>
      <c r="AH163" s="503"/>
      <c r="AI163" s="503"/>
      <c r="AJ163" s="503"/>
      <c r="AK163" s="503"/>
      <c r="AL163" s="503"/>
      <c r="AM163" s="503"/>
      <c r="AN163" s="503"/>
      <c r="AO163" s="503"/>
      <c r="AP163" s="503"/>
      <c r="AQ163" s="503"/>
      <c r="AR163" s="503"/>
      <c r="AS163" s="36"/>
      <c r="AT163" s="553"/>
      <c r="AU163" s="553"/>
      <c r="AV163" s="553"/>
      <c r="AW163" s="553"/>
      <c r="AX163" s="553"/>
      <c r="AY163" s="553"/>
      <c r="AZ163" s="553"/>
      <c r="BA163" s="553"/>
      <c r="BB163" s="553"/>
      <c r="BC163" s="553"/>
      <c r="BD163" s="553"/>
      <c r="BE163" s="553"/>
      <c r="BF163" s="553"/>
      <c r="BG163" s="553"/>
      <c r="BH163" s="553"/>
      <c r="BI163" s="553"/>
      <c r="BJ163" s="553"/>
      <c r="BK163" s="553"/>
      <c r="BL163" s="553"/>
      <c r="BM163" s="553"/>
      <c r="BN163" s="37"/>
      <c r="BO163" s="36"/>
      <c r="BP163" s="503"/>
      <c r="BQ163" s="503"/>
      <c r="BR163" s="503"/>
      <c r="BS163" s="503"/>
      <c r="BT163" s="503"/>
      <c r="BU163" s="503"/>
      <c r="BV163" s="503"/>
      <c r="BW163" s="503"/>
      <c r="BX163" s="503"/>
      <c r="BY163" s="503"/>
      <c r="BZ163" s="503"/>
      <c r="CA163" s="503"/>
      <c r="CB163" s="503"/>
      <c r="CC163" s="503"/>
      <c r="CD163" s="503"/>
      <c r="CE163" s="503"/>
      <c r="CF163" s="503"/>
      <c r="CG163" s="503"/>
      <c r="CH163" s="503"/>
      <c r="CI163" s="503"/>
      <c r="CJ163" s="503"/>
    </row>
    <row r="164" spans="1:88" ht="4.5" customHeight="1" x14ac:dyDescent="0.25">
      <c r="A164" s="36"/>
      <c r="B164" s="502" t="e">
        <f>I85</f>
        <v>#REF!</v>
      </c>
      <c r="C164" s="503"/>
      <c r="D164" s="503"/>
      <c r="E164" s="503"/>
      <c r="F164" s="503"/>
      <c r="G164" s="503"/>
      <c r="H164" s="503"/>
      <c r="I164" s="503"/>
      <c r="J164" s="503"/>
      <c r="K164" s="502" t="e">
        <f ca="1">L90</f>
        <v>#REF!</v>
      </c>
      <c r="L164" s="503"/>
      <c r="M164" s="503"/>
      <c r="N164" s="503"/>
      <c r="O164" s="503"/>
      <c r="P164" s="503"/>
      <c r="Q164" s="503"/>
      <c r="R164" s="503"/>
      <c r="S164" s="503"/>
      <c r="T164" s="502"/>
      <c r="U164" s="503"/>
      <c r="V164" s="37"/>
      <c r="W164" s="36"/>
      <c r="X164" s="541" t="e">
        <f>AB91</f>
        <v>#REF!</v>
      </c>
      <c r="Y164" s="542"/>
      <c r="Z164" s="542"/>
      <c r="AA164" s="542"/>
      <c r="AB164" s="542"/>
      <c r="AC164" s="542"/>
      <c r="AD164" s="543"/>
      <c r="AE164" s="541" t="e">
        <f>AF91</f>
        <v>#REF!</v>
      </c>
      <c r="AF164" s="542"/>
      <c r="AG164" s="542"/>
      <c r="AH164" s="542"/>
      <c r="AI164" s="542"/>
      <c r="AJ164" s="542"/>
      <c r="AK164" s="543"/>
      <c r="AL164" s="541" t="e">
        <f>AN91</f>
        <v>#REF!</v>
      </c>
      <c r="AM164" s="542"/>
      <c r="AN164" s="542"/>
      <c r="AO164" s="542"/>
      <c r="AP164" s="542"/>
      <c r="AQ164" s="542"/>
      <c r="AR164" s="543"/>
      <c r="AS164" s="36"/>
      <c r="AT164" s="502" t="e">
        <f>BA85</f>
        <v>#REF!</v>
      </c>
      <c r="AU164" s="503"/>
      <c r="AV164" s="503"/>
      <c r="AW164" s="503"/>
      <c r="AX164" s="503"/>
      <c r="AY164" s="503"/>
      <c r="AZ164" s="503"/>
      <c r="BA164" s="503"/>
      <c r="BB164" s="503"/>
      <c r="BC164" s="502">
        <f ca="1">BD90</f>
        <v>45938.617714583335</v>
      </c>
      <c r="BD164" s="503"/>
      <c r="BE164" s="503"/>
      <c r="BF164" s="503"/>
      <c r="BG164" s="503"/>
      <c r="BH164" s="503"/>
      <c r="BI164" s="503"/>
      <c r="BJ164" s="503"/>
      <c r="BK164" s="503"/>
      <c r="BL164" s="502"/>
      <c r="BM164" s="503"/>
      <c r="BN164" s="37"/>
      <c r="BO164" s="36"/>
      <c r="BP164" s="541" t="e">
        <f>BT91</f>
        <v>#REF!</v>
      </c>
      <c r="BQ164" s="542"/>
      <c r="BR164" s="542"/>
      <c r="BS164" s="542"/>
      <c r="BT164" s="542"/>
      <c r="BU164" s="542"/>
      <c r="BV164" s="543"/>
      <c r="BW164" s="541" t="e">
        <f>BX91</f>
        <v>#REF!</v>
      </c>
      <c r="BX164" s="542"/>
      <c r="BY164" s="542"/>
      <c r="BZ164" s="542"/>
      <c r="CA164" s="542"/>
      <c r="CB164" s="542"/>
      <c r="CC164" s="543"/>
      <c r="CD164" s="541" t="e">
        <f>CF91</f>
        <v>#REF!</v>
      </c>
      <c r="CE164" s="542"/>
      <c r="CF164" s="542"/>
      <c r="CG164" s="542"/>
      <c r="CH164" s="542"/>
      <c r="CI164" s="542"/>
      <c r="CJ164" s="543"/>
    </row>
    <row r="165" spans="1:88" ht="4.5" customHeight="1" x14ac:dyDescent="0.25">
      <c r="A165" s="36"/>
      <c r="B165" s="503"/>
      <c r="C165" s="503"/>
      <c r="D165" s="503"/>
      <c r="E165" s="503"/>
      <c r="F165" s="503"/>
      <c r="G165" s="503"/>
      <c r="H165" s="503"/>
      <c r="I165" s="503"/>
      <c r="J165" s="503"/>
      <c r="K165" s="503"/>
      <c r="L165" s="503"/>
      <c r="M165" s="503"/>
      <c r="N165" s="503"/>
      <c r="O165" s="503"/>
      <c r="P165" s="503"/>
      <c r="Q165" s="503"/>
      <c r="R165" s="503"/>
      <c r="S165" s="503"/>
      <c r="T165" s="503"/>
      <c r="U165" s="503"/>
      <c r="V165" s="37"/>
      <c r="W165" s="36"/>
      <c r="X165" s="544"/>
      <c r="Y165" s="545"/>
      <c r="Z165" s="545"/>
      <c r="AA165" s="545"/>
      <c r="AB165" s="545"/>
      <c r="AC165" s="545"/>
      <c r="AD165" s="546"/>
      <c r="AE165" s="544"/>
      <c r="AF165" s="545"/>
      <c r="AG165" s="545"/>
      <c r="AH165" s="545"/>
      <c r="AI165" s="545"/>
      <c r="AJ165" s="545"/>
      <c r="AK165" s="546"/>
      <c r="AL165" s="544"/>
      <c r="AM165" s="545"/>
      <c r="AN165" s="545"/>
      <c r="AO165" s="545"/>
      <c r="AP165" s="545"/>
      <c r="AQ165" s="545"/>
      <c r="AR165" s="546"/>
      <c r="AS165" s="36"/>
      <c r="AT165" s="503"/>
      <c r="AU165" s="503"/>
      <c r="AV165" s="503"/>
      <c r="AW165" s="503"/>
      <c r="AX165" s="503"/>
      <c r="AY165" s="503"/>
      <c r="AZ165" s="503"/>
      <c r="BA165" s="503"/>
      <c r="BB165" s="503"/>
      <c r="BC165" s="503"/>
      <c r="BD165" s="503"/>
      <c r="BE165" s="503"/>
      <c r="BF165" s="503"/>
      <c r="BG165" s="503"/>
      <c r="BH165" s="503"/>
      <c r="BI165" s="503"/>
      <c r="BJ165" s="503"/>
      <c r="BK165" s="503"/>
      <c r="BL165" s="503"/>
      <c r="BM165" s="503"/>
      <c r="BN165" s="37"/>
      <c r="BO165" s="36"/>
      <c r="BP165" s="544"/>
      <c r="BQ165" s="545"/>
      <c r="BR165" s="545"/>
      <c r="BS165" s="545"/>
      <c r="BT165" s="545"/>
      <c r="BU165" s="545"/>
      <c r="BV165" s="546"/>
      <c r="BW165" s="544"/>
      <c r="BX165" s="545"/>
      <c r="BY165" s="545"/>
      <c r="BZ165" s="545"/>
      <c r="CA165" s="545"/>
      <c r="CB165" s="545"/>
      <c r="CC165" s="546"/>
      <c r="CD165" s="544"/>
      <c r="CE165" s="545"/>
      <c r="CF165" s="545"/>
      <c r="CG165" s="545"/>
      <c r="CH165" s="545"/>
      <c r="CI165" s="545"/>
      <c r="CJ165" s="546"/>
    </row>
    <row r="166" spans="1:88" ht="4.5" customHeight="1" x14ac:dyDescent="0.25">
      <c r="A166" s="36"/>
      <c r="B166" s="503"/>
      <c r="C166" s="503"/>
      <c r="D166" s="503"/>
      <c r="E166" s="503"/>
      <c r="F166" s="503"/>
      <c r="G166" s="503"/>
      <c r="H166" s="503"/>
      <c r="I166" s="503"/>
      <c r="J166" s="503"/>
      <c r="K166" s="503"/>
      <c r="L166" s="503"/>
      <c r="M166" s="503"/>
      <c r="N166" s="503"/>
      <c r="O166" s="503"/>
      <c r="P166" s="503"/>
      <c r="Q166" s="503"/>
      <c r="R166" s="503"/>
      <c r="S166" s="503"/>
      <c r="T166" s="503"/>
      <c r="U166" s="503"/>
      <c r="V166" s="37"/>
      <c r="W166" s="36"/>
      <c r="X166" s="547"/>
      <c r="Y166" s="548"/>
      <c r="Z166" s="548"/>
      <c r="AA166" s="548"/>
      <c r="AB166" s="548"/>
      <c r="AC166" s="548"/>
      <c r="AD166" s="549"/>
      <c r="AE166" s="547"/>
      <c r="AF166" s="548"/>
      <c r="AG166" s="548"/>
      <c r="AH166" s="548"/>
      <c r="AI166" s="548"/>
      <c r="AJ166" s="548"/>
      <c r="AK166" s="549"/>
      <c r="AL166" s="547"/>
      <c r="AM166" s="548"/>
      <c r="AN166" s="548"/>
      <c r="AO166" s="548"/>
      <c r="AP166" s="548"/>
      <c r="AQ166" s="548"/>
      <c r="AR166" s="549"/>
      <c r="AS166" s="36"/>
      <c r="AT166" s="503"/>
      <c r="AU166" s="503"/>
      <c r="AV166" s="503"/>
      <c r="AW166" s="503"/>
      <c r="AX166" s="503"/>
      <c r="AY166" s="503"/>
      <c r="AZ166" s="503"/>
      <c r="BA166" s="503"/>
      <c r="BB166" s="503"/>
      <c r="BC166" s="503"/>
      <c r="BD166" s="503"/>
      <c r="BE166" s="503"/>
      <c r="BF166" s="503"/>
      <c r="BG166" s="503"/>
      <c r="BH166" s="503"/>
      <c r="BI166" s="503"/>
      <c r="BJ166" s="503"/>
      <c r="BK166" s="503"/>
      <c r="BL166" s="503"/>
      <c r="BM166" s="503"/>
      <c r="BN166" s="37"/>
      <c r="BO166" s="36"/>
      <c r="BP166" s="547"/>
      <c r="BQ166" s="548"/>
      <c r="BR166" s="548"/>
      <c r="BS166" s="548"/>
      <c r="BT166" s="548"/>
      <c r="BU166" s="548"/>
      <c r="BV166" s="549"/>
      <c r="BW166" s="547"/>
      <c r="BX166" s="548"/>
      <c r="BY166" s="548"/>
      <c r="BZ166" s="548"/>
      <c r="CA166" s="548"/>
      <c r="CB166" s="548"/>
      <c r="CC166" s="549"/>
      <c r="CD166" s="547"/>
      <c r="CE166" s="548"/>
      <c r="CF166" s="548"/>
      <c r="CG166" s="548"/>
      <c r="CH166" s="548"/>
      <c r="CI166" s="548"/>
      <c r="CJ166" s="549"/>
    </row>
    <row r="167" spans="1:88" ht="4.5" customHeight="1" x14ac:dyDescent="0.25">
      <c r="A167" s="29"/>
      <c r="B167" s="503" t="e">
        <f>F112</f>
        <v>#REF!</v>
      </c>
      <c r="C167" s="503"/>
      <c r="D167" s="503"/>
      <c r="E167" s="503"/>
      <c r="F167" s="503"/>
      <c r="G167" s="503"/>
      <c r="H167" s="503"/>
      <c r="I167" s="503"/>
      <c r="J167" s="503"/>
      <c r="K167" s="503"/>
      <c r="L167" s="503"/>
      <c r="M167" s="503"/>
      <c r="N167" s="503"/>
      <c r="O167" s="503"/>
      <c r="P167" s="503"/>
      <c r="Q167" s="503"/>
      <c r="R167" s="503"/>
      <c r="S167" s="503"/>
      <c r="T167" s="503"/>
      <c r="U167" s="503"/>
      <c r="V167" s="31"/>
      <c r="W167" s="29"/>
      <c r="X167" s="502" t="e">
        <f>Z108</f>
        <v>#REF!</v>
      </c>
      <c r="Y167" s="502"/>
      <c r="Z167" s="502"/>
      <c r="AA167" s="502"/>
      <c r="AB167" s="502"/>
      <c r="AC167" s="502"/>
      <c r="AD167" s="502"/>
      <c r="AE167" s="551" t="e">
        <f>AH109</f>
        <v>#REF!</v>
      </c>
      <c r="AF167" s="551"/>
      <c r="AG167" s="551"/>
      <c r="AH167" s="551"/>
      <c r="AI167" s="551"/>
      <c r="AJ167" s="551"/>
      <c r="AK167" s="551"/>
      <c r="AL167" s="551"/>
      <c r="AM167" s="551"/>
      <c r="AN167" s="551"/>
      <c r="AO167" s="503" t="e">
        <f>AM113</f>
        <v>#REF!</v>
      </c>
      <c r="AP167" s="503"/>
      <c r="AQ167" s="503"/>
      <c r="AR167" s="503"/>
      <c r="AS167" s="29"/>
      <c r="AT167" s="503" t="e">
        <f>AX112</f>
        <v>#REF!</v>
      </c>
      <c r="AU167" s="503"/>
      <c r="AV167" s="503"/>
      <c r="AW167" s="503"/>
      <c r="AX167" s="503"/>
      <c r="AY167" s="503"/>
      <c r="AZ167" s="503"/>
      <c r="BA167" s="503"/>
      <c r="BB167" s="503"/>
      <c r="BC167" s="503"/>
      <c r="BD167" s="503"/>
      <c r="BE167" s="503"/>
      <c r="BF167" s="503"/>
      <c r="BG167" s="503"/>
      <c r="BH167" s="503"/>
      <c r="BI167" s="503"/>
      <c r="BJ167" s="503"/>
      <c r="BK167" s="503"/>
      <c r="BL167" s="503"/>
      <c r="BM167" s="503"/>
      <c r="BN167" s="31"/>
      <c r="BO167" s="29"/>
      <c r="BP167" s="502" t="e">
        <f>BR108</f>
        <v>#REF!</v>
      </c>
      <c r="BQ167" s="502"/>
      <c r="BR167" s="502"/>
      <c r="BS167" s="502"/>
      <c r="BT167" s="502"/>
      <c r="BU167" s="502"/>
      <c r="BV167" s="502"/>
      <c r="BW167" s="551" t="e">
        <f>BZ109</f>
        <v>#REF!</v>
      </c>
      <c r="BX167" s="551"/>
      <c r="BY167" s="551"/>
      <c r="BZ167" s="551"/>
      <c r="CA167" s="551"/>
      <c r="CB167" s="551"/>
      <c r="CC167" s="551"/>
      <c r="CD167" s="551"/>
      <c r="CE167" s="551"/>
      <c r="CF167" s="551"/>
      <c r="CG167" s="503" t="str">
        <f>CE113</f>
        <v>NIL</v>
      </c>
      <c r="CH167" s="503"/>
      <c r="CI167" s="503"/>
      <c r="CJ167" s="503"/>
    </row>
    <row r="168" spans="1:88" ht="4.5" customHeight="1" x14ac:dyDescent="0.25">
      <c r="A168" s="36"/>
      <c r="B168" s="503"/>
      <c r="C168" s="503"/>
      <c r="D168" s="503"/>
      <c r="E168" s="503"/>
      <c r="F168" s="503"/>
      <c r="G168" s="503"/>
      <c r="H168" s="503"/>
      <c r="I168" s="503"/>
      <c r="J168" s="503"/>
      <c r="K168" s="503"/>
      <c r="L168" s="503"/>
      <c r="M168" s="503"/>
      <c r="N168" s="503"/>
      <c r="O168" s="503"/>
      <c r="P168" s="503"/>
      <c r="Q168" s="503"/>
      <c r="R168" s="503"/>
      <c r="S168" s="503"/>
      <c r="T168" s="503"/>
      <c r="U168" s="503"/>
      <c r="V168" s="37"/>
      <c r="W168" s="36"/>
      <c r="X168" s="502"/>
      <c r="Y168" s="502"/>
      <c r="Z168" s="502"/>
      <c r="AA168" s="502"/>
      <c r="AB168" s="502"/>
      <c r="AC168" s="502"/>
      <c r="AD168" s="502"/>
      <c r="AE168" s="551"/>
      <c r="AF168" s="551"/>
      <c r="AG168" s="551"/>
      <c r="AH168" s="551"/>
      <c r="AI168" s="551"/>
      <c r="AJ168" s="551"/>
      <c r="AK168" s="551"/>
      <c r="AL168" s="551"/>
      <c r="AM168" s="551"/>
      <c r="AN168" s="551"/>
      <c r="AO168" s="503"/>
      <c r="AP168" s="503"/>
      <c r="AQ168" s="503"/>
      <c r="AR168" s="503"/>
      <c r="AS168" s="36"/>
      <c r="AT168" s="503"/>
      <c r="AU168" s="503"/>
      <c r="AV168" s="503"/>
      <c r="AW168" s="503"/>
      <c r="AX168" s="503"/>
      <c r="AY168" s="503"/>
      <c r="AZ168" s="503"/>
      <c r="BA168" s="503"/>
      <c r="BB168" s="503"/>
      <c r="BC168" s="503"/>
      <c r="BD168" s="503"/>
      <c r="BE168" s="503"/>
      <c r="BF168" s="503"/>
      <c r="BG168" s="503"/>
      <c r="BH168" s="503"/>
      <c r="BI168" s="503"/>
      <c r="BJ168" s="503"/>
      <c r="BK168" s="503"/>
      <c r="BL168" s="503"/>
      <c r="BM168" s="503"/>
      <c r="BN168" s="37"/>
      <c r="BO168" s="36"/>
      <c r="BP168" s="502"/>
      <c r="BQ168" s="502"/>
      <c r="BR168" s="502"/>
      <c r="BS168" s="502"/>
      <c r="BT168" s="502"/>
      <c r="BU168" s="502"/>
      <c r="BV168" s="502"/>
      <c r="BW168" s="551"/>
      <c r="BX168" s="551"/>
      <c r="BY168" s="551"/>
      <c r="BZ168" s="551"/>
      <c r="CA168" s="551"/>
      <c r="CB168" s="551"/>
      <c r="CC168" s="551"/>
      <c r="CD168" s="551"/>
      <c r="CE168" s="551"/>
      <c r="CF168" s="551"/>
      <c r="CG168" s="503"/>
      <c r="CH168" s="503"/>
      <c r="CI168" s="503"/>
      <c r="CJ168" s="503"/>
    </row>
    <row r="169" spans="1:88" ht="4.5" customHeight="1" x14ac:dyDescent="0.25">
      <c r="A169" s="36"/>
      <c r="B169" s="503"/>
      <c r="C169" s="503"/>
      <c r="D169" s="503"/>
      <c r="E169" s="503"/>
      <c r="F169" s="503"/>
      <c r="G169" s="503"/>
      <c r="H169" s="503"/>
      <c r="I169" s="503"/>
      <c r="J169" s="503"/>
      <c r="K169" s="503"/>
      <c r="L169" s="503"/>
      <c r="M169" s="503"/>
      <c r="N169" s="503"/>
      <c r="O169" s="503"/>
      <c r="P169" s="503"/>
      <c r="Q169" s="503"/>
      <c r="R169" s="503"/>
      <c r="S169" s="503"/>
      <c r="T169" s="503"/>
      <c r="U169" s="503"/>
      <c r="V169" s="37"/>
      <c r="W169" s="36"/>
      <c r="X169" s="502"/>
      <c r="Y169" s="502"/>
      <c r="Z169" s="502"/>
      <c r="AA169" s="502"/>
      <c r="AB169" s="502"/>
      <c r="AC169" s="502"/>
      <c r="AD169" s="502"/>
      <c r="AE169" s="551"/>
      <c r="AF169" s="551"/>
      <c r="AG169" s="551"/>
      <c r="AH169" s="551"/>
      <c r="AI169" s="551"/>
      <c r="AJ169" s="551"/>
      <c r="AK169" s="551"/>
      <c r="AL169" s="551"/>
      <c r="AM169" s="551"/>
      <c r="AN169" s="551"/>
      <c r="AO169" s="503"/>
      <c r="AP169" s="503"/>
      <c r="AQ169" s="503"/>
      <c r="AR169" s="503"/>
      <c r="AS169" s="36"/>
      <c r="AT169" s="503"/>
      <c r="AU169" s="503"/>
      <c r="AV169" s="503"/>
      <c r="AW169" s="503"/>
      <c r="AX169" s="503"/>
      <c r="AY169" s="503"/>
      <c r="AZ169" s="503"/>
      <c r="BA169" s="503"/>
      <c r="BB169" s="503"/>
      <c r="BC169" s="503"/>
      <c r="BD169" s="503"/>
      <c r="BE169" s="503"/>
      <c r="BF169" s="503"/>
      <c r="BG169" s="503"/>
      <c r="BH169" s="503"/>
      <c r="BI169" s="503"/>
      <c r="BJ169" s="503"/>
      <c r="BK169" s="503"/>
      <c r="BL169" s="503"/>
      <c r="BM169" s="503"/>
      <c r="BN169" s="37"/>
      <c r="BO169" s="36"/>
      <c r="BP169" s="502"/>
      <c r="BQ169" s="502"/>
      <c r="BR169" s="502"/>
      <c r="BS169" s="502"/>
      <c r="BT169" s="502"/>
      <c r="BU169" s="502"/>
      <c r="BV169" s="502"/>
      <c r="BW169" s="551"/>
      <c r="BX169" s="551"/>
      <c r="BY169" s="551"/>
      <c r="BZ169" s="551"/>
      <c r="CA169" s="551"/>
      <c r="CB169" s="551"/>
      <c r="CC169" s="551"/>
      <c r="CD169" s="551"/>
      <c r="CE169" s="551"/>
      <c r="CF169" s="551"/>
      <c r="CG169" s="503"/>
      <c r="CH169" s="503"/>
      <c r="CI169" s="503"/>
      <c r="CJ169" s="503"/>
    </row>
    <row r="170" spans="1:88" ht="4.5" customHeight="1" x14ac:dyDescent="0.25">
      <c r="A170" s="36"/>
      <c r="B170" s="503" t="e">
        <f>I117</f>
        <v>#REF!</v>
      </c>
      <c r="C170" s="503"/>
      <c r="D170" s="503"/>
      <c r="E170" s="503"/>
      <c r="F170" s="503"/>
      <c r="G170" s="503"/>
      <c r="H170" s="503"/>
      <c r="I170" s="503"/>
      <c r="J170" s="503"/>
      <c r="K170" s="503"/>
      <c r="L170" s="503"/>
      <c r="M170" s="503"/>
      <c r="N170" s="503"/>
      <c r="O170" s="503"/>
      <c r="P170" s="503"/>
      <c r="Q170" s="503"/>
      <c r="R170" s="503"/>
      <c r="S170" s="503"/>
      <c r="T170" s="503"/>
      <c r="U170" s="503"/>
      <c r="V170" s="37"/>
      <c r="W170" s="36"/>
      <c r="X170" s="550" t="e">
        <f>AE129</f>
        <v>#REF!</v>
      </c>
      <c r="Y170" s="542"/>
      <c r="Z170" s="542"/>
      <c r="AA170" s="542"/>
      <c r="AB170" s="542"/>
      <c r="AC170" s="542"/>
      <c r="AD170" s="543"/>
      <c r="AE170" s="541" t="e">
        <f>AI129</f>
        <v>#REF!</v>
      </c>
      <c r="AF170" s="542"/>
      <c r="AG170" s="542"/>
      <c r="AH170" s="542"/>
      <c r="AI170" s="542"/>
      <c r="AJ170" s="542"/>
      <c r="AK170" s="543"/>
      <c r="AL170" s="541" t="e">
        <f>AN129</f>
        <v>#REF!</v>
      </c>
      <c r="AM170" s="542"/>
      <c r="AN170" s="542"/>
      <c r="AO170" s="542"/>
      <c r="AP170" s="542"/>
      <c r="AQ170" s="542"/>
      <c r="AR170" s="543"/>
      <c r="AS170" s="36"/>
      <c r="AT170" s="503" t="e">
        <f>BA117</f>
        <v>#REF!</v>
      </c>
      <c r="AU170" s="503"/>
      <c r="AV170" s="503"/>
      <c r="AW170" s="503"/>
      <c r="AX170" s="503"/>
      <c r="AY170" s="503"/>
      <c r="AZ170" s="503"/>
      <c r="BA170" s="503"/>
      <c r="BB170" s="503"/>
      <c r="BC170" s="503"/>
      <c r="BD170" s="503"/>
      <c r="BE170" s="503"/>
      <c r="BF170" s="503"/>
      <c r="BG170" s="503"/>
      <c r="BH170" s="503"/>
      <c r="BI170" s="503"/>
      <c r="BJ170" s="503"/>
      <c r="BK170" s="503"/>
      <c r="BL170" s="503"/>
      <c r="BM170" s="503"/>
      <c r="BN170" s="37"/>
      <c r="BO170" s="36"/>
      <c r="BP170" s="550" t="e">
        <f>BW129</f>
        <v>#REF!</v>
      </c>
      <c r="BQ170" s="542"/>
      <c r="BR170" s="542"/>
      <c r="BS170" s="542"/>
      <c r="BT170" s="542"/>
      <c r="BU170" s="542"/>
      <c r="BV170" s="543"/>
      <c r="BW170" s="541" t="str">
        <f>CA129</f>
        <v>PK</v>
      </c>
      <c r="BX170" s="542"/>
      <c r="BY170" s="542"/>
      <c r="BZ170" s="542"/>
      <c r="CA170" s="542"/>
      <c r="CB170" s="542"/>
      <c r="CC170" s="543"/>
      <c r="CD170" s="541" t="str">
        <f>CF129</f>
        <v>PK</v>
      </c>
      <c r="CE170" s="542"/>
      <c r="CF170" s="542"/>
      <c r="CG170" s="542"/>
      <c r="CH170" s="542"/>
      <c r="CI170" s="542"/>
      <c r="CJ170" s="543"/>
    </row>
    <row r="171" spans="1:88" ht="4.5" customHeight="1" x14ac:dyDescent="0.25">
      <c r="A171" s="36"/>
      <c r="B171" s="503"/>
      <c r="C171" s="503"/>
      <c r="D171" s="503"/>
      <c r="E171" s="503"/>
      <c r="F171" s="503"/>
      <c r="G171" s="503"/>
      <c r="H171" s="503"/>
      <c r="I171" s="503"/>
      <c r="J171" s="503"/>
      <c r="K171" s="503"/>
      <c r="L171" s="503"/>
      <c r="M171" s="503"/>
      <c r="N171" s="503"/>
      <c r="O171" s="503"/>
      <c r="P171" s="503"/>
      <c r="Q171" s="503"/>
      <c r="R171" s="503"/>
      <c r="S171" s="503"/>
      <c r="T171" s="503"/>
      <c r="U171" s="503"/>
      <c r="V171" s="37"/>
      <c r="W171" s="36"/>
      <c r="X171" s="544"/>
      <c r="Y171" s="545"/>
      <c r="Z171" s="545"/>
      <c r="AA171" s="545"/>
      <c r="AB171" s="545"/>
      <c r="AC171" s="545"/>
      <c r="AD171" s="546"/>
      <c r="AE171" s="544"/>
      <c r="AF171" s="545"/>
      <c r="AG171" s="545"/>
      <c r="AH171" s="545"/>
      <c r="AI171" s="545"/>
      <c r="AJ171" s="545"/>
      <c r="AK171" s="546"/>
      <c r="AL171" s="544"/>
      <c r="AM171" s="545"/>
      <c r="AN171" s="545"/>
      <c r="AO171" s="545"/>
      <c r="AP171" s="545"/>
      <c r="AQ171" s="545"/>
      <c r="AR171" s="546"/>
      <c r="AS171" s="36"/>
      <c r="AT171" s="503"/>
      <c r="AU171" s="503"/>
      <c r="AV171" s="503"/>
      <c r="AW171" s="503"/>
      <c r="AX171" s="503"/>
      <c r="AY171" s="503"/>
      <c r="AZ171" s="503"/>
      <c r="BA171" s="503"/>
      <c r="BB171" s="503"/>
      <c r="BC171" s="503"/>
      <c r="BD171" s="503"/>
      <c r="BE171" s="503"/>
      <c r="BF171" s="503"/>
      <c r="BG171" s="503"/>
      <c r="BH171" s="503"/>
      <c r="BI171" s="503"/>
      <c r="BJ171" s="503"/>
      <c r="BK171" s="503"/>
      <c r="BL171" s="503"/>
      <c r="BM171" s="503"/>
      <c r="BN171" s="37"/>
      <c r="BO171" s="36"/>
      <c r="BP171" s="544"/>
      <c r="BQ171" s="545"/>
      <c r="BR171" s="545"/>
      <c r="BS171" s="545"/>
      <c r="BT171" s="545"/>
      <c r="BU171" s="545"/>
      <c r="BV171" s="546"/>
      <c r="BW171" s="544"/>
      <c r="BX171" s="545"/>
      <c r="BY171" s="545"/>
      <c r="BZ171" s="545"/>
      <c r="CA171" s="545"/>
      <c r="CB171" s="545"/>
      <c r="CC171" s="546"/>
      <c r="CD171" s="544"/>
      <c r="CE171" s="545"/>
      <c r="CF171" s="545"/>
      <c r="CG171" s="545"/>
      <c r="CH171" s="545"/>
      <c r="CI171" s="545"/>
      <c r="CJ171" s="546"/>
    </row>
    <row r="172" spans="1:88" ht="4.5" customHeight="1" x14ac:dyDescent="0.25">
      <c r="A172" s="36"/>
      <c r="B172" s="503"/>
      <c r="C172" s="503"/>
      <c r="D172" s="503"/>
      <c r="E172" s="503"/>
      <c r="F172" s="503"/>
      <c r="G172" s="503"/>
      <c r="H172" s="503"/>
      <c r="I172" s="503"/>
      <c r="J172" s="503"/>
      <c r="K172" s="503"/>
      <c r="L172" s="503"/>
      <c r="M172" s="503"/>
      <c r="N172" s="503"/>
      <c r="O172" s="503"/>
      <c r="P172" s="503"/>
      <c r="Q172" s="503"/>
      <c r="R172" s="503"/>
      <c r="S172" s="503"/>
      <c r="T172" s="503"/>
      <c r="U172" s="503"/>
      <c r="V172" s="37"/>
      <c r="W172" s="36"/>
      <c r="X172" s="547"/>
      <c r="Y172" s="548"/>
      <c r="Z172" s="548"/>
      <c r="AA172" s="548"/>
      <c r="AB172" s="548"/>
      <c r="AC172" s="548"/>
      <c r="AD172" s="549"/>
      <c r="AE172" s="547"/>
      <c r="AF172" s="548"/>
      <c r="AG172" s="548"/>
      <c r="AH172" s="548"/>
      <c r="AI172" s="548"/>
      <c r="AJ172" s="548"/>
      <c r="AK172" s="549"/>
      <c r="AL172" s="547"/>
      <c r="AM172" s="548"/>
      <c r="AN172" s="548"/>
      <c r="AO172" s="548"/>
      <c r="AP172" s="548"/>
      <c r="AQ172" s="548"/>
      <c r="AR172" s="549"/>
      <c r="AS172" s="36"/>
      <c r="AT172" s="503"/>
      <c r="AU172" s="503"/>
      <c r="AV172" s="503"/>
      <c r="AW172" s="503"/>
      <c r="AX172" s="503"/>
      <c r="AY172" s="503"/>
      <c r="AZ172" s="503"/>
      <c r="BA172" s="503"/>
      <c r="BB172" s="503"/>
      <c r="BC172" s="503"/>
      <c r="BD172" s="503"/>
      <c r="BE172" s="503"/>
      <c r="BF172" s="503"/>
      <c r="BG172" s="503"/>
      <c r="BH172" s="503"/>
      <c r="BI172" s="503"/>
      <c r="BJ172" s="503"/>
      <c r="BK172" s="503"/>
      <c r="BL172" s="503"/>
      <c r="BM172" s="503"/>
      <c r="BN172" s="37"/>
      <c r="BO172" s="36"/>
      <c r="BP172" s="547"/>
      <c r="BQ172" s="548"/>
      <c r="BR172" s="548"/>
      <c r="BS172" s="548"/>
      <c r="BT172" s="548"/>
      <c r="BU172" s="548"/>
      <c r="BV172" s="549"/>
      <c r="BW172" s="547"/>
      <c r="BX172" s="548"/>
      <c r="BY172" s="548"/>
      <c r="BZ172" s="548"/>
      <c r="CA172" s="548"/>
      <c r="CB172" s="548"/>
      <c r="CC172" s="549"/>
      <c r="CD172" s="547"/>
      <c r="CE172" s="548"/>
      <c r="CF172" s="548"/>
      <c r="CG172" s="548"/>
      <c r="CH172" s="548"/>
      <c r="CI172" s="548"/>
      <c r="CJ172" s="549"/>
    </row>
    <row r="173" spans="1:88" ht="4.5" customHeight="1" x14ac:dyDescent="0.25">
      <c r="A173" s="36"/>
      <c r="B173" s="553" t="e">
        <f>I122</f>
        <v>#REF!</v>
      </c>
      <c r="C173" s="553"/>
      <c r="D173" s="553"/>
      <c r="E173" s="553"/>
      <c r="F173" s="553"/>
      <c r="G173" s="553"/>
      <c r="H173" s="553"/>
      <c r="I173" s="553"/>
      <c r="J173" s="553"/>
      <c r="K173" s="553"/>
      <c r="L173" s="553"/>
      <c r="M173" s="553"/>
      <c r="N173" s="553"/>
      <c r="O173" s="553"/>
      <c r="P173" s="553"/>
      <c r="Q173" s="553"/>
      <c r="R173" s="553"/>
      <c r="S173" s="553"/>
      <c r="T173" s="553"/>
      <c r="U173" s="553"/>
      <c r="V173" s="37"/>
      <c r="W173" s="36"/>
      <c r="X173" s="503" t="e">
        <f>AE135</f>
        <v>#REF!</v>
      </c>
      <c r="Y173" s="503"/>
      <c r="Z173" s="503"/>
      <c r="AA173" s="503"/>
      <c r="AB173" s="503"/>
      <c r="AC173" s="503"/>
      <c r="AD173" s="503"/>
      <c r="AE173" s="503" t="e">
        <f>AI135</f>
        <v>#REF!</v>
      </c>
      <c r="AF173" s="503"/>
      <c r="AG173" s="503"/>
      <c r="AH173" s="503"/>
      <c r="AI173" s="503"/>
      <c r="AJ173" s="503"/>
      <c r="AK173" s="503"/>
      <c r="AL173" s="503" t="e">
        <f>AN135</f>
        <v>#REF!</v>
      </c>
      <c r="AM173" s="503"/>
      <c r="AN173" s="503"/>
      <c r="AO173" s="503"/>
      <c r="AP173" s="503"/>
      <c r="AQ173" s="503"/>
      <c r="AR173" s="503"/>
      <c r="AS173" s="36"/>
      <c r="AT173" s="553" t="e">
        <f>BA122</f>
        <v>#REF!</v>
      </c>
      <c r="AU173" s="553"/>
      <c r="AV173" s="553"/>
      <c r="AW173" s="553"/>
      <c r="AX173" s="553"/>
      <c r="AY173" s="553"/>
      <c r="AZ173" s="553"/>
      <c r="BA173" s="553"/>
      <c r="BB173" s="553"/>
      <c r="BC173" s="553"/>
      <c r="BD173" s="553"/>
      <c r="BE173" s="553"/>
      <c r="BF173" s="553"/>
      <c r="BG173" s="553"/>
      <c r="BH173" s="553"/>
      <c r="BI173" s="553"/>
      <c r="BJ173" s="553"/>
      <c r="BK173" s="553"/>
      <c r="BL173" s="553"/>
      <c r="BM173" s="553"/>
      <c r="BN173" s="37"/>
      <c r="BO173" s="36"/>
      <c r="BP173" s="503" t="str">
        <f>BW135</f>
        <v>PK</v>
      </c>
      <c r="BQ173" s="503"/>
      <c r="BR173" s="503"/>
      <c r="BS173" s="503"/>
      <c r="BT173" s="503"/>
      <c r="BU173" s="503"/>
      <c r="BV173" s="503"/>
      <c r="BW173" s="503" t="str">
        <f>CA135</f>
        <v>PK</v>
      </c>
      <c r="BX173" s="503"/>
      <c r="BY173" s="503"/>
      <c r="BZ173" s="503"/>
      <c r="CA173" s="503"/>
      <c r="CB173" s="503"/>
      <c r="CC173" s="503"/>
      <c r="CD173" s="503" t="str">
        <f>CF135</f>
        <v>PK</v>
      </c>
      <c r="CE173" s="503"/>
      <c r="CF173" s="503"/>
      <c r="CG173" s="503"/>
      <c r="CH173" s="503"/>
      <c r="CI173" s="503"/>
      <c r="CJ173" s="503"/>
    </row>
    <row r="174" spans="1:88" ht="4.5" customHeight="1" x14ac:dyDescent="0.25">
      <c r="A174" s="36"/>
      <c r="B174" s="553"/>
      <c r="C174" s="553"/>
      <c r="D174" s="553"/>
      <c r="E174" s="553"/>
      <c r="F174" s="553"/>
      <c r="G174" s="553"/>
      <c r="H174" s="553"/>
      <c r="I174" s="553"/>
      <c r="J174" s="553"/>
      <c r="K174" s="553"/>
      <c r="L174" s="553"/>
      <c r="M174" s="553"/>
      <c r="N174" s="553"/>
      <c r="O174" s="553"/>
      <c r="P174" s="553"/>
      <c r="Q174" s="553"/>
      <c r="R174" s="553"/>
      <c r="S174" s="553"/>
      <c r="T174" s="553"/>
      <c r="U174" s="553"/>
      <c r="V174" s="37"/>
      <c r="W174" s="36"/>
      <c r="X174" s="503"/>
      <c r="Y174" s="503"/>
      <c r="Z174" s="503"/>
      <c r="AA174" s="503"/>
      <c r="AB174" s="503"/>
      <c r="AC174" s="503"/>
      <c r="AD174" s="503"/>
      <c r="AE174" s="503"/>
      <c r="AF174" s="503"/>
      <c r="AG174" s="503"/>
      <c r="AH174" s="503"/>
      <c r="AI174" s="503"/>
      <c r="AJ174" s="503"/>
      <c r="AK174" s="503"/>
      <c r="AL174" s="503"/>
      <c r="AM174" s="503"/>
      <c r="AN174" s="503"/>
      <c r="AO174" s="503"/>
      <c r="AP174" s="503"/>
      <c r="AQ174" s="503"/>
      <c r="AR174" s="503"/>
      <c r="AS174" s="36"/>
      <c r="AT174" s="553"/>
      <c r="AU174" s="553"/>
      <c r="AV174" s="553"/>
      <c r="AW174" s="553"/>
      <c r="AX174" s="553"/>
      <c r="AY174" s="553"/>
      <c r="AZ174" s="553"/>
      <c r="BA174" s="553"/>
      <c r="BB174" s="553"/>
      <c r="BC174" s="553"/>
      <c r="BD174" s="553"/>
      <c r="BE174" s="553"/>
      <c r="BF174" s="553"/>
      <c r="BG174" s="553"/>
      <c r="BH174" s="553"/>
      <c r="BI174" s="553"/>
      <c r="BJ174" s="553"/>
      <c r="BK174" s="553"/>
      <c r="BL174" s="553"/>
      <c r="BM174" s="553"/>
      <c r="BN174" s="37"/>
      <c r="BO174" s="36"/>
      <c r="BP174" s="503"/>
      <c r="BQ174" s="503"/>
      <c r="BR174" s="503"/>
      <c r="BS174" s="503"/>
      <c r="BT174" s="503"/>
      <c r="BU174" s="503"/>
      <c r="BV174" s="503"/>
      <c r="BW174" s="503"/>
      <c r="BX174" s="503"/>
      <c r="BY174" s="503"/>
      <c r="BZ174" s="503"/>
      <c r="CA174" s="503"/>
      <c r="CB174" s="503"/>
      <c r="CC174" s="503"/>
      <c r="CD174" s="503"/>
      <c r="CE174" s="503"/>
      <c r="CF174" s="503"/>
      <c r="CG174" s="503"/>
      <c r="CH174" s="503"/>
      <c r="CI174" s="503"/>
      <c r="CJ174" s="503"/>
    </row>
    <row r="175" spans="1:88" ht="4.5" customHeight="1" x14ac:dyDescent="0.25">
      <c r="A175" s="36"/>
      <c r="B175" s="553"/>
      <c r="C175" s="553"/>
      <c r="D175" s="553"/>
      <c r="E175" s="553"/>
      <c r="F175" s="553"/>
      <c r="G175" s="553"/>
      <c r="H175" s="553"/>
      <c r="I175" s="553"/>
      <c r="J175" s="553"/>
      <c r="K175" s="553"/>
      <c r="L175" s="553"/>
      <c r="M175" s="553"/>
      <c r="N175" s="553"/>
      <c r="O175" s="553"/>
      <c r="P175" s="553"/>
      <c r="Q175" s="553"/>
      <c r="R175" s="553"/>
      <c r="S175" s="553"/>
      <c r="T175" s="553"/>
      <c r="U175" s="553"/>
      <c r="V175" s="37"/>
      <c r="W175" s="36"/>
      <c r="X175" s="503"/>
      <c r="Y175" s="503"/>
      <c r="Z175" s="503"/>
      <c r="AA175" s="503"/>
      <c r="AB175" s="503"/>
      <c r="AC175" s="503"/>
      <c r="AD175" s="503"/>
      <c r="AE175" s="503"/>
      <c r="AF175" s="503"/>
      <c r="AG175" s="503"/>
      <c r="AH175" s="503"/>
      <c r="AI175" s="503"/>
      <c r="AJ175" s="503"/>
      <c r="AK175" s="503"/>
      <c r="AL175" s="503"/>
      <c r="AM175" s="503"/>
      <c r="AN175" s="503"/>
      <c r="AO175" s="503"/>
      <c r="AP175" s="503"/>
      <c r="AQ175" s="503"/>
      <c r="AR175" s="503"/>
      <c r="AS175" s="36"/>
      <c r="AT175" s="553"/>
      <c r="AU175" s="553"/>
      <c r="AV175" s="553"/>
      <c r="AW175" s="553"/>
      <c r="AX175" s="553"/>
      <c r="AY175" s="553"/>
      <c r="AZ175" s="553"/>
      <c r="BA175" s="553"/>
      <c r="BB175" s="553"/>
      <c r="BC175" s="553"/>
      <c r="BD175" s="553"/>
      <c r="BE175" s="553"/>
      <c r="BF175" s="553"/>
      <c r="BG175" s="553"/>
      <c r="BH175" s="553"/>
      <c r="BI175" s="553"/>
      <c r="BJ175" s="553"/>
      <c r="BK175" s="553"/>
      <c r="BL175" s="553"/>
      <c r="BM175" s="553"/>
      <c r="BN175" s="37"/>
      <c r="BO175" s="36"/>
      <c r="BP175" s="503"/>
      <c r="BQ175" s="503"/>
      <c r="BR175" s="503"/>
      <c r="BS175" s="503"/>
      <c r="BT175" s="503"/>
      <c r="BU175" s="503"/>
      <c r="BV175" s="503"/>
      <c r="BW175" s="503"/>
      <c r="BX175" s="503"/>
      <c r="BY175" s="503"/>
      <c r="BZ175" s="503"/>
      <c r="CA175" s="503"/>
      <c r="CB175" s="503"/>
      <c r="CC175" s="503"/>
      <c r="CD175" s="503"/>
      <c r="CE175" s="503"/>
      <c r="CF175" s="503"/>
      <c r="CG175" s="503"/>
      <c r="CH175" s="503"/>
      <c r="CI175" s="503"/>
      <c r="CJ175" s="503"/>
    </row>
    <row r="176" spans="1:88" ht="4.5" customHeight="1" x14ac:dyDescent="0.25">
      <c r="A176" s="36"/>
      <c r="B176" s="502" t="e">
        <f>I132</f>
        <v>#REF!</v>
      </c>
      <c r="C176" s="503"/>
      <c r="D176" s="503"/>
      <c r="E176" s="503"/>
      <c r="F176" s="503"/>
      <c r="G176" s="503"/>
      <c r="H176" s="503"/>
      <c r="I176" s="503"/>
      <c r="J176" s="503"/>
      <c r="K176" s="502">
        <f ca="1">L137</f>
        <v>45938.617714583335</v>
      </c>
      <c r="L176" s="503"/>
      <c r="M176" s="503"/>
      <c r="N176" s="503"/>
      <c r="O176" s="503"/>
      <c r="P176" s="503"/>
      <c r="Q176" s="503"/>
      <c r="R176" s="503"/>
      <c r="S176" s="503"/>
      <c r="T176" s="502"/>
      <c r="U176" s="503"/>
      <c r="V176" s="37"/>
      <c r="W176" s="36"/>
      <c r="X176" s="541" t="e">
        <f>AB138</f>
        <v>#REF!</v>
      </c>
      <c r="Y176" s="542"/>
      <c r="Z176" s="542"/>
      <c r="AA176" s="542"/>
      <c r="AB176" s="542"/>
      <c r="AC176" s="542"/>
      <c r="AD176" s="543"/>
      <c r="AE176" s="541" t="e">
        <f>AF138</f>
        <v>#REF!</v>
      </c>
      <c r="AF176" s="542"/>
      <c r="AG176" s="542"/>
      <c r="AH176" s="542"/>
      <c r="AI176" s="542"/>
      <c r="AJ176" s="542"/>
      <c r="AK176" s="543"/>
      <c r="AL176" s="541" t="e">
        <f>AN138</f>
        <v>#REF!</v>
      </c>
      <c r="AM176" s="542"/>
      <c r="AN176" s="542"/>
      <c r="AO176" s="542"/>
      <c r="AP176" s="542"/>
      <c r="AQ176" s="542"/>
      <c r="AR176" s="543"/>
      <c r="AS176" s="36"/>
      <c r="AT176" s="502" t="e">
        <f>BA132</f>
        <v>#REF!</v>
      </c>
      <c r="AU176" s="503"/>
      <c r="AV176" s="503"/>
      <c r="AW176" s="503"/>
      <c r="AX176" s="503"/>
      <c r="AY176" s="503"/>
      <c r="AZ176" s="503"/>
      <c r="BA176" s="503"/>
      <c r="BB176" s="503"/>
      <c r="BC176" s="502">
        <f ca="1">BD137</f>
        <v>45938.617714583335</v>
      </c>
      <c r="BD176" s="503"/>
      <c r="BE176" s="503"/>
      <c r="BF176" s="503"/>
      <c r="BG176" s="503"/>
      <c r="BH176" s="503"/>
      <c r="BI176" s="503"/>
      <c r="BJ176" s="503"/>
      <c r="BK176" s="503"/>
      <c r="BL176" s="502"/>
      <c r="BM176" s="503"/>
      <c r="BN176" s="37"/>
      <c r="BO176" s="36"/>
      <c r="BP176" s="541" t="e">
        <f>BT138</f>
        <v>#REF!</v>
      </c>
      <c r="BQ176" s="542"/>
      <c r="BR176" s="542"/>
      <c r="BS176" s="542"/>
      <c r="BT176" s="542"/>
      <c r="BU176" s="542"/>
      <c r="BV176" s="543"/>
      <c r="BW176" s="541" t="e">
        <f>BX138</f>
        <v>#REF!</v>
      </c>
      <c r="BX176" s="542"/>
      <c r="BY176" s="542"/>
      <c r="BZ176" s="542"/>
      <c r="CA176" s="542"/>
      <c r="CB176" s="542"/>
      <c r="CC176" s="543"/>
      <c r="CD176" s="541" t="e">
        <f>CF138</f>
        <v>#REF!</v>
      </c>
      <c r="CE176" s="542"/>
      <c r="CF176" s="542"/>
      <c r="CG176" s="542"/>
      <c r="CH176" s="542"/>
      <c r="CI176" s="542"/>
      <c r="CJ176" s="543"/>
    </row>
    <row r="177" spans="1:88" ht="4.5" customHeight="1" x14ac:dyDescent="0.25">
      <c r="A177" s="36"/>
      <c r="B177" s="503"/>
      <c r="C177" s="503"/>
      <c r="D177" s="503"/>
      <c r="E177" s="503"/>
      <c r="F177" s="503"/>
      <c r="G177" s="503"/>
      <c r="H177" s="503"/>
      <c r="I177" s="503"/>
      <c r="J177" s="503"/>
      <c r="K177" s="503"/>
      <c r="L177" s="503"/>
      <c r="M177" s="503"/>
      <c r="N177" s="503"/>
      <c r="O177" s="503"/>
      <c r="P177" s="503"/>
      <c r="Q177" s="503"/>
      <c r="R177" s="503"/>
      <c r="S177" s="503"/>
      <c r="T177" s="503"/>
      <c r="U177" s="503"/>
      <c r="V177" s="37"/>
      <c r="W177" s="36"/>
      <c r="X177" s="544"/>
      <c r="Y177" s="545"/>
      <c r="Z177" s="545"/>
      <c r="AA177" s="545"/>
      <c r="AB177" s="545"/>
      <c r="AC177" s="545"/>
      <c r="AD177" s="546"/>
      <c r="AE177" s="544"/>
      <c r="AF177" s="545"/>
      <c r="AG177" s="545"/>
      <c r="AH177" s="545"/>
      <c r="AI177" s="545"/>
      <c r="AJ177" s="545"/>
      <c r="AK177" s="546"/>
      <c r="AL177" s="544"/>
      <c r="AM177" s="545"/>
      <c r="AN177" s="545"/>
      <c r="AO177" s="545"/>
      <c r="AP177" s="545"/>
      <c r="AQ177" s="545"/>
      <c r="AR177" s="546"/>
      <c r="AS177" s="36"/>
      <c r="AT177" s="503"/>
      <c r="AU177" s="503"/>
      <c r="AV177" s="503"/>
      <c r="AW177" s="503"/>
      <c r="AX177" s="503"/>
      <c r="AY177" s="503"/>
      <c r="AZ177" s="503"/>
      <c r="BA177" s="503"/>
      <c r="BB177" s="503"/>
      <c r="BC177" s="503"/>
      <c r="BD177" s="503"/>
      <c r="BE177" s="503"/>
      <c r="BF177" s="503"/>
      <c r="BG177" s="503"/>
      <c r="BH177" s="503"/>
      <c r="BI177" s="503"/>
      <c r="BJ177" s="503"/>
      <c r="BK177" s="503"/>
      <c r="BL177" s="503"/>
      <c r="BM177" s="503"/>
      <c r="BN177" s="37"/>
      <c r="BO177" s="36"/>
      <c r="BP177" s="544"/>
      <c r="BQ177" s="545"/>
      <c r="BR177" s="545"/>
      <c r="BS177" s="545"/>
      <c r="BT177" s="545"/>
      <c r="BU177" s="545"/>
      <c r="BV177" s="546"/>
      <c r="BW177" s="544"/>
      <c r="BX177" s="545"/>
      <c r="BY177" s="545"/>
      <c r="BZ177" s="545"/>
      <c r="CA177" s="545"/>
      <c r="CB177" s="545"/>
      <c r="CC177" s="546"/>
      <c r="CD177" s="544"/>
      <c r="CE177" s="545"/>
      <c r="CF177" s="545"/>
      <c r="CG177" s="545"/>
      <c r="CH177" s="545"/>
      <c r="CI177" s="545"/>
      <c r="CJ177" s="546"/>
    </row>
    <row r="178" spans="1:88" ht="4.5" customHeight="1" x14ac:dyDescent="0.25">
      <c r="A178" s="48"/>
      <c r="B178" s="503"/>
      <c r="C178" s="503"/>
      <c r="D178" s="503"/>
      <c r="E178" s="503"/>
      <c r="F178" s="503"/>
      <c r="G178" s="503"/>
      <c r="H178" s="503"/>
      <c r="I178" s="503"/>
      <c r="J178" s="503"/>
      <c r="K178" s="503"/>
      <c r="L178" s="503"/>
      <c r="M178" s="503"/>
      <c r="N178" s="503"/>
      <c r="O178" s="503"/>
      <c r="P178" s="503"/>
      <c r="Q178" s="503"/>
      <c r="R178" s="503"/>
      <c r="S178" s="503"/>
      <c r="T178" s="503"/>
      <c r="U178" s="503"/>
      <c r="V178" s="49"/>
      <c r="W178" s="48"/>
      <c r="X178" s="547"/>
      <c r="Y178" s="548"/>
      <c r="Z178" s="548"/>
      <c r="AA178" s="548"/>
      <c r="AB178" s="548"/>
      <c r="AC178" s="548"/>
      <c r="AD178" s="549"/>
      <c r="AE178" s="547"/>
      <c r="AF178" s="548"/>
      <c r="AG178" s="548"/>
      <c r="AH178" s="548"/>
      <c r="AI178" s="548"/>
      <c r="AJ178" s="548"/>
      <c r="AK178" s="549"/>
      <c r="AL178" s="547"/>
      <c r="AM178" s="548"/>
      <c r="AN178" s="548"/>
      <c r="AO178" s="548"/>
      <c r="AP178" s="548"/>
      <c r="AQ178" s="548"/>
      <c r="AR178" s="549"/>
      <c r="AS178" s="48"/>
      <c r="AT178" s="503"/>
      <c r="AU178" s="503"/>
      <c r="AV178" s="503"/>
      <c r="AW178" s="503"/>
      <c r="AX178" s="503"/>
      <c r="AY178" s="503"/>
      <c r="AZ178" s="503"/>
      <c r="BA178" s="503"/>
      <c r="BB178" s="503"/>
      <c r="BC178" s="503"/>
      <c r="BD178" s="503"/>
      <c r="BE178" s="503"/>
      <c r="BF178" s="503"/>
      <c r="BG178" s="503"/>
      <c r="BH178" s="503"/>
      <c r="BI178" s="503"/>
      <c r="BJ178" s="503"/>
      <c r="BK178" s="503"/>
      <c r="BL178" s="503"/>
      <c r="BM178" s="503"/>
      <c r="BN178" s="49"/>
      <c r="BO178" s="48"/>
      <c r="BP178" s="547"/>
      <c r="BQ178" s="548"/>
      <c r="BR178" s="548"/>
      <c r="BS178" s="548"/>
      <c r="BT178" s="548"/>
      <c r="BU178" s="548"/>
      <c r="BV178" s="549"/>
      <c r="BW178" s="547"/>
      <c r="BX178" s="548"/>
      <c r="BY178" s="548"/>
      <c r="BZ178" s="548"/>
      <c r="CA178" s="548"/>
      <c r="CB178" s="548"/>
      <c r="CC178" s="549"/>
      <c r="CD178" s="547"/>
      <c r="CE178" s="548"/>
      <c r="CF178" s="548"/>
      <c r="CG178" s="548"/>
      <c r="CH178" s="548"/>
      <c r="CI178" s="548"/>
      <c r="CJ178" s="549"/>
    </row>
  </sheetData>
  <mergeCells count="438">
    <mergeCell ref="B9:U10"/>
    <mergeCell ref="X2:AQ9"/>
    <mergeCell ref="B7:U8"/>
    <mergeCell ref="T1:V3"/>
    <mergeCell ref="AT11:BM12"/>
    <mergeCell ref="BP11:BZ12"/>
    <mergeCell ref="CA11:CI13"/>
    <mergeCell ref="AT13:BM14"/>
    <mergeCell ref="BP14:BQ17"/>
    <mergeCell ref="BR14:BV17"/>
    <mergeCell ref="BZ15:CI17"/>
    <mergeCell ref="BP2:CI9"/>
    <mergeCell ref="AT7:BM8"/>
    <mergeCell ref="AT9:BM10"/>
    <mergeCell ref="BL1:BN3"/>
    <mergeCell ref="CE19:CI23"/>
    <mergeCell ref="BP22:BW23"/>
    <mergeCell ref="AT16:AW17"/>
    <mergeCell ref="AX16:BM17"/>
    <mergeCell ref="BW16:BY17"/>
    <mergeCell ref="AX18:BM21"/>
    <mergeCell ref="AT19:AW20"/>
    <mergeCell ref="BP19:CC20"/>
    <mergeCell ref="BX22:CC23"/>
    <mergeCell ref="AT23:AZ24"/>
    <mergeCell ref="BA23:BM26"/>
    <mergeCell ref="AT25:AZ26"/>
    <mergeCell ref="BP25:CI30"/>
    <mergeCell ref="AT28:AZ29"/>
    <mergeCell ref="CF35:CI37"/>
    <mergeCell ref="BW35:BZ37"/>
    <mergeCell ref="BP32:BV34"/>
    <mergeCell ref="BW32:BZ34"/>
    <mergeCell ref="CA35:CE37"/>
    <mergeCell ref="AT38:AZ39"/>
    <mergeCell ref="BA38:BM41"/>
    <mergeCell ref="BP38:BV40"/>
    <mergeCell ref="BW38:BZ40"/>
    <mergeCell ref="CA38:CE40"/>
    <mergeCell ref="CF38:CI40"/>
    <mergeCell ref="AT40:AZ41"/>
    <mergeCell ref="BP41:BV43"/>
    <mergeCell ref="BA28:BM37"/>
    <mergeCell ref="AT30:AZ31"/>
    <mergeCell ref="CA32:CE34"/>
    <mergeCell ref="CF32:CI34"/>
    <mergeCell ref="AT33:AZ34"/>
    <mergeCell ref="AT35:AZ36"/>
    <mergeCell ref="BP35:BV37"/>
    <mergeCell ref="AT44:BC45"/>
    <mergeCell ref="BP49:CI56"/>
    <mergeCell ref="AT54:BM55"/>
    <mergeCell ref="AT56:BM57"/>
    <mergeCell ref="BL48:BN50"/>
    <mergeCell ref="BW41:BZ43"/>
    <mergeCell ref="CA41:CE43"/>
    <mergeCell ref="CF41:CI43"/>
    <mergeCell ref="BD43:BM46"/>
    <mergeCell ref="BP44:BS46"/>
    <mergeCell ref="BT44:BU46"/>
    <mergeCell ref="BV44:BW46"/>
    <mergeCell ref="BX44:CE46"/>
    <mergeCell ref="CF44:CI46"/>
    <mergeCell ref="AT58:BM59"/>
    <mergeCell ref="BP58:BZ59"/>
    <mergeCell ref="CA58:CI60"/>
    <mergeCell ref="AT60:BM61"/>
    <mergeCell ref="BP61:BQ64"/>
    <mergeCell ref="BR61:BV64"/>
    <mergeCell ref="BZ62:CI64"/>
    <mergeCell ref="AT63:AW64"/>
    <mergeCell ref="AX63:BM64"/>
    <mergeCell ref="BW63:BY64"/>
    <mergeCell ref="AX65:BM68"/>
    <mergeCell ref="AT66:AW67"/>
    <mergeCell ref="BP66:CC67"/>
    <mergeCell ref="CE66:CI70"/>
    <mergeCell ref="BP69:BW70"/>
    <mergeCell ref="BX69:CC70"/>
    <mergeCell ref="AT70:AZ71"/>
    <mergeCell ref="BA70:BM73"/>
    <mergeCell ref="AT72:AZ73"/>
    <mergeCell ref="BP72:CI77"/>
    <mergeCell ref="BW79:BZ81"/>
    <mergeCell ref="CA79:CE81"/>
    <mergeCell ref="CF79:CI81"/>
    <mergeCell ref="BW82:BZ84"/>
    <mergeCell ref="CA82:CE84"/>
    <mergeCell ref="CF82:CI84"/>
    <mergeCell ref="AT75:AZ76"/>
    <mergeCell ref="BA75:BM84"/>
    <mergeCell ref="AT77:AZ78"/>
    <mergeCell ref="BP79:BV81"/>
    <mergeCell ref="AT80:AZ81"/>
    <mergeCell ref="AT82:AZ83"/>
    <mergeCell ref="BP82:BV84"/>
    <mergeCell ref="BT91:BU93"/>
    <mergeCell ref="BV91:BW93"/>
    <mergeCell ref="BX91:CE93"/>
    <mergeCell ref="CF91:CI93"/>
    <mergeCell ref="CA85:CE87"/>
    <mergeCell ref="CF85:CI87"/>
    <mergeCell ref="CA88:CE90"/>
    <mergeCell ref="CF88:CI90"/>
    <mergeCell ref="AT85:AZ86"/>
    <mergeCell ref="BA85:BM88"/>
    <mergeCell ref="BP85:BV87"/>
    <mergeCell ref="BW85:BZ87"/>
    <mergeCell ref="AT87:AZ88"/>
    <mergeCell ref="BP88:BV90"/>
    <mergeCell ref="BW88:BZ90"/>
    <mergeCell ref="BD90:BM93"/>
    <mergeCell ref="AT91:BC92"/>
    <mergeCell ref="BP91:BS93"/>
    <mergeCell ref="BP96:CI103"/>
    <mergeCell ref="AT101:BM102"/>
    <mergeCell ref="AT103:BM104"/>
    <mergeCell ref="AT105:BM106"/>
    <mergeCell ref="BP105:BZ106"/>
    <mergeCell ref="CA105:CI107"/>
    <mergeCell ref="AT107:BM108"/>
    <mergeCell ref="BP108:BQ111"/>
    <mergeCell ref="BR108:BV111"/>
    <mergeCell ref="BZ109:CI111"/>
    <mergeCell ref="BL95:BN97"/>
    <mergeCell ref="CE113:CI117"/>
    <mergeCell ref="BP116:BW117"/>
    <mergeCell ref="AT110:AW111"/>
    <mergeCell ref="AX110:BM111"/>
    <mergeCell ref="BW110:BY111"/>
    <mergeCell ref="AX112:BM115"/>
    <mergeCell ref="AT113:AW114"/>
    <mergeCell ref="BP113:CC114"/>
    <mergeCell ref="BX116:CC117"/>
    <mergeCell ref="AT117:AZ118"/>
    <mergeCell ref="BA117:BM120"/>
    <mergeCell ref="AT132:AZ133"/>
    <mergeCell ref="BA132:BM135"/>
    <mergeCell ref="BP132:BV134"/>
    <mergeCell ref="BW132:BZ134"/>
    <mergeCell ref="CA132:CE134"/>
    <mergeCell ref="CF132:CI134"/>
    <mergeCell ref="AT134:AZ135"/>
    <mergeCell ref="BP135:BV137"/>
    <mergeCell ref="BW129:BZ131"/>
    <mergeCell ref="BP126:BV128"/>
    <mergeCell ref="BW126:BZ128"/>
    <mergeCell ref="CA129:CE131"/>
    <mergeCell ref="AT119:AZ120"/>
    <mergeCell ref="BP119:CI124"/>
    <mergeCell ref="AT122:AZ123"/>
    <mergeCell ref="BA122:BM131"/>
    <mergeCell ref="AT124:AZ125"/>
    <mergeCell ref="CA126:CE128"/>
    <mergeCell ref="CF126:CI128"/>
    <mergeCell ref="AT127:AZ128"/>
    <mergeCell ref="AT129:AZ130"/>
    <mergeCell ref="BP129:BV131"/>
    <mergeCell ref="CF129:CI131"/>
    <mergeCell ref="AT138:BC139"/>
    <mergeCell ref="AT143:BM145"/>
    <mergeCell ref="BP143:BV145"/>
    <mergeCell ref="BW143:CF145"/>
    <mergeCell ref="BW135:BZ137"/>
    <mergeCell ref="CA135:CE137"/>
    <mergeCell ref="CF135:CI137"/>
    <mergeCell ref="BD137:BM140"/>
    <mergeCell ref="BP138:BS140"/>
    <mergeCell ref="BT138:BU140"/>
    <mergeCell ref="BV138:BW140"/>
    <mergeCell ref="BX138:CE140"/>
    <mergeCell ref="CF138:CI140"/>
    <mergeCell ref="AT149:BM151"/>
    <mergeCell ref="BP149:BV151"/>
    <mergeCell ref="BW149:CC151"/>
    <mergeCell ref="CD149:CJ151"/>
    <mergeCell ref="CG143:CJ145"/>
    <mergeCell ref="AT146:BM148"/>
    <mergeCell ref="BP146:BV148"/>
    <mergeCell ref="BW146:CC148"/>
    <mergeCell ref="CD146:CJ148"/>
    <mergeCell ref="AT161:BM163"/>
    <mergeCell ref="BP161:BV163"/>
    <mergeCell ref="BW161:CC163"/>
    <mergeCell ref="CD161:CJ163"/>
    <mergeCell ref="AT158:BM160"/>
    <mergeCell ref="BP158:BV160"/>
    <mergeCell ref="BW158:CC160"/>
    <mergeCell ref="CD158:CJ160"/>
    <mergeCell ref="CD152:CJ154"/>
    <mergeCell ref="AT155:BM157"/>
    <mergeCell ref="BP155:BV157"/>
    <mergeCell ref="BW155:CF157"/>
    <mergeCell ref="CG155:CJ157"/>
    <mergeCell ref="AT152:BB154"/>
    <mergeCell ref="BP152:BV154"/>
    <mergeCell ref="BW152:CC154"/>
    <mergeCell ref="BC152:BK154"/>
    <mergeCell ref="BL152:BM154"/>
    <mergeCell ref="AT167:BM169"/>
    <mergeCell ref="BP167:BV169"/>
    <mergeCell ref="BW167:CF169"/>
    <mergeCell ref="CG167:CJ169"/>
    <mergeCell ref="AT164:BB166"/>
    <mergeCell ref="BP164:BV166"/>
    <mergeCell ref="BW164:CC166"/>
    <mergeCell ref="BC164:BK166"/>
    <mergeCell ref="BL164:BM166"/>
    <mergeCell ref="CD176:CJ178"/>
    <mergeCell ref="AE41:AH43"/>
    <mergeCell ref="AI41:AM43"/>
    <mergeCell ref="AN41:AQ43"/>
    <mergeCell ref="AN44:AQ46"/>
    <mergeCell ref="AE63:AG64"/>
    <mergeCell ref="X69:AE70"/>
    <mergeCell ref="X72:AQ77"/>
    <mergeCell ref="X79:AD81"/>
    <mergeCell ref="AE79:AH81"/>
    <mergeCell ref="AT176:BB178"/>
    <mergeCell ref="BP176:BV178"/>
    <mergeCell ref="BW176:CC178"/>
    <mergeCell ref="BC176:BK178"/>
    <mergeCell ref="BL176:BM178"/>
    <mergeCell ref="AT173:BM175"/>
    <mergeCell ref="BP173:BV175"/>
    <mergeCell ref="BW173:CC175"/>
    <mergeCell ref="CD173:CJ175"/>
    <mergeCell ref="AT170:BM172"/>
    <mergeCell ref="BP170:BV172"/>
    <mergeCell ref="BW170:CC172"/>
    <mergeCell ref="CD170:CJ172"/>
    <mergeCell ref="CD164:CJ166"/>
    <mergeCell ref="AE38:AH40"/>
    <mergeCell ref="B33:H34"/>
    <mergeCell ref="AE35:AH37"/>
    <mergeCell ref="AE32:AH34"/>
    <mergeCell ref="AI38:AM40"/>
    <mergeCell ref="AN38:AQ40"/>
    <mergeCell ref="B11:U12"/>
    <mergeCell ref="B13:U14"/>
    <mergeCell ref="AE16:AG17"/>
    <mergeCell ref="B23:H24"/>
    <mergeCell ref="B19:E20"/>
    <mergeCell ref="I23:U26"/>
    <mergeCell ref="F16:U17"/>
    <mergeCell ref="B16:E17"/>
    <mergeCell ref="X11:AH12"/>
    <mergeCell ref="AI11:AQ13"/>
    <mergeCell ref="AH15:AQ17"/>
    <mergeCell ref="X14:Y17"/>
    <mergeCell ref="Z14:AD17"/>
    <mergeCell ref="AM19:AQ23"/>
    <mergeCell ref="X25:AQ30"/>
    <mergeCell ref="B58:U59"/>
    <mergeCell ref="B60:U61"/>
    <mergeCell ref="B63:E64"/>
    <mergeCell ref="F63:U64"/>
    <mergeCell ref="B44:K45"/>
    <mergeCell ref="B54:U55"/>
    <mergeCell ref="B56:U57"/>
    <mergeCell ref="T48:V50"/>
    <mergeCell ref="F18:U21"/>
    <mergeCell ref="B25:H26"/>
    <mergeCell ref="I38:U41"/>
    <mergeCell ref="L43:U46"/>
    <mergeCell ref="I28:U37"/>
    <mergeCell ref="B38:H39"/>
    <mergeCell ref="B28:H29"/>
    <mergeCell ref="B30:H31"/>
    <mergeCell ref="B40:H41"/>
    <mergeCell ref="B35:H36"/>
    <mergeCell ref="B75:H76"/>
    <mergeCell ref="I75:U84"/>
    <mergeCell ref="B77:H78"/>
    <mergeCell ref="B80:H81"/>
    <mergeCell ref="B82:H83"/>
    <mergeCell ref="F65:U68"/>
    <mergeCell ref="B66:E67"/>
    <mergeCell ref="B70:H71"/>
    <mergeCell ref="I70:U73"/>
    <mergeCell ref="B72:H73"/>
    <mergeCell ref="B101:U102"/>
    <mergeCell ref="B103:U104"/>
    <mergeCell ref="B105:U106"/>
    <mergeCell ref="B107:U108"/>
    <mergeCell ref="B85:H86"/>
    <mergeCell ref="I85:U88"/>
    <mergeCell ref="B87:H88"/>
    <mergeCell ref="L90:U93"/>
    <mergeCell ref="B91:K92"/>
    <mergeCell ref="T95:V97"/>
    <mergeCell ref="I117:U120"/>
    <mergeCell ref="B119:H120"/>
    <mergeCell ref="B122:H123"/>
    <mergeCell ref="I122:U131"/>
    <mergeCell ref="B124:H125"/>
    <mergeCell ref="B127:H128"/>
    <mergeCell ref="B129:H130"/>
    <mergeCell ref="B110:E111"/>
    <mergeCell ref="F110:U111"/>
    <mergeCell ref="F112:U115"/>
    <mergeCell ref="B113:E114"/>
    <mergeCell ref="B117:H118"/>
    <mergeCell ref="X85:AD87"/>
    <mergeCell ref="AE85:AH87"/>
    <mergeCell ref="AI85:AM87"/>
    <mergeCell ref="AN85:AQ87"/>
    <mergeCell ref="X82:AD84"/>
    <mergeCell ref="AE82:AH84"/>
    <mergeCell ref="AI82:AM84"/>
    <mergeCell ref="AN82:AQ84"/>
    <mergeCell ref="X61:Y64"/>
    <mergeCell ref="Z61:AD64"/>
    <mergeCell ref="AH62:AQ64"/>
    <mergeCell ref="X66:AK67"/>
    <mergeCell ref="AM66:AQ70"/>
    <mergeCell ref="AF69:AK70"/>
    <mergeCell ref="X105:AH106"/>
    <mergeCell ref="X88:AD90"/>
    <mergeCell ref="AE88:AH90"/>
    <mergeCell ref="AI88:AM90"/>
    <mergeCell ref="AI105:AQ107"/>
    <mergeCell ref="AN91:AQ93"/>
    <mergeCell ref="X96:AQ103"/>
    <mergeCell ref="X91:AA93"/>
    <mergeCell ref="AB91:AC93"/>
    <mergeCell ref="AD91:AE93"/>
    <mergeCell ref="B176:J178"/>
    <mergeCell ref="B161:U163"/>
    <mergeCell ref="B164:J166"/>
    <mergeCell ref="B167:U169"/>
    <mergeCell ref="K176:S178"/>
    <mergeCell ref="T176:U178"/>
    <mergeCell ref="B170:U172"/>
    <mergeCell ref="B173:U175"/>
    <mergeCell ref="K164:S166"/>
    <mergeCell ref="T164:U166"/>
    <mergeCell ref="B155:U157"/>
    <mergeCell ref="B158:U160"/>
    <mergeCell ref="AO143:AR145"/>
    <mergeCell ref="X149:AD151"/>
    <mergeCell ref="AE149:AK151"/>
    <mergeCell ref="AL149:AR151"/>
    <mergeCell ref="AL146:AR148"/>
    <mergeCell ref="AE146:AK148"/>
    <mergeCell ref="X146:AD148"/>
    <mergeCell ref="AL158:AR160"/>
    <mergeCell ref="X143:AD145"/>
    <mergeCell ref="AE143:AN145"/>
    <mergeCell ref="AL152:AR154"/>
    <mergeCell ref="K152:S154"/>
    <mergeCell ref="T152:U154"/>
    <mergeCell ref="X152:AD154"/>
    <mergeCell ref="AE152:AK154"/>
    <mergeCell ref="B143:U145"/>
    <mergeCell ref="B146:U148"/>
    <mergeCell ref="B149:U151"/>
    <mergeCell ref="X164:AD166"/>
    <mergeCell ref="AE164:AK166"/>
    <mergeCell ref="AL164:AR166"/>
    <mergeCell ref="X155:AD157"/>
    <mergeCell ref="AE155:AN157"/>
    <mergeCell ref="AO155:AR157"/>
    <mergeCell ref="X158:AD160"/>
    <mergeCell ref="AE158:AK160"/>
    <mergeCell ref="AN32:AQ34"/>
    <mergeCell ref="AI35:AM37"/>
    <mergeCell ref="AF91:AM93"/>
    <mergeCell ref="AN88:AQ90"/>
    <mergeCell ref="AI79:AM81"/>
    <mergeCell ref="AN79:AQ81"/>
    <mergeCell ref="AI32:AM34"/>
    <mergeCell ref="X32:AD34"/>
    <mergeCell ref="X41:AD43"/>
    <mergeCell ref="X44:AA46"/>
    <mergeCell ref="AB44:AC46"/>
    <mergeCell ref="X132:AD134"/>
    <mergeCell ref="AE132:AH134"/>
    <mergeCell ref="AI132:AM134"/>
    <mergeCell ref="AN132:AQ134"/>
    <mergeCell ref="X129:AD131"/>
    <mergeCell ref="X176:AD178"/>
    <mergeCell ref="AE176:AK178"/>
    <mergeCell ref="AL176:AR178"/>
    <mergeCell ref="X58:AH59"/>
    <mergeCell ref="AI58:AQ60"/>
    <mergeCell ref="X49:AQ56"/>
    <mergeCell ref="X35:AD37"/>
    <mergeCell ref="X38:AD40"/>
    <mergeCell ref="X170:AD172"/>
    <mergeCell ref="AE170:AK172"/>
    <mergeCell ref="AL170:AR172"/>
    <mergeCell ref="X173:AD175"/>
    <mergeCell ref="AE173:AK175"/>
    <mergeCell ref="AL173:AR175"/>
    <mergeCell ref="AB138:AC140"/>
    <mergeCell ref="AD138:AE140"/>
    <mergeCell ref="AF138:AM140"/>
    <mergeCell ref="X161:AD163"/>
    <mergeCell ref="X167:AD169"/>
    <mergeCell ref="AE167:AN169"/>
    <mergeCell ref="AO167:AR169"/>
    <mergeCell ref="AE161:AK163"/>
    <mergeCell ref="AL161:AR163"/>
    <mergeCell ref="X135:AD137"/>
    <mergeCell ref="AD44:AE46"/>
    <mergeCell ref="AF44:AM46"/>
    <mergeCell ref="X19:AK20"/>
    <mergeCell ref="AN35:AQ37"/>
    <mergeCell ref="X22:AE23"/>
    <mergeCell ref="AF22:AK23"/>
    <mergeCell ref="AN138:AQ140"/>
    <mergeCell ref="X119:AQ124"/>
    <mergeCell ref="X126:AD128"/>
    <mergeCell ref="AE126:AH128"/>
    <mergeCell ref="AI126:AM128"/>
    <mergeCell ref="AN126:AQ128"/>
    <mergeCell ref="X138:AA140"/>
    <mergeCell ref="AE129:AH131"/>
    <mergeCell ref="AI129:AM131"/>
    <mergeCell ref="AN129:AQ131"/>
    <mergeCell ref="X116:AE117"/>
    <mergeCell ref="AM113:AQ117"/>
    <mergeCell ref="AF116:AK117"/>
    <mergeCell ref="X113:AK114"/>
    <mergeCell ref="AE110:AG111"/>
    <mergeCell ref="X108:Y111"/>
    <mergeCell ref="Z108:AD111"/>
    <mergeCell ref="AH109:AQ111"/>
    <mergeCell ref="B132:H133"/>
    <mergeCell ref="I132:U135"/>
    <mergeCell ref="B134:H135"/>
    <mergeCell ref="L137:U140"/>
    <mergeCell ref="B138:K139"/>
    <mergeCell ref="B152:J154"/>
    <mergeCell ref="AE135:AH137"/>
    <mergeCell ref="AI135:AM137"/>
    <mergeCell ref="AN135:AQ137"/>
  </mergeCells>
  <phoneticPr fontId="10" type="noConversion"/>
  <printOptions horizontalCentered="1"/>
  <pageMargins left="0.19685039370078741" right="0.19685039370078741" top="0" bottom="0" header="0" footer="0"/>
  <pageSetup paperSize="9" orientation="portrait" horizontalDpi="4294967293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R178"/>
  <sheetViews>
    <sheetView topLeftCell="A100" zoomScaleNormal="125" workbookViewId="0">
      <selection activeCell="AH109" sqref="AH109:AQ111"/>
    </sheetView>
  </sheetViews>
  <sheetFormatPr defaultColWidth="2.6640625" defaultRowHeight="4.5" customHeight="1" x14ac:dyDescent="0.25"/>
  <cols>
    <col min="1" max="44" width="2.44140625" style="63" customWidth="1"/>
    <col min="45" max="45" width="0.77734375" style="63" customWidth="1"/>
    <col min="46" max="46" width="1" style="63" customWidth="1"/>
    <col min="47" max="47" width="0.6640625" style="63" customWidth="1"/>
    <col min="48" max="16384" width="2.6640625" style="63"/>
  </cols>
  <sheetData>
    <row r="1" spans="1:44" ht="4.5" customHeight="1" x14ac:dyDescent="0.25">
      <c r="A1" s="57">
        <v>451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489" t="e">
        <f>CONCATENATE("*",INDEX('LŠZ H'!A$2:AI$130,A1,17))</f>
        <v>#REF!</v>
      </c>
      <c r="U1" s="489"/>
      <c r="V1" s="490"/>
      <c r="W1" s="60"/>
      <c r="X1" s="61"/>
      <c r="Y1" s="61"/>
      <c r="Z1" s="61"/>
      <c r="AA1" s="61"/>
      <c r="AB1" s="61"/>
      <c r="AC1" s="61"/>
      <c r="AD1" s="61"/>
      <c r="AE1" s="61"/>
      <c r="AF1" s="61"/>
      <c r="AG1" s="61"/>
      <c r="AH1" s="61"/>
      <c r="AI1" s="61"/>
      <c r="AJ1" s="61"/>
      <c r="AK1" s="61"/>
      <c r="AL1" s="61"/>
      <c r="AM1" s="61"/>
      <c r="AN1" s="61"/>
      <c r="AO1" s="61"/>
      <c r="AP1" s="61"/>
      <c r="AQ1" s="61"/>
      <c r="AR1" s="62"/>
    </row>
    <row r="2" spans="1:44" ht="4.5" customHeight="1" x14ac:dyDescent="0.25">
      <c r="A2" s="64"/>
      <c r="T2" s="491"/>
      <c r="U2" s="491"/>
      <c r="V2" s="492"/>
      <c r="W2" s="66"/>
      <c r="X2" s="384" t="s">
        <v>86</v>
      </c>
      <c r="Y2" s="384"/>
      <c r="Z2" s="384"/>
      <c r="AA2" s="384"/>
      <c r="AB2" s="384"/>
      <c r="AC2" s="384"/>
      <c r="AD2" s="384"/>
      <c r="AE2" s="384"/>
      <c r="AF2" s="384"/>
      <c r="AG2" s="384"/>
      <c r="AH2" s="384"/>
      <c r="AI2" s="384"/>
      <c r="AJ2" s="384"/>
      <c r="AK2" s="384"/>
      <c r="AL2" s="384"/>
      <c r="AM2" s="384"/>
      <c r="AN2" s="384"/>
      <c r="AO2" s="384"/>
      <c r="AP2" s="384"/>
      <c r="AQ2" s="384"/>
      <c r="AR2" s="67"/>
    </row>
    <row r="3" spans="1:44" ht="4.5" customHeight="1" x14ac:dyDescent="0.25">
      <c r="A3" s="64"/>
      <c r="Q3" s="84"/>
      <c r="T3" s="491"/>
      <c r="U3" s="491"/>
      <c r="V3" s="492"/>
      <c r="W3" s="66"/>
      <c r="X3" s="384"/>
      <c r="Y3" s="384"/>
      <c r="Z3" s="384"/>
      <c r="AA3" s="384"/>
      <c r="AB3" s="384"/>
      <c r="AC3" s="384"/>
      <c r="AD3" s="384"/>
      <c r="AE3" s="384"/>
      <c r="AF3" s="384"/>
      <c r="AG3" s="384"/>
      <c r="AH3" s="384"/>
      <c r="AI3" s="384"/>
      <c r="AJ3" s="384"/>
      <c r="AK3" s="384"/>
      <c r="AL3" s="384"/>
      <c r="AM3" s="384"/>
      <c r="AN3" s="384"/>
      <c r="AO3" s="384"/>
      <c r="AP3" s="384"/>
      <c r="AQ3" s="384"/>
      <c r="AR3" s="67"/>
    </row>
    <row r="4" spans="1:44" ht="4.5" customHeight="1" x14ac:dyDescent="0.25">
      <c r="A4" s="64"/>
      <c r="R4" s="68"/>
      <c r="S4" s="68"/>
      <c r="T4" s="68"/>
      <c r="U4" s="68"/>
      <c r="V4" s="65"/>
      <c r="W4" s="66"/>
      <c r="X4" s="384"/>
      <c r="Y4" s="384"/>
      <c r="Z4" s="384"/>
      <c r="AA4" s="384"/>
      <c r="AB4" s="384"/>
      <c r="AC4" s="384"/>
      <c r="AD4" s="384"/>
      <c r="AE4" s="384"/>
      <c r="AF4" s="384"/>
      <c r="AG4" s="384"/>
      <c r="AH4" s="384"/>
      <c r="AI4" s="384"/>
      <c r="AJ4" s="384"/>
      <c r="AK4" s="384"/>
      <c r="AL4" s="384"/>
      <c r="AM4" s="384"/>
      <c r="AN4" s="384"/>
      <c r="AO4" s="384"/>
      <c r="AP4" s="384"/>
      <c r="AQ4" s="384"/>
      <c r="AR4" s="67"/>
    </row>
    <row r="5" spans="1:44" ht="4.5" customHeight="1" x14ac:dyDescent="0.25">
      <c r="A5" s="64"/>
      <c r="R5" s="68"/>
      <c r="S5" s="68"/>
      <c r="T5" s="68"/>
      <c r="U5" s="68"/>
      <c r="V5" s="65"/>
      <c r="W5" s="66"/>
      <c r="X5" s="384"/>
      <c r="Y5" s="384"/>
      <c r="Z5" s="384"/>
      <c r="AA5" s="384"/>
      <c r="AB5" s="384"/>
      <c r="AC5" s="384"/>
      <c r="AD5" s="384"/>
      <c r="AE5" s="384"/>
      <c r="AF5" s="384"/>
      <c r="AG5" s="384"/>
      <c r="AH5" s="384"/>
      <c r="AI5" s="384"/>
      <c r="AJ5" s="384"/>
      <c r="AK5" s="384"/>
      <c r="AL5" s="384"/>
      <c r="AM5" s="384"/>
      <c r="AN5" s="384"/>
      <c r="AO5" s="384"/>
      <c r="AP5" s="384"/>
      <c r="AQ5" s="384"/>
      <c r="AR5" s="67"/>
    </row>
    <row r="6" spans="1:44" ht="4.5" customHeight="1" x14ac:dyDescent="0.25">
      <c r="A6" s="64"/>
      <c r="R6" s="68"/>
      <c r="S6" s="68"/>
      <c r="T6" s="68"/>
      <c r="U6" s="68"/>
      <c r="V6" s="65"/>
      <c r="W6" s="66"/>
      <c r="X6" s="384"/>
      <c r="Y6" s="384"/>
      <c r="Z6" s="384"/>
      <c r="AA6" s="384"/>
      <c r="AB6" s="384"/>
      <c r="AC6" s="384"/>
      <c r="AD6" s="384"/>
      <c r="AE6" s="384"/>
      <c r="AF6" s="384"/>
      <c r="AG6" s="384"/>
      <c r="AH6" s="384"/>
      <c r="AI6" s="384"/>
      <c r="AJ6" s="384"/>
      <c r="AK6" s="384"/>
      <c r="AL6" s="384"/>
      <c r="AM6" s="384"/>
      <c r="AN6" s="384"/>
      <c r="AO6" s="384"/>
      <c r="AP6" s="384"/>
      <c r="AQ6" s="384"/>
      <c r="AR6" s="67"/>
    </row>
    <row r="7" spans="1:44" ht="4.5" customHeight="1" x14ac:dyDescent="0.25">
      <c r="A7" s="64"/>
      <c r="B7" s="699" t="s">
        <v>180</v>
      </c>
      <c r="C7" s="304"/>
      <c r="D7" s="304"/>
      <c r="E7" s="304"/>
      <c r="F7" s="304"/>
      <c r="G7" s="304"/>
      <c r="H7" s="304"/>
      <c r="I7" s="304"/>
      <c r="J7" s="304"/>
      <c r="K7" s="304"/>
      <c r="L7" s="304"/>
      <c r="M7" s="304"/>
      <c r="N7" s="304"/>
      <c r="O7" s="304"/>
      <c r="P7" s="304"/>
      <c r="Q7" s="304"/>
      <c r="R7" s="304"/>
      <c r="S7" s="304"/>
      <c r="T7" s="304"/>
      <c r="U7" s="304"/>
      <c r="V7" s="65"/>
      <c r="W7" s="66"/>
      <c r="X7" s="384"/>
      <c r="Y7" s="384"/>
      <c r="Z7" s="384"/>
      <c r="AA7" s="384"/>
      <c r="AB7" s="384"/>
      <c r="AC7" s="384"/>
      <c r="AD7" s="384"/>
      <c r="AE7" s="384"/>
      <c r="AF7" s="384"/>
      <c r="AG7" s="384"/>
      <c r="AH7" s="384"/>
      <c r="AI7" s="384"/>
      <c r="AJ7" s="384"/>
      <c r="AK7" s="384"/>
      <c r="AL7" s="384"/>
      <c r="AM7" s="384"/>
      <c r="AN7" s="384"/>
      <c r="AO7" s="384"/>
      <c r="AP7" s="384"/>
      <c r="AQ7" s="384"/>
      <c r="AR7" s="67"/>
    </row>
    <row r="8" spans="1:44" ht="4.5" customHeight="1" x14ac:dyDescent="0.25">
      <c r="A8" s="64"/>
      <c r="B8" s="304"/>
      <c r="C8" s="304"/>
      <c r="D8" s="304"/>
      <c r="E8" s="304"/>
      <c r="F8" s="304"/>
      <c r="G8" s="304"/>
      <c r="H8" s="304"/>
      <c r="I8" s="304"/>
      <c r="J8" s="304"/>
      <c r="K8" s="304"/>
      <c r="L8" s="304"/>
      <c r="M8" s="304"/>
      <c r="N8" s="304"/>
      <c r="O8" s="304"/>
      <c r="P8" s="304"/>
      <c r="Q8" s="304"/>
      <c r="R8" s="304"/>
      <c r="S8" s="304"/>
      <c r="T8" s="304"/>
      <c r="U8" s="304"/>
      <c r="V8" s="65"/>
      <c r="W8" s="66"/>
      <c r="X8" s="384"/>
      <c r="Y8" s="384"/>
      <c r="Z8" s="384"/>
      <c r="AA8" s="384"/>
      <c r="AB8" s="384"/>
      <c r="AC8" s="384"/>
      <c r="AD8" s="384"/>
      <c r="AE8" s="384"/>
      <c r="AF8" s="384"/>
      <c r="AG8" s="384"/>
      <c r="AH8" s="384"/>
      <c r="AI8" s="384"/>
      <c r="AJ8" s="384"/>
      <c r="AK8" s="384"/>
      <c r="AL8" s="384"/>
      <c r="AM8" s="384"/>
      <c r="AN8" s="384"/>
      <c r="AO8" s="384"/>
      <c r="AP8" s="384"/>
      <c r="AQ8" s="384"/>
      <c r="AR8" s="67"/>
    </row>
    <row r="9" spans="1:44" ht="4.5" customHeight="1" x14ac:dyDescent="0.25">
      <c r="A9" s="64"/>
      <c r="B9" s="699" t="s">
        <v>146</v>
      </c>
      <c r="C9" s="699"/>
      <c r="D9" s="699"/>
      <c r="E9" s="699"/>
      <c r="F9" s="699"/>
      <c r="G9" s="699"/>
      <c r="H9" s="699"/>
      <c r="I9" s="699"/>
      <c r="J9" s="699"/>
      <c r="K9" s="699"/>
      <c r="L9" s="699"/>
      <c r="M9" s="699"/>
      <c r="N9" s="699"/>
      <c r="O9" s="699"/>
      <c r="P9" s="699"/>
      <c r="Q9" s="699"/>
      <c r="R9" s="699"/>
      <c r="S9" s="699"/>
      <c r="T9" s="699"/>
      <c r="U9" s="699"/>
      <c r="V9" s="65"/>
      <c r="W9" s="66"/>
      <c r="X9" s="384"/>
      <c r="Y9" s="384"/>
      <c r="Z9" s="384"/>
      <c r="AA9" s="384"/>
      <c r="AB9" s="384"/>
      <c r="AC9" s="384"/>
      <c r="AD9" s="384"/>
      <c r="AE9" s="384"/>
      <c r="AF9" s="384"/>
      <c r="AG9" s="384"/>
      <c r="AH9" s="384"/>
      <c r="AI9" s="384"/>
      <c r="AJ9" s="384"/>
      <c r="AK9" s="384"/>
      <c r="AL9" s="384"/>
      <c r="AM9" s="384"/>
      <c r="AN9" s="384"/>
      <c r="AO9" s="384"/>
      <c r="AP9" s="384"/>
      <c r="AQ9" s="384"/>
      <c r="AR9" s="67"/>
    </row>
    <row r="10" spans="1:44" ht="4.5" customHeight="1" x14ac:dyDescent="0.25">
      <c r="A10" s="64"/>
      <c r="B10" s="699"/>
      <c r="C10" s="699"/>
      <c r="D10" s="699"/>
      <c r="E10" s="699"/>
      <c r="F10" s="699"/>
      <c r="G10" s="699"/>
      <c r="H10" s="699"/>
      <c r="I10" s="699"/>
      <c r="J10" s="699"/>
      <c r="K10" s="699"/>
      <c r="L10" s="699"/>
      <c r="M10" s="699"/>
      <c r="N10" s="699"/>
      <c r="O10" s="699"/>
      <c r="P10" s="699"/>
      <c r="Q10" s="699"/>
      <c r="R10" s="699"/>
      <c r="S10" s="699"/>
      <c r="T10" s="699"/>
      <c r="U10" s="699"/>
      <c r="V10" s="65"/>
      <c r="W10" s="66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7"/>
    </row>
    <row r="11" spans="1:44" ht="4.5" customHeight="1" x14ac:dyDescent="0.25">
      <c r="A11" s="64"/>
      <c r="B11" s="740" t="s">
        <v>36</v>
      </c>
      <c r="C11" s="740"/>
      <c r="D11" s="740"/>
      <c r="E11" s="740"/>
      <c r="F11" s="740"/>
      <c r="G11" s="740"/>
      <c r="H11" s="740"/>
      <c r="I11" s="740"/>
      <c r="J11" s="740"/>
      <c r="K11" s="740"/>
      <c r="L11" s="740"/>
      <c r="M11" s="740"/>
      <c r="N11" s="740"/>
      <c r="O11" s="740"/>
      <c r="P11" s="740"/>
      <c r="Q11" s="740"/>
      <c r="R11" s="740"/>
      <c r="S11" s="740"/>
      <c r="T11" s="740"/>
      <c r="U11" s="740"/>
      <c r="V11" s="65"/>
      <c r="W11" s="66"/>
      <c r="X11" s="269" t="s">
        <v>75</v>
      </c>
      <c r="Y11" s="269"/>
      <c r="Z11" s="269"/>
      <c r="AA11" s="269"/>
      <c r="AB11" s="269"/>
      <c r="AC11" s="269"/>
      <c r="AD11" s="269"/>
      <c r="AE11" s="269"/>
      <c r="AF11" s="269"/>
      <c r="AG11" s="269"/>
      <c r="AH11" s="296"/>
      <c r="AI11" s="690" t="e">
        <f>I23</f>
        <v>#REF!</v>
      </c>
      <c r="AJ11" s="691"/>
      <c r="AK11" s="691"/>
      <c r="AL11" s="691"/>
      <c r="AM11" s="691"/>
      <c r="AN11" s="691"/>
      <c r="AO11" s="691"/>
      <c r="AP11" s="691"/>
      <c r="AQ11" s="692"/>
      <c r="AR11" s="67"/>
    </row>
    <row r="12" spans="1:44" ht="4.5" customHeight="1" x14ac:dyDescent="0.25">
      <c r="A12" s="64"/>
      <c r="B12" s="740"/>
      <c r="C12" s="740"/>
      <c r="D12" s="740"/>
      <c r="E12" s="740"/>
      <c r="F12" s="740"/>
      <c r="G12" s="740"/>
      <c r="H12" s="740"/>
      <c r="I12" s="740"/>
      <c r="J12" s="740"/>
      <c r="K12" s="740"/>
      <c r="L12" s="740"/>
      <c r="M12" s="740"/>
      <c r="N12" s="740"/>
      <c r="O12" s="740"/>
      <c r="P12" s="740"/>
      <c r="Q12" s="740"/>
      <c r="R12" s="740"/>
      <c r="S12" s="740"/>
      <c r="T12" s="740"/>
      <c r="U12" s="740"/>
      <c r="V12" s="65"/>
      <c r="W12" s="66"/>
      <c r="X12" s="269"/>
      <c r="Y12" s="269"/>
      <c r="Z12" s="269"/>
      <c r="AA12" s="269"/>
      <c r="AB12" s="269"/>
      <c r="AC12" s="269"/>
      <c r="AD12" s="269"/>
      <c r="AE12" s="269"/>
      <c r="AF12" s="269"/>
      <c r="AG12" s="269"/>
      <c r="AH12" s="296"/>
      <c r="AI12" s="693"/>
      <c r="AJ12" s="694"/>
      <c r="AK12" s="694"/>
      <c r="AL12" s="694"/>
      <c r="AM12" s="694"/>
      <c r="AN12" s="694"/>
      <c r="AO12" s="694"/>
      <c r="AP12" s="694"/>
      <c r="AQ12" s="695"/>
      <c r="AR12" s="67"/>
    </row>
    <row r="13" spans="1:44" ht="4.5" customHeight="1" x14ac:dyDescent="0.25">
      <c r="A13" s="64"/>
      <c r="B13" s="740" t="s">
        <v>39</v>
      </c>
      <c r="C13" s="740"/>
      <c r="D13" s="740"/>
      <c r="E13" s="740"/>
      <c r="F13" s="740"/>
      <c r="G13" s="740"/>
      <c r="H13" s="740"/>
      <c r="I13" s="740"/>
      <c r="J13" s="740"/>
      <c r="K13" s="740"/>
      <c r="L13" s="740"/>
      <c r="M13" s="740"/>
      <c r="N13" s="740"/>
      <c r="O13" s="740"/>
      <c r="P13" s="740"/>
      <c r="Q13" s="740"/>
      <c r="R13" s="740"/>
      <c r="S13" s="740"/>
      <c r="T13" s="740"/>
      <c r="U13" s="740"/>
      <c r="V13" s="65"/>
      <c r="W13" s="66"/>
      <c r="X13" s="69"/>
      <c r="Y13" s="69"/>
      <c r="Z13" s="69"/>
      <c r="AA13" s="69"/>
      <c r="AB13" s="69"/>
      <c r="AC13" s="69"/>
      <c r="AD13" s="70"/>
      <c r="AE13" s="70"/>
      <c r="AF13" s="70"/>
      <c r="AG13" s="70"/>
      <c r="AH13" s="70"/>
      <c r="AI13" s="696"/>
      <c r="AJ13" s="697"/>
      <c r="AK13" s="697"/>
      <c r="AL13" s="697"/>
      <c r="AM13" s="697"/>
      <c r="AN13" s="697"/>
      <c r="AO13" s="697"/>
      <c r="AP13" s="697"/>
      <c r="AQ13" s="698"/>
      <c r="AR13" s="67"/>
    </row>
    <row r="14" spans="1:44" ht="4.5" customHeight="1" x14ac:dyDescent="0.25">
      <c r="A14" s="64"/>
      <c r="B14" s="740"/>
      <c r="C14" s="740"/>
      <c r="D14" s="740"/>
      <c r="E14" s="740"/>
      <c r="F14" s="740"/>
      <c r="G14" s="740"/>
      <c r="H14" s="740"/>
      <c r="I14" s="740"/>
      <c r="J14" s="740"/>
      <c r="K14" s="740"/>
      <c r="L14" s="740"/>
      <c r="M14" s="740"/>
      <c r="N14" s="740"/>
      <c r="O14" s="740"/>
      <c r="P14" s="740"/>
      <c r="Q14" s="740"/>
      <c r="R14" s="740"/>
      <c r="S14" s="740"/>
      <c r="T14" s="740"/>
      <c r="U14" s="740"/>
      <c r="V14" s="65"/>
      <c r="W14" s="66"/>
      <c r="X14" s="679" t="s">
        <v>227</v>
      </c>
      <c r="Y14" s="680"/>
      <c r="Z14" s="681" t="e">
        <f>INDEX('LŠZ H'!A$2:AI$130,A1,14)</f>
        <v>#REF!</v>
      </c>
      <c r="AA14" s="682"/>
      <c r="AB14" s="682"/>
      <c r="AC14" s="682"/>
      <c r="AD14" s="683"/>
      <c r="AE14" s="70"/>
      <c r="AF14" s="70"/>
      <c r="AG14" s="70"/>
      <c r="AH14" s="70"/>
      <c r="AI14" s="70"/>
      <c r="AJ14" s="70"/>
      <c r="AK14" s="70"/>
      <c r="AL14" s="70"/>
      <c r="AM14" s="70"/>
      <c r="AN14" s="70"/>
      <c r="AO14" s="70"/>
      <c r="AP14" s="70"/>
      <c r="AQ14" s="70"/>
      <c r="AR14" s="67"/>
    </row>
    <row r="15" spans="1:44" ht="4.5" customHeight="1" x14ac:dyDescent="0.25">
      <c r="A15" s="66"/>
      <c r="B15" s="71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69"/>
      <c r="T15" s="69"/>
      <c r="U15" s="69"/>
      <c r="V15" s="67"/>
      <c r="W15" s="66"/>
      <c r="X15" s="679"/>
      <c r="Y15" s="680"/>
      <c r="Z15" s="684"/>
      <c r="AA15" s="685"/>
      <c r="AB15" s="685"/>
      <c r="AC15" s="685"/>
      <c r="AD15" s="686"/>
      <c r="AE15" s="69"/>
      <c r="AF15" s="69"/>
      <c r="AG15" s="69"/>
      <c r="AH15" s="715" t="e">
        <f>INDEX('LŠZ H'!A$2:AI$130,A1,27)</f>
        <v>#REF!</v>
      </c>
      <c r="AI15" s="716"/>
      <c r="AJ15" s="716"/>
      <c r="AK15" s="716"/>
      <c r="AL15" s="716"/>
      <c r="AM15" s="716"/>
      <c r="AN15" s="716"/>
      <c r="AO15" s="716"/>
      <c r="AP15" s="716"/>
      <c r="AQ15" s="717"/>
      <c r="AR15" s="67"/>
    </row>
    <row r="16" spans="1:44" ht="4.5" customHeight="1" x14ac:dyDescent="0.25">
      <c r="A16" s="66"/>
      <c r="B16" s="295" t="s">
        <v>228</v>
      </c>
      <c r="C16" s="295"/>
      <c r="D16" s="295"/>
      <c r="E16" s="295"/>
      <c r="F16" s="289" t="e">
        <f>IF(INDEX('LŠZ H'!A$2:AI130,A1,2)="ZK"," Závesný klzák / ZK / Hang glider / HG /",(CONCATENATE("Motorový závesný klzák/Powered Hangglider/MZK/PHG/RWL",INDEX('LŠZ H'!A$2:AI130,A1,38),"/")))</f>
        <v>#REF!</v>
      </c>
      <c r="G16" s="290"/>
      <c r="H16" s="290"/>
      <c r="I16" s="290"/>
      <c r="J16" s="290"/>
      <c r="K16" s="290"/>
      <c r="L16" s="290"/>
      <c r="M16" s="290"/>
      <c r="N16" s="290"/>
      <c r="O16" s="290"/>
      <c r="P16" s="290"/>
      <c r="Q16" s="290"/>
      <c r="R16" s="290"/>
      <c r="S16" s="290"/>
      <c r="T16" s="290"/>
      <c r="U16" s="291"/>
      <c r="V16" s="67"/>
      <c r="W16" s="66"/>
      <c r="X16" s="679"/>
      <c r="Y16" s="680"/>
      <c r="Z16" s="684"/>
      <c r="AA16" s="685"/>
      <c r="AB16" s="685"/>
      <c r="AC16" s="685"/>
      <c r="AD16" s="686"/>
      <c r="AE16" s="699" t="s">
        <v>68</v>
      </c>
      <c r="AF16" s="699"/>
      <c r="AG16" s="699"/>
      <c r="AH16" s="718"/>
      <c r="AI16" s="719"/>
      <c r="AJ16" s="719"/>
      <c r="AK16" s="719"/>
      <c r="AL16" s="719"/>
      <c r="AM16" s="719"/>
      <c r="AN16" s="719"/>
      <c r="AO16" s="719"/>
      <c r="AP16" s="719"/>
      <c r="AQ16" s="720"/>
      <c r="AR16" s="67"/>
    </row>
    <row r="17" spans="1:44" ht="4.5" customHeight="1" x14ac:dyDescent="0.25">
      <c r="A17" s="66"/>
      <c r="B17" s="295"/>
      <c r="C17" s="295"/>
      <c r="D17" s="295"/>
      <c r="E17" s="295"/>
      <c r="F17" s="292"/>
      <c r="G17" s="293"/>
      <c r="H17" s="293"/>
      <c r="I17" s="293"/>
      <c r="J17" s="293"/>
      <c r="K17" s="293"/>
      <c r="L17" s="293"/>
      <c r="M17" s="293"/>
      <c r="N17" s="293"/>
      <c r="O17" s="293"/>
      <c r="P17" s="293"/>
      <c r="Q17" s="293"/>
      <c r="R17" s="293"/>
      <c r="S17" s="293"/>
      <c r="T17" s="293"/>
      <c r="U17" s="294"/>
      <c r="V17" s="67"/>
      <c r="W17" s="66"/>
      <c r="X17" s="679"/>
      <c r="Y17" s="680"/>
      <c r="Z17" s="687"/>
      <c r="AA17" s="688"/>
      <c r="AB17" s="688"/>
      <c r="AC17" s="688"/>
      <c r="AD17" s="689"/>
      <c r="AE17" s="699"/>
      <c r="AF17" s="699"/>
      <c r="AG17" s="699"/>
      <c r="AH17" s="721"/>
      <c r="AI17" s="722"/>
      <c r="AJ17" s="722"/>
      <c r="AK17" s="722"/>
      <c r="AL17" s="722"/>
      <c r="AM17" s="722"/>
      <c r="AN17" s="722"/>
      <c r="AO17" s="722"/>
      <c r="AP17" s="722"/>
      <c r="AQ17" s="723"/>
      <c r="AR17" s="67"/>
    </row>
    <row r="18" spans="1:44" ht="4.5" customHeight="1" x14ac:dyDescent="0.25">
      <c r="A18" s="66"/>
      <c r="B18" s="69"/>
      <c r="C18" s="69"/>
      <c r="D18" s="69"/>
      <c r="E18" s="69"/>
      <c r="F18" s="733" t="e">
        <f>CONCATENATE(INDEX('LŠZ H'!A$2:AL$130,A1,3)," (",INDEX('LŠZ H'!A$2:AL$130,A1,9),")")</f>
        <v>#REF!</v>
      </c>
      <c r="G18" s="734"/>
      <c r="H18" s="734"/>
      <c r="I18" s="734"/>
      <c r="J18" s="734"/>
      <c r="K18" s="734"/>
      <c r="L18" s="734"/>
      <c r="M18" s="734"/>
      <c r="N18" s="734"/>
      <c r="O18" s="734"/>
      <c r="P18" s="734"/>
      <c r="Q18" s="734"/>
      <c r="R18" s="734"/>
      <c r="S18" s="734"/>
      <c r="T18" s="734"/>
      <c r="U18" s="735"/>
      <c r="V18" s="67"/>
      <c r="W18" s="66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67"/>
    </row>
    <row r="19" spans="1:44" ht="4.5" customHeight="1" x14ac:dyDescent="0.25">
      <c r="A19" s="66"/>
      <c r="B19" s="269" t="s">
        <v>69</v>
      </c>
      <c r="C19" s="269"/>
      <c r="D19" s="269"/>
      <c r="E19" s="269"/>
      <c r="F19" s="736"/>
      <c r="G19" s="734"/>
      <c r="H19" s="734"/>
      <c r="I19" s="734"/>
      <c r="J19" s="734"/>
      <c r="K19" s="734"/>
      <c r="L19" s="734"/>
      <c r="M19" s="734"/>
      <c r="N19" s="734"/>
      <c r="O19" s="734"/>
      <c r="P19" s="734"/>
      <c r="Q19" s="734"/>
      <c r="R19" s="734"/>
      <c r="S19" s="734"/>
      <c r="T19" s="734"/>
      <c r="U19" s="735"/>
      <c r="V19" s="67"/>
      <c r="W19" s="66"/>
      <c r="X19" s="269" t="s">
        <v>199</v>
      </c>
      <c r="Y19" s="270"/>
      <c r="Z19" s="270"/>
      <c r="AA19" s="270"/>
      <c r="AB19" s="270"/>
      <c r="AC19" s="270"/>
      <c r="AD19" s="270"/>
      <c r="AE19" s="270"/>
      <c r="AF19" s="270"/>
      <c r="AG19" s="270"/>
      <c r="AH19" s="270"/>
      <c r="AI19" s="270"/>
      <c r="AJ19" s="270"/>
      <c r="AK19" s="270"/>
      <c r="AM19" s="670" t="e">
        <f>INDEX('LŠZ H'!A$2:AI$130,A1,28)</f>
        <v>#REF!</v>
      </c>
      <c r="AN19" s="671"/>
      <c r="AO19" s="671"/>
      <c r="AP19" s="671"/>
      <c r="AQ19" s="672"/>
      <c r="AR19" s="67"/>
    </row>
    <row r="20" spans="1:44" ht="4.5" customHeight="1" x14ac:dyDescent="0.25">
      <c r="A20" s="66"/>
      <c r="B20" s="269"/>
      <c r="C20" s="269"/>
      <c r="D20" s="269"/>
      <c r="E20" s="269"/>
      <c r="F20" s="736"/>
      <c r="G20" s="734"/>
      <c r="H20" s="734"/>
      <c r="I20" s="734"/>
      <c r="J20" s="734"/>
      <c r="K20" s="734"/>
      <c r="L20" s="734"/>
      <c r="M20" s="734"/>
      <c r="N20" s="734"/>
      <c r="O20" s="734"/>
      <c r="P20" s="734"/>
      <c r="Q20" s="734"/>
      <c r="R20" s="734"/>
      <c r="S20" s="734"/>
      <c r="T20" s="734"/>
      <c r="U20" s="735"/>
      <c r="V20" s="67"/>
      <c r="W20" s="66"/>
      <c r="X20" s="270"/>
      <c r="Y20" s="270"/>
      <c r="Z20" s="270"/>
      <c r="AA20" s="270"/>
      <c r="AB20" s="270"/>
      <c r="AC20" s="270"/>
      <c r="AD20" s="270"/>
      <c r="AE20" s="270"/>
      <c r="AF20" s="270"/>
      <c r="AG20" s="270"/>
      <c r="AH20" s="270"/>
      <c r="AI20" s="270"/>
      <c r="AJ20" s="270"/>
      <c r="AK20" s="270"/>
      <c r="AL20" s="74"/>
      <c r="AM20" s="673"/>
      <c r="AN20" s="674"/>
      <c r="AO20" s="674"/>
      <c r="AP20" s="674"/>
      <c r="AQ20" s="675"/>
      <c r="AR20" s="67"/>
    </row>
    <row r="21" spans="1:44" ht="4.5" customHeight="1" x14ac:dyDescent="0.25">
      <c r="A21" s="66"/>
      <c r="B21" s="69"/>
      <c r="C21" s="69"/>
      <c r="D21" s="69"/>
      <c r="E21" s="69"/>
      <c r="F21" s="737"/>
      <c r="G21" s="738"/>
      <c r="H21" s="738"/>
      <c r="I21" s="738"/>
      <c r="J21" s="738"/>
      <c r="K21" s="738"/>
      <c r="L21" s="738"/>
      <c r="M21" s="738"/>
      <c r="N21" s="738"/>
      <c r="O21" s="738"/>
      <c r="P21" s="738"/>
      <c r="Q21" s="738"/>
      <c r="R21" s="738"/>
      <c r="S21" s="738"/>
      <c r="T21" s="738"/>
      <c r="U21" s="739"/>
      <c r="V21" s="67"/>
      <c r="W21" s="66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673"/>
      <c r="AN21" s="674"/>
      <c r="AO21" s="674"/>
      <c r="AP21" s="674"/>
      <c r="AQ21" s="675"/>
      <c r="AR21" s="67"/>
    </row>
    <row r="22" spans="1:44" ht="4.5" customHeight="1" x14ac:dyDescent="0.25">
      <c r="A22" s="66"/>
      <c r="B22" s="69"/>
      <c r="C22" s="69"/>
      <c r="D22" s="69"/>
      <c r="E22" s="69"/>
      <c r="F22" s="69"/>
      <c r="G22" s="69"/>
      <c r="H22" s="69"/>
      <c r="I22" s="69"/>
      <c r="J22" s="69"/>
      <c r="K22" s="69"/>
      <c r="L22" s="69"/>
      <c r="M22" s="69"/>
      <c r="N22" s="69"/>
      <c r="O22" s="69"/>
      <c r="P22" s="69"/>
      <c r="Q22" s="69"/>
      <c r="R22" s="69"/>
      <c r="S22" s="69"/>
      <c r="T22" s="69"/>
      <c r="U22" s="69"/>
      <c r="V22" s="67"/>
      <c r="W22" s="66"/>
      <c r="X22" s="269" t="s">
        <v>97</v>
      </c>
      <c r="Y22" s="269"/>
      <c r="Z22" s="269"/>
      <c r="AA22" s="269"/>
      <c r="AB22" s="269"/>
      <c r="AC22" s="269"/>
      <c r="AD22" s="269"/>
      <c r="AE22" s="269"/>
      <c r="AF22" s="709" t="e">
        <f>IF(INDEX('LŠZ H'!A$2:AI130,A1,2)="ZK",(CONCATENATE("O-HG / ",INDEX('LŠZ H'!A$2:AI130,A1,38)," place")),(CONCATENATE("RWL ",INDEX('LŠZ H'!A$2:AI130,A1,38),)))</f>
        <v>#REF!</v>
      </c>
      <c r="AG22" s="710"/>
      <c r="AH22" s="710"/>
      <c r="AI22" s="710"/>
      <c r="AJ22" s="710"/>
      <c r="AK22" s="711"/>
      <c r="AL22" s="75"/>
      <c r="AM22" s="673"/>
      <c r="AN22" s="674"/>
      <c r="AO22" s="674"/>
      <c r="AP22" s="674"/>
      <c r="AQ22" s="675"/>
      <c r="AR22" s="67"/>
    </row>
    <row r="23" spans="1:44" ht="4.5" customHeight="1" x14ac:dyDescent="0.25">
      <c r="A23" s="66"/>
      <c r="B23" s="269" t="s">
        <v>184</v>
      </c>
      <c r="C23" s="269"/>
      <c r="D23" s="269"/>
      <c r="E23" s="269"/>
      <c r="F23" s="269"/>
      <c r="G23" s="269"/>
      <c r="H23" s="269"/>
      <c r="I23" s="690" t="e">
        <f>INDEX('LŠZ H'!A$2:AL$130,A1,5)</f>
        <v>#REF!</v>
      </c>
      <c r="J23" s="741"/>
      <c r="K23" s="741"/>
      <c r="L23" s="741"/>
      <c r="M23" s="741"/>
      <c r="N23" s="741"/>
      <c r="O23" s="741"/>
      <c r="P23" s="741"/>
      <c r="Q23" s="741"/>
      <c r="R23" s="741"/>
      <c r="S23" s="741"/>
      <c r="T23" s="741"/>
      <c r="U23" s="742"/>
      <c r="V23" s="67"/>
      <c r="W23" s="66"/>
      <c r="X23" s="269"/>
      <c r="Y23" s="269"/>
      <c r="Z23" s="269"/>
      <c r="AA23" s="269"/>
      <c r="AB23" s="269"/>
      <c r="AC23" s="269"/>
      <c r="AD23" s="269"/>
      <c r="AE23" s="269"/>
      <c r="AF23" s="712"/>
      <c r="AG23" s="713"/>
      <c r="AH23" s="713"/>
      <c r="AI23" s="713"/>
      <c r="AJ23" s="713"/>
      <c r="AK23" s="714"/>
      <c r="AL23" s="75"/>
      <c r="AM23" s="676"/>
      <c r="AN23" s="677"/>
      <c r="AO23" s="677"/>
      <c r="AP23" s="677"/>
      <c r="AQ23" s="678"/>
      <c r="AR23" s="67"/>
    </row>
    <row r="24" spans="1:44" ht="4.5" customHeight="1" x14ac:dyDescent="0.25">
      <c r="A24" s="66"/>
      <c r="B24" s="269"/>
      <c r="C24" s="269"/>
      <c r="D24" s="269"/>
      <c r="E24" s="269"/>
      <c r="F24" s="269"/>
      <c r="G24" s="269"/>
      <c r="H24" s="269"/>
      <c r="I24" s="743"/>
      <c r="J24" s="744"/>
      <c r="K24" s="744"/>
      <c r="L24" s="744"/>
      <c r="M24" s="744"/>
      <c r="N24" s="744"/>
      <c r="O24" s="744"/>
      <c r="P24" s="744"/>
      <c r="Q24" s="744"/>
      <c r="R24" s="744"/>
      <c r="S24" s="744"/>
      <c r="T24" s="744"/>
      <c r="U24" s="745"/>
      <c r="V24" s="67"/>
      <c r="W24" s="66"/>
      <c r="X24" s="72"/>
      <c r="Y24" s="72"/>
      <c r="Z24" s="72"/>
      <c r="AA24" s="72"/>
      <c r="AB24" s="72"/>
      <c r="AC24" s="72"/>
      <c r="AD24" s="72"/>
      <c r="AE24" s="72"/>
      <c r="AF24" s="72"/>
      <c r="AG24" s="72"/>
      <c r="AH24" s="72"/>
      <c r="AI24" s="72"/>
      <c r="AJ24" s="72"/>
      <c r="AK24" s="72"/>
      <c r="AL24" s="72"/>
      <c r="AM24" s="72"/>
      <c r="AN24" s="72"/>
      <c r="AO24" s="72"/>
      <c r="AP24" s="72"/>
      <c r="AQ24" s="72"/>
      <c r="AR24" s="67"/>
    </row>
    <row r="25" spans="1:44" ht="4.5" customHeight="1" x14ac:dyDescent="0.25">
      <c r="A25" s="66"/>
      <c r="B25" s="269" t="s">
        <v>185</v>
      </c>
      <c r="C25" s="269"/>
      <c r="D25" s="269"/>
      <c r="E25" s="269"/>
      <c r="F25" s="269"/>
      <c r="G25" s="269"/>
      <c r="H25" s="269"/>
      <c r="I25" s="743"/>
      <c r="J25" s="744"/>
      <c r="K25" s="744"/>
      <c r="L25" s="744"/>
      <c r="M25" s="744"/>
      <c r="N25" s="744"/>
      <c r="O25" s="744"/>
      <c r="P25" s="744"/>
      <c r="Q25" s="744"/>
      <c r="R25" s="744"/>
      <c r="S25" s="744"/>
      <c r="T25" s="744"/>
      <c r="U25" s="745"/>
      <c r="V25" s="67"/>
      <c r="W25" s="66"/>
      <c r="X25" s="700" t="s">
        <v>15</v>
      </c>
      <c r="Y25" s="701"/>
      <c r="Z25" s="701"/>
      <c r="AA25" s="701"/>
      <c r="AB25" s="701"/>
      <c r="AC25" s="701"/>
      <c r="AD25" s="701"/>
      <c r="AE25" s="701"/>
      <c r="AF25" s="701"/>
      <c r="AG25" s="701"/>
      <c r="AH25" s="701"/>
      <c r="AI25" s="701"/>
      <c r="AJ25" s="701"/>
      <c r="AK25" s="701"/>
      <c r="AL25" s="701"/>
      <c r="AM25" s="701"/>
      <c r="AN25" s="701"/>
      <c r="AO25" s="701"/>
      <c r="AP25" s="701"/>
      <c r="AQ25" s="702"/>
      <c r="AR25" s="67"/>
    </row>
    <row r="26" spans="1:44" ht="4.5" customHeight="1" x14ac:dyDescent="0.25">
      <c r="A26" s="66"/>
      <c r="B26" s="269"/>
      <c r="C26" s="269"/>
      <c r="D26" s="269"/>
      <c r="E26" s="269"/>
      <c r="F26" s="269"/>
      <c r="G26" s="269"/>
      <c r="H26" s="269"/>
      <c r="I26" s="746"/>
      <c r="J26" s="747"/>
      <c r="K26" s="747"/>
      <c r="L26" s="747"/>
      <c r="M26" s="747"/>
      <c r="N26" s="747"/>
      <c r="O26" s="747"/>
      <c r="P26" s="747"/>
      <c r="Q26" s="747"/>
      <c r="R26" s="747"/>
      <c r="S26" s="747"/>
      <c r="T26" s="747"/>
      <c r="U26" s="748"/>
      <c r="V26" s="67"/>
      <c r="W26" s="66"/>
      <c r="X26" s="703"/>
      <c r="Y26" s="704"/>
      <c r="Z26" s="704"/>
      <c r="AA26" s="704"/>
      <c r="AB26" s="704"/>
      <c r="AC26" s="704"/>
      <c r="AD26" s="704"/>
      <c r="AE26" s="704"/>
      <c r="AF26" s="704"/>
      <c r="AG26" s="704"/>
      <c r="AH26" s="704"/>
      <c r="AI26" s="704"/>
      <c r="AJ26" s="704"/>
      <c r="AK26" s="704"/>
      <c r="AL26" s="704"/>
      <c r="AM26" s="704"/>
      <c r="AN26" s="704"/>
      <c r="AO26" s="704"/>
      <c r="AP26" s="704"/>
      <c r="AQ26" s="705"/>
      <c r="AR26" s="67"/>
    </row>
    <row r="27" spans="1:44" ht="4.5" customHeight="1" x14ac:dyDescent="0.25">
      <c r="A27" s="66"/>
      <c r="B27" s="69"/>
      <c r="C27" s="69"/>
      <c r="D27" s="69"/>
      <c r="E27" s="69"/>
      <c r="F27" s="69"/>
      <c r="G27" s="69"/>
      <c r="H27" s="69"/>
      <c r="I27" s="69"/>
      <c r="J27" s="69"/>
      <c r="K27" s="69"/>
      <c r="L27" s="69"/>
      <c r="M27" s="69"/>
      <c r="N27" s="69"/>
      <c r="O27" s="69"/>
      <c r="P27" s="69"/>
      <c r="Q27" s="69"/>
      <c r="R27" s="69"/>
      <c r="S27" s="69"/>
      <c r="T27" s="69"/>
      <c r="U27" s="69"/>
      <c r="V27" s="67"/>
      <c r="W27" s="66"/>
      <c r="X27" s="703"/>
      <c r="Y27" s="704"/>
      <c r="Z27" s="704"/>
      <c r="AA27" s="704"/>
      <c r="AB27" s="704"/>
      <c r="AC27" s="704"/>
      <c r="AD27" s="704"/>
      <c r="AE27" s="704"/>
      <c r="AF27" s="704"/>
      <c r="AG27" s="704"/>
      <c r="AH27" s="704"/>
      <c r="AI27" s="704"/>
      <c r="AJ27" s="704"/>
      <c r="AK27" s="704"/>
      <c r="AL27" s="704"/>
      <c r="AM27" s="704"/>
      <c r="AN27" s="704"/>
      <c r="AO27" s="704"/>
      <c r="AP27" s="704"/>
      <c r="AQ27" s="705"/>
      <c r="AR27" s="67"/>
    </row>
    <row r="28" spans="1:44" ht="4.5" customHeight="1" x14ac:dyDescent="0.25">
      <c r="A28" s="66"/>
      <c r="B28" s="269" t="s">
        <v>214</v>
      </c>
      <c r="C28" s="269"/>
      <c r="D28" s="269"/>
      <c r="E28" s="269"/>
      <c r="F28" s="269"/>
      <c r="G28" s="269"/>
      <c r="H28" s="269"/>
      <c r="I28" s="749" t="e">
        <f>CONCATENATE(INDEX('LŠZ H'!A$2:AI$130,A1,11),"",INDEX('LŠZ H'!A$2:AI$130,A1,24),", ",INDEX('LŠZ H'!A$2:AI$130,A1,25),"",INDEX('LŠZ H'!A$2:AI$130,A1,12))</f>
        <v>#REF!</v>
      </c>
      <c r="J28" s="750"/>
      <c r="K28" s="750"/>
      <c r="L28" s="750"/>
      <c r="M28" s="750"/>
      <c r="N28" s="750"/>
      <c r="O28" s="750"/>
      <c r="P28" s="750"/>
      <c r="Q28" s="750"/>
      <c r="R28" s="750"/>
      <c r="S28" s="750"/>
      <c r="T28" s="750"/>
      <c r="U28" s="751"/>
      <c r="V28" s="67"/>
      <c r="W28" s="66"/>
      <c r="X28" s="703"/>
      <c r="Y28" s="704"/>
      <c r="Z28" s="704"/>
      <c r="AA28" s="704"/>
      <c r="AB28" s="704"/>
      <c r="AC28" s="704"/>
      <c r="AD28" s="704"/>
      <c r="AE28" s="704"/>
      <c r="AF28" s="704"/>
      <c r="AG28" s="704"/>
      <c r="AH28" s="704"/>
      <c r="AI28" s="704"/>
      <c r="AJ28" s="704"/>
      <c r="AK28" s="704"/>
      <c r="AL28" s="704"/>
      <c r="AM28" s="704"/>
      <c r="AN28" s="704"/>
      <c r="AO28" s="704"/>
      <c r="AP28" s="704"/>
      <c r="AQ28" s="705"/>
      <c r="AR28" s="67"/>
    </row>
    <row r="29" spans="1:44" ht="4.5" customHeight="1" x14ac:dyDescent="0.25">
      <c r="A29" s="66"/>
      <c r="B29" s="269"/>
      <c r="C29" s="269"/>
      <c r="D29" s="269"/>
      <c r="E29" s="269"/>
      <c r="F29" s="269"/>
      <c r="G29" s="269"/>
      <c r="H29" s="269"/>
      <c r="I29" s="752"/>
      <c r="J29" s="699"/>
      <c r="K29" s="699"/>
      <c r="L29" s="699"/>
      <c r="M29" s="699"/>
      <c r="N29" s="699"/>
      <c r="O29" s="699"/>
      <c r="P29" s="699"/>
      <c r="Q29" s="699"/>
      <c r="R29" s="699"/>
      <c r="S29" s="699"/>
      <c r="T29" s="699"/>
      <c r="U29" s="753"/>
      <c r="V29" s="67"/>
      <c r="W29" s="66"/>
      <c r="X29" s="703"/>
      <c r="Y29" s="704"/>
      <c r="Z29" s="704"/>
      <c r="AA29" s="704"/>
      <c r="AB29" s="704"/>
      <c r="AC29" s="704"/>
      <c r="AD29" s="704"/>
      <c r="AE29" s="704"/>
      <c r="AF29" s="704"/>
      <c r="AG29" s="704"/>
      <c r="AH29" s="704"/>
      <c r="AI29" s="704"/>
      <c r="AJ29" s="704"/>
      <c r="AK29" s="704"/>
      <c r="AL29" s="704"/>
      <c r="AM29" s="704"/>
      <c r="AN29" s="704"/>
      <c r="AO29" s="704"/>
      <c r="AP29" s="704"/>
      <c r="AQ29" s="705"/>
      <c r="AR29" s="67"/>
    </row>
    <row r="30" spans="1:44" ht="4.5" customHeight="1" x14ac:dyDescent="0.25">
      <c r="A30" s="66"/>
      <c r="B30" s="269" t="s">
        <v>215</v>
      </c>
      <c r="C30" s="269"/>
      <c r="D30" s="269"/>
      <c r="E30" s="269"/>
      <c r="F30" s="269"/>
      <c r="G30" s="269"/>
      <c r="H30" s="269"/>
      <c r="I30" s="752"/>
      <c r="J30" s="699"/>
      <c r="K30" s="699"/>
      <c r="L30" s="699"/>
      <c r="M30" s="699"/>
      <c r="N30" s="699"/>
      <c r="O30" s="699"/>
      <c r="P30" s="699"/>
      <c r="Q30" s="699"/>
      <c r="R30" s="699"/>
      <c r="S30" s="699"/>
      <c r="T30" s="699"/>
      <c r="U30" s="753"/>
      <c r="V30" s="67"/>
      <c r="W30" s="66"/>
      <c r="X30" s="706"/>
      <c r="Y30" s="707"/>
      <c r="Z30" s="707"/>
      <c r="AA30" s="707"/>
      <c r="AB30" s="707"/>
      <c r="AC30" s="707"/>
      <c r="AD30" s="707"/>
      <c r="AE30" s="707"/>
      <c r="AF30" s="707"/>
      <c r="AG30" s="707"/>
      <c r="AH30" s="707"/>
      <c r="AI30" s="707"/>
      <c r="AJ30" s="707"/>
      <c r="AK30" s="707"/>
      <c r="AL30" s="707"/>
      <c r="AM30" s="707"/>
      <c r="AN30" s="707"/>
      <c r="AO30" s="707"/>
      <c r="AP30" s="707"/>
      <c r="AQ30" s="708"/>
      <c r="AR30" s="67"/>
    </row>
    <row r="31" spans="1:44" ht="4.5" customHeight="1" x14ac:dyDescent="0.25">
      <c r="A31" s="66"/>
      <c r="B31" s="269"/>
      <c r="C31" s="269"/>
      <c r="D31" s="269"/>
      <c r="E31" s="269"/>
      <c r="F31" s="269"/>
      <c r="G31" s="269"/>
      <c r="H31" s="269"/>
      <c r="I31" s="752"/>
      <c r="J31" s="699"/>
      <c r="K31" s="699"/>
      <c r="L31" s="699"/>
      <c r="M31" s="699"/>
      <c r="N31" s="699"/>
      <c r="O31" s="699"/>
      <c r="P31" s="699"/>
      <c r="Q31" s="699"/>
      <c r="R31" s="699"/>
      <c r="S31" s="699"/>
      <c r="T31" s="699"/>
      <c r="U31" s="753"/>
      <c r="V31" s="67"/>
      <c r="W31" s="66"/>
      <c r="AR31" s="67"/>
    </row>
    <row r="32" spans="1:44" ht="4.5" customHeight="1" x14ac:dyDescent="0.25">
      <c r="A32" s="66"/>
      <c r="B32" s="69"/>
      <c r="C32" s="69"/>
      <c r="D32" s="69"/>
      <c r="E32" s="69"/>
      <c r="F32" s="69"/>
      <c r="G32" s="69"/>
      <c r="H32" s="69"/>
      <c r="I32" s="752"/>
      <c r="J32" s="699"/>
      <c r="K32" s="699"/>
      <c r="L32" s="699"/>
      <c r="M32" s="699"/>
      <c r="N32" s="699"/>
      <c r="O32" s="699"/>
      <c r="P32" s="699"/>
      <c r="Q32" s="699"/>
      <c r="R32" s="699"/>
      <c r="S32" s="699"/>
      <c r="T32" s="699"/>
      <c r="U32" s="753"/>
      <c r="V32" s="67"/>
      <c r="W32" s="66"/>
      <c r="X32" s="238" t="s">
        <v>216</v>
      </c>
      <c r="Y32" s="239"/>
      <c r="Z32" s="239"/>
      <c r="AA32" s="239"/>
      <c r="AB32" s="239"/>
      <c r="AC32" s="239"/>
      <c r="AD32" s="240"/>
      <c r="AE32" s="238" t="s">
        <v>223</v>
      </c>
      <c r="AF32" s="239"/>
      <c r="AG32" s="239"/>
      <c r="AH32" s="240"/>
      <c r="AI32" s="247" t="s">
        <v>224</v>
      </c>
      <c r="AJ32" s="248"/>
      <c r="AK32" s="248"/>
      <c r="AL32" s="248"/>
      <c r="AM32" s="249"/>
      <c r="AN32" s="247" t="s">
        <v>225</v>
      </c>
      <c r="AO32" s="248"/>
      <c r="AP32" s="248"/>
      <c r="AQ32" s="249"/>
      <c r="AR32" s="67"/>
    </row>
    <row r="33" spans="1:44" ht="4.5" customHeight="1" x14ac:dyDescent="0.25">
      <c r="A33" s="66"/>
      <c r="B33" s="269" t="s">
        <v>217</v>
      </c>
      <c r="C33" s="269"/>
      <c r="D33" s="269"/>
      <c r="E33" s="269"/>
      <c r="F33" s="269"/>
      <c r="G33" s="269"/>
      <c r="H33" s="269"/>
      <c r="I33" s="752"/>
      <c r="J33" s="699"/>
      <c r="K33" s="699"/>
      <c r="L33" s="699"/>
      <c r="M33" s="699"/>
      <c r="N33" s="699"/>
      <c r="O33" s="699"/>
      <c r="P33" s="699"/>
      <c r="Q33" s="699"/>
      <c r="R33" s="699"/>
      <c r="S33" s="699"/>
      <c r="T33" s="699"/>
      <c r="U33" s="753"/>
      <c r="V33" s="67"/>
      <c r="W33" s="66"/>
      <c r="X33" s="241"/>
      <c r="Y33" s="242"/>
      <c r="Z33" s="242"/>
      <c r="AA33" s="242"/>
      <c r="AB33" s="242"/>
      <c r="AC33" s="242"/>
      <c r="AD33" s="243"/>
      <c r="AE33" s="241"/>
      <c r="AF33" s="242"/>
      <c r="AG33" s="242"/>
      <c r="AH33" s="243"/>
      <c r="AI33" s="250"/>
      <c r="AJ33" s="251"/>
      <c r="AK33" s="251"/>
      <c r="AL33" s="251"/>
      <c r="AM33" s="252"/>
      <c r="AN33" s="250"/>
      <c r="AO33" s="251"/>
      <c r="AP33" s="251"/>
      <c r="AQ33" s="252"/>
      <c r="AR33" s="67"/>
    </row>
    <row r="34" spans="1:44" ht="4.5" customHeight="1" x14ac:dyDescent="0.25">
      <c r="A34" s="66"/>
      <c r="B34" s="269"/>
      <c r="C34" s="269"/>
      <c r="D34" s="269"/>
      <c r="E34" s="269"/>
      <c r="F34" s="269"/>
      <c r="G34" s="269"/>
      <c r="H34" s="269"/>
      <c r="I34" s="752"/>
      <c r="J34" s="699"/>
      <c r="K34" s="699"/>
      <c r="L34" s="699"/>
      <c r="M34" s="699"/>
      <c r="N34" s="699"/>
      <c r="O34" s="699"/>
      <c r="P34" s="699"/>
      <c r="Q34" s="699"/>
      <c r="R34" s="699"/>
      <c r="S34" s="699"/>
      <c r="T34" s="699"/>
      <c r="U34" s="753"/>
      <c r="V34" s="67"/>
      <c r="W34" s="66"/>
      <c r="X34" s="244"/>
      <c r="Y34" s="245"/>
      <c r="Z34" s="245"/>
      <c r="AA34" s="245"/>
      <c r="AB34" s="245"/>
      <c r="AC34" s="245"/>
      <c r="AD34" s="246"/>
      <c r="AE34" s="244"/>
      <c r="AF34" s="245"/>
      <c r="AG34" s="245"/>
      <c r="AH34" s="246"/>
      <c r="AI34" s="253"/>
      <c r="AJ34" s="254"/>
      <c r="AK34" s="254"/>
      <c r="AL34" s="254"/>
      <c r="AM34" s="255"/>
      <c r="AN34" s="253"/>
      <c r="AO34" s="254"/>
      <c r="AP34" s="254"/>
      <c r="AQ34" s="255"/>
      <c r="AR34" s="67"/>
    </row>
    <row r="35" spans="1:44" ht="4.5" customHeight="1" x14ac:dyDescent="0.25">
      <c r="A35" s="66"/>
      <c r="B35" s="269" t="s">
        <v>218</v>
      </c>
      <c r="C35" s="269"/>
      <c r="D35" s="269"/>
      <c r="E35" s="269"/>
      <c r="F35" s="269"/>
      <c r="G35" s="269"/>
      <c r="H35" s="269"/>
      <c r="I35" s="752"/>
      <c r="J35" s="699"/>
      <c r="K35" s="699"/>
      <c r="L35" s="699"/>
      <c r="M35" s="699"/>
      <c r="N35" s="699"/>
      <c r="O35" s="699"/>
      <c r="P35" s="699"/>
      <c r="Q35" s="699"/>
      <c r="R35" s="699"/>
      <c r="S35" s="699"/>
      <c r="T35" s="699"/>
      <c r="U35" s="753"/>
      <c r="V35" s="67"/>
      <c r="W35" s="66"/>
      <c r="X35" s="280" t="s">
        <v>42</v>
      </c>
      <c r="Y35" s="305"/>
      <c r="Z35" s="305"/>
      <c r="AA35" s="305"/>
      <c r="AB35" s="305"/>
      <c r="AC35" s="305"/>
      <c r="AD35" s="306"/>
      <c r="AE35" s="367" t="e">
        <f>INDEX('LŠZ H'!A$2:AI$130,A1,29)</f>
        <v>#REF!</v>
      </c>
      <c r="AF35" s="368"/>
      <c r="AG35" s="368"/>
      <c r="AH35" s="369"/>
      <c r="AI35" s="258" t="e">
        <f>INDEX('LŠZ H'!A$2:AI$130,A1,31)</f>
        <v>#REF!</v>
      </c>
      <c r="AJ35" s="376"/>
      <c r="AK35" s="376"/>
      <c r="AL35" s="376"/>
      <c r="AM35" s="377"/>
      <c r="AN35" s="258" t="e">
        <f>INDEX('LŠZ H'!A$2:AI$130,A1,33)</f>
        <v>#REF!</v>
      </c>
      <c r="AO35" s="376"/>
      <c r="AP35" s="376"/>
      <c r="AQ35" s="377"/>
      <c r="AR35" s="67"/>
    </row>
    <row r="36" spans="1:44" ht="4.5" customHeight="1" x14ac:dyDescent="0.25">
      <c r="A36" s="66"/>
      <c r="B36" s="269"/>
      <c r="C36" s="269"/>
      <c r="D36" s="269"/>
      <c r="E36" s="269"/>
      <c r="F36" s="269"/>
      <c r="G36" s="269"/>
      <c r="H36" s="269"/>
      <c r="I36" s="752"/>
      <c r="J36" s="699"/>
      <c r="K36" s="699"/>
      <c r="L36" s="699"/>
      <c r="M36" s="699"/>
      <c r="N36" s="699"/>
      <c r="O36" s="699"/>
      <c r="P36" s="699"/>
      <c r="Q36" s="699"/>
      <c r="R36" s="699"/>
      <c r="S36" s="699"/>
      <c r="T36" s="699"/>
      <c r="U36" s="753"/>
      <c r="V36" s="67"/>
      <c r="W36" s="66"/>
      <c r="X36" s="307"/>
      <c r="Y36" s="308"/>
      <c r="Z36" s="308"/>
      <c r="AA36" s="308"/>
      <c r="AB36" s="308"/>
      <c r="AC36" s="308"/>
      <c r="AD36" s="309"/>
      <c r="AE36" s="370"/>
      <c r="AF36" s="371"/>
      <c r="AG36" s="371"/>
      <c r="AH36" s="372"/>
      <c r="AI36" s="378"/>
      <c r="AJ36" s="379"/>
      <c r="AK36" s="379"/>
      <c r="AL36" s="379"/>
      <c r="AM36" s="380"/>
      <c r="AN36" s="378"/>
      <c r="AO36" s="379"/>
      <c r="AP36" s="379"/>
      <c r="AQ36" s="380"/>
      <c r="AR36" s="67"/>
    </row>
    <row r="37" spans="1:44" ht="4.5" customHeight="1" x14ac:dyDescent="0.25">
      <c r="A37" s="66"/>
      <c r="B37" s="78"/>
      <c r="C37" s="69"/>
      <c r="D37" s="69"/>
      <c r="E37" s="69"/>
      <c r="F37" s="69"/>
      <c r="G37" s="69"/>
      <c r="H37" s="69"/>
      <c r="I37" s="754"/>
      <c r="J37" s="755"/>
      <c r="K37" s="755"/>
      <c r="L37" s="755"/>
      <c r="M37" s="755"/>
      <c r="N37" s="755"/>
      <c r="O37" s="755"/>
      <c r="P37" s="755"/>
      <c r="Q37" s="755"/>
      <c r="R37" s="755"/>
      <c r="S37" s="755"/>
      <c r="T37" s="755"/>
      <c r="U37" s="756"/>
      <c r="V37" s="67"/>
      <c r="W37" s="66"/>
      <c r="X37" s="310"/>
      <c r="Y37" s="311"/>
      <c r="Z37" s="311"/>
      <c r="AA37" s="311"/>
      <c r="AB37" s="311"/>
      <c r="AC37" s="311"/>
      <c r="AD37" s="312"/>
      <c r="AE37" s="373"/>
      <c r="AF37" s="374"/>
      <c r="AG37" s="374"/>
      <c r="AH37" s="375"/>
      <c r="AI37" s="381"/>
      <c r="AJ37" s="382"/>
      <c r="AK37" s="382"/>
      <c r="AL37" s="382"/>
      <c r="AM37" s="383"/>
      <c r="AN37" s="381"/>
      <c r="AO37" s="382"/>
      <c r="AP37" s="382"/>
      <c r="AQ37" s="383"/>
      <c r="AR37" s="67"/>
    </row>
    <row r="38" spans="1:44" ht="4.5" customHeight="1" x14ac:dyDescent="0.25">
      <c r="A38" s="66"/>
      <c r="B38" s="269" t="s">
        <v>43</v>
      </c>
      <c r="C38" s="269"/>
      <c r="D38" s="269"/>
      <c r="E38" s="269"/>
      <c r="F38" s="269"/>
      <c r="G38" s="269"/>
      <c r="H38" s="296"/>
      <c r="I38" s="297" t="e">
        <f>INDEX('LŠZ H'!A$2:AI$130,A1,13)</f>
        <v>#REF!</v>
      </c>
      <c r="J38" s="298"/>
      <c r="K38" s="298"/>
      <c r="L38" s="298"/>
      <c r="M38" s="298"/>
      <c r="N38" s="298"/>
      <c r="O38" s="298"/>
      <c r="P38" s="298"/>
      <c r="Q38" s="298"/>
      <c r="R38" s="298"/>
      <c r="S38" s="298"/>
      <c r="T38" s="298"/>
      <c r="U38" s="299"/>
      <c r="V38" s="67"/>
      <c r="W38" s="66"/>
      <c r="X38" s="220" t="s">
        <v>201</v>
      </c>
      <c r="Y38" s="221"/>
      <c r="Z38" s="221"/>
      <c r="AA38" s="221"/>
      <c r="AB38" s="221"/>
      <c r="AC38" s="221"/>
      <c r="AD38" s="222"/>
      <c r="AE38" s="238" t="s">
        <v>128</v>
      </c>
      <c r="AF38" s="221"/>
      <c r="AG38" s="221"/>
      <c r="AH38" s="222"/>
      <c r="AI38" s="238" t="s">
        <v>127</v>
      </c>
      <c r="AJ38" s="221"/>
      <c r="AK38" s="221"/>
      <c r="AL38" s="221"/>
      <c r="AM38" s="222"/>
      <c r="AN38" s="238" t="s">
        <v>6</v>
      </c>
      <c r="AO38" s="221"/>
      <c r="AP38" s="221"/>
      <c r="AQ38" s="222"/>
      <c r="AR38" s="67"/>
    </row>
    <row r="39" spans="1:44" ht="4.5" customHeight="1" x14ac:dyDescent="0.25">
      <c r="A39" s="66"/>
      <c r="B39" s="269"/>
      <c r="C39" s="269"/>
      <c r="D39" s="269"/>
      <c r="E39" s="269"/>
      <c r="F39" s="269"/>
      <c r="G39" s="269"/>
      <c r="H39" s="296"/>
      <c r="I39" s="300"/>
      <c r="J39" s="269"/>
      <c r="K39" s="269"/>
      <c r="L39" s="269"/>
      <c r="M39" s="269"/>
      <c r="N39" s="269"/>
      <c r="O39" s="269"/>
      <c r="P39" s="269"/>
      <c r="Q39" s="269"/>
      <c r="R39" s="269"/>
      <c r="S39" s="269"/>
      <c r="T39" s="269"/>
      <c r="U39" s="296"/>
      <c r="V39" s="67"/>
      <c r="W39" s="66"/>
      <c r="X39" s="223"/>
      <c r="Y39" s="224"/>
      <c r="Z39" s="224"/>
      <c r="AA39" s="224"/>
      <c r="AB39" s="224"/>
      <c r="AC39" s="224"/>
      <c r="AD39" s="225"/>
      <c r="AE39" s="223"/>
      <c r="AF39" s="224"/>
      <c r="AG39" s="224"/>
      <c r="AH39" s="225"/>
      <c r="AI39" s="223"/>
      <c r="AJ39" s="224"/>
      <c r="AK39" s="224"/>
      <c r="AL39" s="224"/>
      <c r="AM39" s="225"/>
      <c r="AN39" s="223"/>
      <c r="AO39" s="224"/>
      <c r="AP39" s="224"/>
      <c r="AQ39" s="225"/>
      <c r="AR39" s="67"/>
    </row>
    <row r="40" spans="1:44" ht="4.5" customHeight="1" x14ac:dyDescent="0.25">
      <c r="A40" s="66"/>
      <c r="B40" s="269" t="s">
        <v>44</v>
      </c>
      <c r="C40" s="269"/>
      <c r="D40" s="269"/>
      <c r="E40" s="269"/>
      <c r="F40" s="269"/>
      <c r="G40" s="269"/>
      <c r="H40" s="269"/>
      <c r="I40" s="300"/>
      <c r="J40" s="269"/>
      <c r="K40" s="269"/>
      <c r="L40" s="269"/>
      <c r="M40" s="269"/>
      <c r="N40" s="269"/>
      <c r="O40" s="269"/>
      <c r="P40" s="269"/>
      <c r="Q40" s="269"/>
      <c r="R40" s="269"/>
      <c r="S40" s="269"/>
      <c r="T40" s="269"/>
      <c r="U40" s="296"/>
      <c r="V40" s="67"/>
      <c r="W40" s="66"/>
      <c r="X40" s="226"/>
      <c r="Y40" s="227"/>
      <c r="Z40" s="227"/>
      <c r="AA40" s="227"/>
      <c r="AB40" s="227"/>
      <c r="AC40" s="227"/>
      <c r="AD40" s="228"/>
      <c r="AE40" s="226"/>
      <c r="AF40" s="227"/>
      <c r="AG40" s="227"/>
      <c r="AH40" s="228"/>
      <c r="AI40" s="226"/>
      <c r="AJ40" s="227"/>
      <c r="AK40" s="227"/>
      <c r="AL40" s="227"/>
      <c r="AM40" s="228"/>
      <c r="AN40" s="226"/>
      <c r="AO40" s="227"/>
      <c r="AP40" s="227"/>
      <c r="AQ40" s="228"/>
      <c r="AR40" s="67"/>
    </row>
    <row r="41" spans="1:44" ht="4.5" customHeight="1" x14ac:dyDescent="0.25">
      <c r="A41" s="66"/>
      <c r="B41" s="269"/>
      <c r="C41" s="269"/>
      <c r="D41" s="269"/>
      <c r="E41" s="269"/>
      <c r="F41" s="269"/>
      <c r="G41" s="269"/>
      <c r="H41" s="269"/>
      <c r="I41" s="301"/>
      <c r="J41" s="302"/>
      <c r="K41" s="302"/>
      <c r="L41" s="302"/>
      <c r="M41" s="302"/>
      <c r="N41" s="302"/>
      <c r="O41" s="302"/>
      <c r="P41" s="302"/>
      <c r="Q41" s="302"/>
      <c r="R41" s="302"/>
      <c r="S41" s="302"/>
      <c r="T41" s="302"/>
      <c r="U41" s="303"/>
      <c r="V41" s="67"/>
      <c r="W41" s="66"/>
      <c r="X41" s="280" t="s">
        <v>111</v>
      </c>
      <c r="Y41" s="281"/>
      <c r="Z41" s="281"/>
      <c r="AA41" s="281"/>
      <c r="AB41" s="281"/>
      <c r="AC41" s="281"/>
      <c r="AD41" s="282"/>
      <c r="AE41" s="358" t="e">
        <f>INDEX('LŠZ H'!A$2:AI$130,A1,35)</f>
        <v>#REF!</v>
      </c>
      <c r="AF41" s="359"/>
      <c r="AG41" s="359"/>
      <c r="AH41" s="360"/>
      <c r="AI41" s="358" t="e">
        <f>INDEX('LŠZ H'!A$2:AI$130,A1,36)</f>
        <v>#REF!</v>
      </c>
      <c r="AJ41" s="359"/>
      <c r="AK41" s="359"/>
      <c r="AL41" s="359"/>
      <c r="AM41" s="360"/>
      <c r="AN41" s="358" t="e">
        <f>INDEX('LŠZ H'!A$2:AI$130,A1,37)</f>
        <v>#REF!</v>
      </c>
      <c r="AO41" s="359"/>
      <c r="AP41" s="359"/>
      <c r="AQ41" s="360"/>
      <c r="AR41" s="67"/>
    </row>
    <row r="42" spans="1:44" ht="4.5" customHeight="1" x14ac:dyDescent="0.25">
      <c r="A42" s="66"/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7"/>
      <c r="W42" s="66"/>
      <c r="X42" s="283"/>
      <c r="Y42" s="284"/>
      <c r="Z42" s="284"/>
      <c r="AA42" s="284"/>
      <c r="AB42" s="284"/>
      <c r="AC42" s="284"/>
      <c r="AD42" s="285"/>
      <c r="AE42" s="361"/>
      <c r="AF42" s="362"/>
      <c r="AG42" s="362"/>
      <c r="AH42" s="363"/>
      <c r="AI42" s="361"/>
      <c r="AJ42" s="362"/>
      <c r="AK42" s="362"/>
      <c r="AL42" s="362"/>
      <c r="AM42" s="363"/>
      <c r="AN42" s="361"/>
      <c r="AO42" s="362"/>
      <c r="AP42" s="362"/>
      <c r="AQ42" s="363"/>
      <c r="AR42" s="67"/>
    </row>
    <row r="43" spans="1:44" ht="4.5" customHeight="1" x14ac:dyDescent="0.25">
      <c r="A43" s="66"/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297" t="e">
        <f ca="1">IF(DAYS360(I38,NOW())&gt;60,NOW(),I38)</f>
        <v>#REF!</v>
      </c>
      <c r="M43" s="350"/>
      <c r="N43" s="350"/>
      <c r="O43" s="350"/>
      <c r="P43" s="350"/>
      <c r="Q43" s="350"/>
      <c r="R43" s="350"/>
      <c r="S43" s="350"/>
      <c r="T43" s="350"/>
      <c r="U43" s="351"/>
      <c r="V43" s="67"/>
      <c r="W43" s="66"/>
      <c r="X43" s="286"/>
      <c r="Y43" s="287"/>
      <c r="Z43" s="287"/>
      <c r="AA43" s="287"/>
      <c r="AB43" s="287"/>
      <c r="AC43" s="287"/>
      <c r="AD43" s="288"/>
      <c r="AE43" s="364"/>
      <c r="AF43" s="365"/>
      <c r="AG43" s="365"/>
      <c r="AH43" s="366"/>
      <c r="AI43" s="364"/>
      <c r="AJ43" s="365"/>
      <c r="AK43" s="365"/>
      <c r="AL43" s="365"/>
      <c r="AM43" s="366"/>
      <c r="AN43" s="364"/>
      <c r="AO43" s="365"/>
      <c r="AP43" s="365"/>
      <c r="AQ43" s="366"/>
      <c r="AR43" s="67"/>
    </row>
    <row r="44" spans="1:44" ht="4.5" customHeight="1" x14ac:dyDescent="0.25">
      <c r="A44" s="66"/>
      <c r="B44" s="269" t="s">
        <v>45</v>
      </c>
      <c r="C44" s="269"/>
      <c r="D44" s="269"/>
      <c r="E44" s="269"/>
      <c r="F44" s="269"/>
      <c r="G44" s="269"/>
      <c r="H44" s="269"/>
      <c r="I44" s="269"/>
      <c r="J44" s="269"/>
      <c r="K44" s="269"/>
      <c r="L44" s="352"/>
      <c r="M44" s="353"/>
      <c r="N44" s="353"/>
      <c r="O44" s="353"/>
      <c r="P44" s="353"/>
      <c r="Q44" s="353"/>
      <c r="R44" s="353"/>
      <c r="S44" s="353"/>
      <c r="T44" s="353"/>
      <c r="U44" s="354"/>
      <c r="V44" s="67"/>
      <c r="W44" s="66"/>
      <c r="X44" s="271" t="s">
        <v>46</v>
      </c>
      <c r="Y44" s="272"/>
      <c r="Z44" s="272"/>
      <c r="AA44" s="273"/>
      <c r="AB44" s="238" t="e">
        <f>INDEX('LŠZ H'!A$2:AI$130,A1,18)</f>
        <v>#REF!</v>
      </c>
      <c r="AC44" s="240"/>
      <c r="AD44" s="238" t="s">
        <v>47</v>
      </c>
      <c r="AE44" s="240"/>
      <c r="AF44" s="260" t="e">
        <f>INDEX('LŠZ H'!A$2:AI$130,A1,7)</f>
        <v>#REF!</v>
      </c>
      <c r="AG44" s="261"/>
      <c r="AH44" s="261"/>
      <c r="AI44" s="261"/>
      <c r="AJ44" s="261"/>
      <c r="AK44" s="261"/>
      <c r="AL44" s="261"/>
      <c r="AM44" s="262"/>
      <c r="AN44" s="256" t="e">
        <f>INDEX('LŠZ H'!A$2:AI$130,A1,15)</f>
        <v>#REF!</v>
      </c>
      <c r="AO44" s="239"/>
      <c r="AP44" s="239"/>
      <c r="AQ44" s="240"/>
      <c r="AR44" s="67"/>
    </row>
    <row r="45" spans="1:44" ht="4.5" customHeight="1" x14ac:dyDescent="0.25">
      <c r="A45" s="66"/>
      <c r="B45" s="269"/>
      <c r="C45" s="269"/>
      <c r="D45" s="269"/>
      <c r="E45" s="269"/>
      <c r="F45" s="269"/>
      <c r="G45" s="269"/>
      <c r="H45" s="269"/>
      <c r="I45" s="269"/>
      <c r="J45" s="269"/>
      <c r="K45" s="269"/>
      <c r="L45" s="352"/>
      <c r="M45" s="353"/>
      <c r="N45" s="353"/>
      <c r="O45" s="353"/>
      <c r="P45" s="353"/>
      <c r="Q45" s="353"/>
      <c r="R45" s="353"/>
      <c r="S45" s="353"/>
      <c r="T45" s="353"/>
      <c r="U45" s="354"/>
      <c r="V45" s="67"/>
      <c r="W45" s="66"/>
      <c r="X45" s="274"/>
      <c r="Y45" s="275"/>
      <c r="Z45" s="275"/>
      <c r="AA45" s="276"/>
      <c r="AB45" s="241"/>
      <c r="AC45" s="243"/>
      <c r="AD45" s="241"/>
      <c r="AE45" s="243"/>
      <c r="AF45" s="263"/>
      <c r="AG45" s="264"/>
      <c r="AH45" s="264"/>
      <c r="AI45" s="264"/>
      <c r="AJ45" s="264"/>
      <c r="AK45" s="264"/>
      <c r="AL45" s="264"/>
      <c r="AM45" s="265"/>
      <c r="AN45" s="241"/>
      <c r="AO45" s="242"/>
      <c r="AP45" s="242"/>
      <c r="AQ45" s="243"/>
      <c r="AR45" s="67"/>
    </row>
    <row r="46" spans="1:44" ht="4.5" customHeight="1" x14ac:dyDescent="0.25">
      <c r="A46" s="66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355"/>
      <c r="M46" s="356"/>
      <c r="N46" s="356"/>
      <c r="O46" s="356"/>
      <c r="P46" s="356"/>
      <c r="Q46" s="356"/>
      <c r="R46" s="356"/>
      <c r="S46" s="356"/>
      <c r="T46" s="356"/>
      <c r="U46" s="357"/>
      <c r="V46" s="67"/>
      <c r="W46" s="66"/>
      <c r="X46" s="277"/>
      <c r="Y46" s="278"/>
      <c r="Z46" s="278"/>
      <c r="AA46" s="279"/>
      <c r="AB46" s="244"/>
      <c r="AC46" s="246"/>
      <c r="AD46" s="244"/>
      <c r="AE46" s="246"/>
      <c r="AF46" s="266"/>
      <c r="AG46" s="267"/>
      <c r="AH46" s="267"/>
      <c r="AI46" s="267"/>
      <c r="AJ46" s="267"/>
      <c r="AK46" s="267"/>
      <c r="AL46" s="267"/>
      <c r="AM46" s="268"/>
      <c r="AN46" s="244"/>
      <c r="AO46" s="245"/>
      <c r="AP46" s="245"/>
      <c r="AQ46" s="246"/>
      <c r="AR46" s="67"/>
    </row>
    <row r="47" spans="1:44" ht="4.5" customHeight="1" x14ac:dyDescent="0.25">
      <c r="A47" s="79"/>
      <c r="B47" s="80"/>
      <c r="C47" s="80"/>
      <c r="D47" s="80"/>
      <c r="E47" s="80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0"/>
      <c r="S47" s="80"/>
      <c r="T47" s="80"/>
      <c r="U47" s="80"/>
      <c r="V47" s="81"/>
      <c r="W47" s="79"/>
      <c r="X47" s="82"/>
      <c r="Y47" s="82"/>
      <c r="Z47" s="82"/>
      <c r="AA47" s="82"/>
      <c r="AB47" s="82"/>
      <c r="AC47" s="82"/>
      <c r="AD47" s="82"/>
      <c r="AE47" s="82"/>
      <c r="AF47" s="82"/>
      <c r="AG47" s="82"/>
      <c r="AH47" s="82"/>
      <c r="AI47" s="82"/>
      <c r="AJ47" s="82"/>
      <c r="AK47" s="82"/>
      <c r="AL47" s="82"/>
      <c r="AM47" s="82"/>
      <c r="AN47" s="82"/>
      <c r="AO47" s="82"/>
      <c r="AP47" s="82"/>
      <c r="AQ47" s="82"/>
      <c r="AR47" s="81"/>
    </row>
    <row r="48" spans="1:44" ht="4.5" customHeight="1" x14ac:dyDescent="0.25">
      <c r="A48" s="57">
        <v>428</v>
      </c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489" t="e">
        <f>CONCATENATE("*",INDEX('LŠZ H'!A$2:AI$130,A48,17))</f>
        <v>#REF!</v>
      </c>
      <c r="U48" s="489"/>
      <c r="V48" s="490"/>
      <c r="W48" s="60"/>
      <c r="X48" s="61"/>
      <c r="Y48" s="61"/>
      <c r="Z48" s="61"/>
      <c r="AA48" s="61"/>
      <c r="AB48" s="61"/>
      <c r="AC48" s="61"/>
      <c r="AD48" s="61"/>
      <c r="AE48" s="61"/>
      <c r="AF48" s="61"/>
      <c r="AG48" s="61"/>
      <c r="AH48" s="61"/>
      <c r="AI48" s="61"/>
      <c r="AJ48" s="61"/>
      <c r="AK48" s="61"/>
      <c r="AL48" s="61"/>
      <c r="AM48" s="61"/>
      <c r="AN48" s="61"/>
      <c r="AO48" s="61"/>
      <c r="AP48" s="61"/>
      <c r="AQ48" s="61"/>
      <c r="AR48" s="62"/>
    </row>
    <row r="49" spans="1:44" ht="4.5" customHeight="1" x14ac:dyDescent="0.25">
      <c r="A49" s="64"/>
      <c r="T49" s="491"/>
      <c r="U49" s="491"/>
      <c r="V49" s="492"/>
      <c r="W49" s="66"/>
      <c r="X49" s="384" t="s">
        <v>86</v>
      </c>
      <c r="Y49" s="384"/>
      <c r="Z49" s="384"/>
      <c r="AA49" s="384"/>
      <c r="AB49" s="384"/>
      <c r="AC49" s="384"/>
      <c r="AD49" s="384"/>
      <c r="AE49" s="384"/>
      <c r="AF49" s="384"/>
      <c r="AG49" s="384"/>
      <c r="AH49" s="384"/>
      <c r="AI49" s="384"/>
      <c r="AJ49" s="384"/>
      <c r="AK49" s="384"/>
      <c r="AL49" s="384"/>
      <c r="AM49" s="384"/>
      <c r="AN49" s="384"/>
      <c r="AO49" s="384"/>
      <c r="AP49" s="384"/>
      <c r="AQ49" s="384"/>
      <c r="AR49" s="67"/>
    </row>
    <row r="50" spans="1:44" ht="4.5" customHeight="1" x14ac:dyDescent="0.25">
      <c r="A50" s="64"/>
      <c r="T50" s="491"/>
      <c r="U50" s="491"/>
      <c r="V50" s="492"/>
      <c r="W50" s="66"/>
      <c r="X50" s="384"/>
      <c r="Y50" s="384"/>
      <c r="Z50" s="384"/>
      <c r="AA50" s="384"/>
      <c r="AB50" s="384"/>
      <c r="AC50" s="384"/>
      <c r="AD50" s="384"/>
      <c r="AE50" s="384"/>
      <c r="AF50" s="384"/>
      <c r="AG50" s="384"/>
      <c r="AH50" s="384"/>
      <c r="AI50" s="384"/>
      <c r="AJ50" s="384"/>
      <c r="AK50" s="384"/>
      <c r="AL50" s="384"/>
      <c r="AM50" s="384"/>
      <c r="AN50" s="384"/>
      <c r="AO50" s="384"/>
      <c r="AP50" s="384"/>
      <c r="AQ50" s="384"/>
      <c r="AR50" s="67"/>
    </row>
    <row r="51" spans="1:44" ht="4.5" customHeight="1" x14ac:dyDescent="0.25">
      <c r="A51" s="64"/>
      <c r="R51" s="68"/>
      <c r="S51" s="68"/>
      <c r="T51" s="68"/>
      <c r="U51" s="68"/>
      <c r="V51" s="65"/>
      <c r="W51" s="66"/>
      <c r="X51" s="384"/>
      <c r="Y51" s="384"/>
      <c r="Z51" s="384"/>
      <c r="AA51" s="384"/>
      <c r="AB51" s="384"/>
      <c r="AC51" s="384"/>
      <c r="AD51" s="384"/>
      <c r="AE51" s="384"/>
      <c r="AF51" s="384"/>
      <c r="AG51" s="384"/>
      <c r="AH51" s="384"/>
      <c r="AI51" s="384"/>
      <c r="AJ51" s="384"/>
      <c r="AK51" s="384"/>
      <c r="AL51" s="384"/>
      <c r="AM51" s="384"/>
      <c r="AN51" s="384"/>
      <c r="AO51" s="384"/>
      <c r="AP51" s="384"/>
      <c r="AQ51" s="384"/>
      <c r="AR51" s="67"/>
    </row>
    <row r="52" spans="1:44" ht="4.5" customHeight="1" x14ac:dyDescent="0.25">
      <c r="A52" s="64"/>
      <c r="R52" s="68"/>
      <c r="S52" s="68"/>
      <c r="T52" s="68"/>
      <c r="U52" s="68"/>
      <c r="V52" s="65"/>
      <c r="W52" s="66"/>
      <c r="X52" s="384"/>
      <c r="Y52" s="384"/>
      <c r="Z52" s="384"/>
      <c r="AA52" s="384"/>
      <c r="AB52" s="384"/>
      <c r="AC52" s="384"/>
      <c r="AD52" s="384"/>
      <c r="AE52" s="384"/>
      <c r="AF52" s="384"/>
      <c r="AG52" s="384"/>
      <c r="AH52" s="384"/>
      <c r="AI52" s="384"/>
      <c r="AJ52" s="384"/>
      <c r="AK52" s="384"/>
      <c r="AL52" s="384"/>
      <c r="AM52" s="384"/>
      <c r="AN52" s="384"/>
      <c r="AO52" s="384"/>
      <c r="AP52" s="384"/>
      <c r="AQ52" s="384"/>
      <c r="AR52" s="67"/>
    </row>
    <row r="53" spans="1:44" ht="4.5" customHeight="1" x14ac:dyDescent="0.25">
      <c r="A53" s="64"/>
      <c r="R53" s="68"/>
      <c r="S53" s="68"/>
      <c r="T53" s="68"/>
      <c r="U53" s="68"/>
      <c r="V53" s="65"/>
      <c r="W53" s="66"/>
      <c r="X53" s="384"/>
      <c r="Y53" s="384"/>
      <c r="Z53" s="384"/>
      <c r="AA53" s="384"/>
      <c r="AB53" s="384"/>
      <c r="AC53" s="384"/>
      <c r="AD53" s="384"/>
      <c r="AE53" s="384"/>
      <c r="AF53" s="384"/>
      <c r="AG53" s="384"/>
      <c r="AH53" s="384"/>
      <c r="AI53" s="384"/>
      <c r="AJ53" s="384"/>
      <c r="AK53" s="384"/>
      <c r="AL53" s="384"/>
      <c r="AM53" s="384"/>
      <c r="AN53" s="384"/>
      <c r="AO53" s="384"/>
      <c r="AP53" s="384"/>
      <c r="AQ53" s="384"/>
      <c r="AR53" s="67"/>
    </row>
    <row r="54" spans="1:44" ht="4.5" customHeight="1" x14ac:dyDescent="0.25">
      <c r="A54" s="64"/>
      <c r="B54" s="699" t="s">
        <v>180</v>
      </c>
      <c r="C54" s="304"/>
      <c r="D54" s="304"/>
      <c r="E54" s="304"/>
      <c r="F54" s="304"/>
      <c r="G54" s="304"/>
      <c r="H54" s="304"/>
      <c r="I54" s="304"/>
      <c r="J54" s="304"/>
      <c r="K54" s="304"/>
      <c r="L54" s="304"/>
      <c r="M54" s="304"/>
      <c r="N54" s="304"/>
      <c r="O54" s="304"/>
      <c r="P54" s="304"/>
      <c r="Q54" s="304"/>
      <c r="R54" s="304"/>
      <c r="S54" s="304"/>
      <c r="T54" s="304"/>
      <c r="U54" s="304"/>
      <c r="V54" s="65"/>
      <c r="W54" s="66"/>
      <c r="X54" s="384"/>
      <c r="Y54" s="384"/>
      <c r="Z54" s="384"/>
      <c r="AA54" s="384"/>
      <c r="AB54" s="384"/>
      <c r="AC54" s="384"/>
      <c r="AD54" s="384"/>
      <c r="AE54" s="384"/>
      <c r="AF54" s="384"/>
      <c r="AG54" s="384"/>
      <c r="AH54" s="384"/>
      <c r="AI54" s="384"/>
      <c r="AJ54" s="384"/>
      <c r="AK54" s="384"/>
      <c r="AL54" s="384"/>
      <c r="AM54" s="384"/>
      <c r="AN54" s="384"/>
      <c r="AO54" s="384"/>
      <c r="AP54" s="384"/>
      <c r="AQ54" s="384"/>
      <c r="AR54" s="67"/>
    </row>
    <row r="55" spans="1:44" ht="4.5" customHeight="1" x14ac:dyDescent="0.25">
      <c r="A55" s="64"/>
      <c r="B55" s="304"/>
      <c r="C55" s="304"/>
      <c r="D55" s="304"/>
      <c r="E55" s="304"/>
      <c r="F55" s="304"/>
      <c r="G55" s="304"/>
      <c r="H55" s="304"/>
      <c r="I55" s="304"/>
      <c r="J55" s="304"/>
      <c r="K55" s="304"/>
      <c r="L55" s="304"/>
      <c r="M55" s="304"/>
      <c r="N55" s="304"/>
      <c r="O55" s="304"/>
      <c r="P55" s="304"/>
      <c r="Q55" s="304"/>
      <c r="R55" s="304"/>
      <c r="S55" s="304"/>
      <c r="T55" s="304"/>
      <c r="U55" s="304"/>
      <c r="V55" s="65"/>
      <c r="W55" s="66"/>
      <c r="X55" s="384"/>
      <c r="Y55" s="384"/>
      <c r="Z55" s="384"/>
      <c r="AA55" s="384"/>
      <c r="AB55" s="384"/>
      <c r="AC55" s="384"/>
      <c r="AD55" s="384"/>
      <c r="AE55" s="384"/>
      <c r="AF55" s="384"/>
      <c r="AG55" s="384"/>
      <c r="AH55" s="384"/>
      <c r="AI55" s="384"/>
      <c r="AJ55" s="384"/>
      <c r="AK55" s="384"/>
      <c r="AL55" s="384"/>
      <c r="AM55" s="384"/>
      <c r="AN55" s="384"/>
      <c r="AO55" s="384"/>
      <c r="AP55" s="384"/>
      <c r="AQ55" s="384"/>
      <c r="AR55" s="67"/>
    </row>
    <row r="56" spans="1:44" ht="4.5" customHeight="1" x14ac:dyDescent="0.25">
      <c r="A56" s="64"/>
      <c r="B56" s="699" t="s">
        <v>146</v>
      </c>
      <c r="C56" s="699"/>
      <c r="D56" s="699"/>
      <c r="E56" s="699"/>
      <c r="F56" s="699"/>
      <c r="G56" s="699"/>
      <c r="H56" s="699"/>
      <c r="I56" s="699"/>
      <c r="J56" s="699"/>
      <c r="K56" s="699"/>
      <c r="L56" s="699"/>
      <c r="M56" s="699"/>
      <c r="N56" s="699"/>
      <c r="O56" s="699"/>
      <c r="P56" s="699"/>
      <c r="Q56" s="699"/>
      <c r="R56" s="699"/>
      <c r="S56" s="699"/>
      <c r="T56" s="699"/>
      <c r="U56" s="699"/>
      <c r="V56" s="65"/>
      <c r="W56" s="66"/>
      <c r="X56" s="384"/>
      <c r="Y56" s="384"/>
      <c r="Z56" s="384"/>
      <c r="AA56" s="384"/>
      <c r="AB56" s="384"/>
      <c r="AC56" s="384"/>
      <c r="AD56" s="384"/>
      <c r="AE56" s="384"/>
      <c r="AF56" s="384"/>
      <c r="AG56" s="384"/>
      <c r="AH56" s="384"/>
      <c r="AI56" s="384"/>
      <c r="AJ56" s="384"/>
      <c r="AK56" s="384"/>
      <c r="AL56" s="384"/>
      <c r="AM56" s="384"/>
      <c r="AN56" s="384"/>
      <c r="AO56" s="384"/>
      <c r="AP56" s="384"/>
      <c r="AQ56" s="384"/>
      <c r="AR56" s="67"/>
    </row>
    <row r="57" spans="1:44" ht="4.5" customHeight="1" x14ac:dyDescent="0.25">
      <c r="A57" s="64"/>
      <c r="B57" s="699"/>
      <c r="C57" s="699"/>
      <c r="D57" s="699"/>
      <c r="E57" s="699"/>
      <c r="F57" s="699"/>
      <c r="G57" s="699"/>
      <c r="H57" s="699"/>
      <c r="I57" s="699"/>
      <c r="J57" s="699"/>
      <c r="K57" s="699"/>
      <c r="L57" s="699"/>
      <c r="M57" s="699"/>
      <c r="N57" s="699"/>
      <c r="O57" s="699"/>
      <c r="P57" s="699"/>
      <c r="Q57" s="699"/>
      <c r="R57" s="699"/>
      <c r="S57" s="699"/>
      <c r="T57" s="699"/>
      <c r="U57" s="699"/>
      <c r="V57" s="65"/>
      <c r="W57" s="66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7"/>
    </row>
    <row r="58" spans="1:44" ht="4.5" customHeight="1" x14ac:dyDescent="0.25">
      <c r="A58" s="64"/>
      <c r="B58" s="740" t="s">
        <v>36</v>
      </c>
      <c r="C58" s="740"/>
      <c r="D58" s="740"/>
      <c r="E58" s="740"/>
      <c r="F58" s="740"/>
      <c r="G58" s="740"/>
      <c r="H58" s="740"/>
      <c r="I58" s="740"/>
      <c r="J58" s="740"/>
      <c r="K58" s="740"/>
      <c r="L58" s="740"/>
      <c r="M58" s="740"/>
      <c r="N58" s="740"/>
      <c r="O58" s="740"/>
      <c r="P58" s="740"/>
      <c r="Q58" s="740"/>
      <c r="R58" s="740"/>
      <c r="S58" s="740"/>
      <c r="T58" s="740"/>
      <c r="U58" s="740"/>
      <c r="V58" s="65"/>
      <c r="W58" s="66"/>
      <c r="X58" s="269" t="s">
        <v>75</v>
      </c>
      <c r="Y58" s="269"/>
      <c r="Z58" s="269"/>
      <c r="AA58" s="269"/>
      <c r="AB58" s="269"/>
      <c r="AC58" s="269"/>
      <c r="AD58" s="269"/>
      <c r="AE58" s="269"/>
      <c r="AF58" s="269"/>
      <c r="AG58" s="269"/>
      <c r="AH58" s="296"/>
      <c r="AI58" s="690" t="e">
        <f>I70</f>
        <v>#REF!</v>
      </c>
      <c r="AJ58" s="691"/>
      <c r="AK58" s="691"/>
      <c r="AL58" s="691"/>
      <c r="AM58" s="691"/>
      <c r="AN58" s="691"/>
      <c r="AO58" s="691"/>
      <c r="AP58" s="691"/>
      <c r="AQ58" s="692"/>
      <c r="AR58" s="67"/>
    </row>
    <row r="59" spans="1:44" ht="4.5" customHeight="1" x14ac:dyDescent="0.25">
      <c r="A59" s="64"/>
      <c r="B59" s="740"/>
      <c r="C59" s="740"/>
      <c r="D59" s="740"/>
      <c r="E59" s="740"/>
      <c r="F59" s="740"/>
      <c r="G59" s="740"/>
      <c r="H59" s="740"/>
      <c r="I59" s="740"/>
      <c r="J59" s="740"/>
      <c r="K59" s="740"/>
      <c r="L59" s="740"/>
      <c r="M59" s="740"/>
      <c r="N59" s="740"/>
      <c r="O59" s="740"/>
      <c r="P59" s="740"/>
      <c r="Q59" s="740"/>
      <c r="R59" s="740"/>
      <c r="S59" s="740"/>
      <c r="T59" s="740"/>
      <c r="U59" s="740"/>
      <c r="V59" s="65"/>
      <c r="W59" s="66"/>
      <c r="X59" s="269"/>
      <c r="Y59" s="269"/>
      <c r="Z59" s="269"/>
      <c r="AA59" s="269"/>
      <c r="AB59" s="269"/>
      <c r="AC59" s="269"/>
      <c r="AD59" s="269"/>
      <c r="AE59" s="269"/>
      <c r="AF59" s="269"/>
      <c r="AG59" s="269"/>
      <c r="AH59" s="296"/>
      <c r="AI59" s="693"/>
      <c r="AJ59" s="694"/>
      <c r="AK59" s="694"/>
      <c r="AL59" s="694"/>
      <c r="AM59" s="694"/>
      <c r="AN59" s="694"/>
      <c r="AO59" s="694"/>
      <c r="AP59" s="694"/>
      <c r="AQ59" s="695"/>
      <c r="AR59" s="67"/>
    </row>
    <row r="60" spans="1:44" ht="4.5" customHeight="1" x14ac:dyDescent="0.25">
      <c r="A60" s="64"/>
      <c r="B60" s="740" t="s">
        <v>39</v>
      </c>
      <c r="C60" s="740"/>
      <c r="D60" s="740"/>
      <c r="E60" s="740"/>
      <c r="F60" s="740"/>
      <c r="G60" s="740"/>
      <c r="H60" s="740"/>
      <c r="I60" s="740"/>
      <c r="J60" s="740"/>
      <c r="K60" s="740"/>
      <c r="L60" s="740"/>
      <c r="M60" s="740"/>
      <c r="N60" s="740"/>
      <c r="O60" s="740"/>
      <c r="P60" s="740"/>
      <c r="Q60" s="740"/>
      <c r="R60" s="740"/>
      <c r="S60" s="740"/>
      <c r="T60" s="740"/>
      <c r="U60" s="740"/>
      <c r="V60" s="65"/>
      <c r="W60" s="66"/>
      <c r="X60" s="69"/>
      <c r="Y60" s="69"/>
      <c r="Z60" s="69"/>
      <c r="AA60" s="69"/>
      <c r="AB60" s="69"/>
      <c r="AC60" s="69"/>
      <c r="AD60" s="70"/>
      <c r="AE60" s="70"/>
      <c r="AF60" s="70"/>
      <c r="AG60" s="70"/>
      <c r="AH60" s="70"/>
      <c r="AI60" s="696"/>
      <c r="AJ60" s="697"/>
      <c r="AK60" s="697"/>
      <c r="AL60" s="697"/>
      <c r="AM60" s="697"/>
      <c r="AN60" s="697"/>
      <c r="AO60" s="697"/>
      <c r="AP60" s="697"/>
      <c r="AQ60" s="698"/>
      <c r="AR60" s="67"/>
    </row>
    <row r="61" spans="1:44" ht="4.5" customHeight="1" x14ac:dyDescent="0.25">
      <c r="A61" s="64"/>
      <c r="B61" s="740"/>
      <c r="C61" s="740"/>
      <c r="D61" s="740"/>
      <c r="E61" s="740"/>
      <c r="F61" s="740"/>
      <c r="G61" s="740"/>
      <c r="H61" s="740"/>
      <c r="I61" s="740"/>
      <c r="J61" s="740"/>
      <c r="K61" s="740"/>
      <c r="L61" s="740"/>
      <c r="M61" s="740"/>
      <c r="N61" s="740"/>
      <c r="O61" s="740"/>
      <c r="P61" s="740"/>
      <c r="Q61" s="740"/>
      <c r="R61" s="740"/>
      <c r="S61" s="740"/>
      <c r="T61" s="740"/>
      <c r="U61" s="740"/>
      <c r="V61" s="65"/>
      <c r="W61" s="66"/>
      <c r="X61" s="679" t="s">
        <v>227</v>
      </c>
      <c r="Y61" s="680"/>
      <c r="Z61" s="724" t="e">
        <f>INDEX('LŠZ H'!A$2:AI$130,A48,14)</f>
        <v>#REF!</v>
      </c>
      <c r="AA61" s="725"/>
      <c r="AB61" s="725"/>
      <c r="AC61" s="725"/>
      <c r="AD61" s="726"/>
      <c r="AE61" s="70"/>
      <c r="AF61" s="70"/>
      <c r="AG61" s="70"/>
      <c r="AH61" s="70"/>
      <c r="AI61" s="70"/>
      <c r="AJ61" s="70"/>
      <c r="AK61" s="70"/>
      <c r="AL61" s="70"/>
      <c r="AM61" s="70"/>
      <c r="AN61" s="70"/>
      <c r="AO61" s="70"/>
      <c r="AP61" s="70"/>
      <c r="AQ61" s="70"/>
      <c r="AR61" s="67"/>
    </row>
    <row r="62" spans="1:44" ht="4.5" customHeight="1" x14ac:dyDescent="0.25">
      <c r="A62" s="66"/>
      <c r="B62" s="71"/>
      <c r="C62" s="71"/>
      <c r="D62" s="71"/>
      <c r="E62" s="71"/>
      <c r="F62" s="71"/>
      <c r="G62" s="71"/>
      <c r="H62" s="71"/>
      <c r="I62" s="71"/>
      <c r="J62" s="71"/>
      <c r="K62" s="71"/>
      <c r="L62" s="71"/>
      <c r="M62" s="71"/>
      <c r="N62" s="71"/>
      <c r="O62" s="71"/>
      <c r="P62" s="71"/>
      <c r="Q62" s="71"/>
      <c r="R62" s="71"/>
      <c r="S62" s="69"/>
      <c r="T62" s="69"/>
      <c r="U62" s="69"/>
      <c r="V62" s="67"/>
      <c r="W62" s="66"/>
      <c r="X62" s="679"/>
      <c r="Y62" s="680"/>
      <c r="Z62" s="727"/>
      <c r="AA62" s="728"/>
      <c r="AB62" s="728"/>
      <c r="AC62" s="728"/>
      <c r="AD62" s="729"/>
      <c r="AE62" s="69"/>
      <c r="AF62" s="69"/>
      <c r="AG62" s="69"/>
      <c r="AH62" s="715" t="e">
        <f>INDEX('LŠZ H'!A$2:AI$130,A48,27)</f>
        <v>#REF!</v>
      </c>
      <c r="AI62" s="716"/>
      <c r="AJ62" s="716"/>
      <c r="AK62" s="716"/>
      <c r="AL62" s="716"/>
      <c r="AM62" s="716"/>
      <c r="AN62" s="716"/>
      <c r="AO62" s="716"/>
      <c r="AP62" s="716"/>
      <c r="AQ62" s="717"/>
      <c r="AR62" s="67"/>
    </row>
    <row r="63" spans="1:44" ht="4.5" customHeight="1" x14ac:dyDescent="0.25">
      <c r="A63" s="66"/>
      <c r="B63" s="295" t="s">
        <v>228</v>
      </c>
      <c r="C63" s="295"/>
      <c r="D63" s="295"/>
      <c r="E63" s="295"/>
      <c r="F63" s="289" t="e">
        <f>IF(INDEX('LŠZ H'!A$2:AI176,A48,2)="ZK"," Závesný klzák / ZK / Hang glider / HG /",(CONCATENATE("Motorový závesný klzák/Powered Hangglider/MZK/PHG/RWL",INDEX('LŠZ H'!A$2:AI176,A48,38),"/")))</f>
        <v>#REF!</v>
      </c>
      <c r="G63" s="290"/>
      <c r="H63" s="290"/>
      <c r="I63" s="290"/>
      <c r="J63" s="290"/>
      <c r="K63" s="290"/>
      <c r="L63" s="290"/>
      <c r="M63" s="290"/>
      <c r="N63" s="290"/>
      <c r="O63" s="290"/>
      <c r="P63" s="290"/>
      <c r="Q63" s="290"/>
      <c r="R63" s="290"/>
      <c r="S63" s="290"/>
      <c r="T63" s="290"/>
      <c r="U63" s="291"/>
      <c r="V63" s="67"/>
      <c r="W63" s="66"/>
      <c r="X63" s="679"/>
      <c r="Y63" s="680"/>
      <c r="Z63" s="727"/>
      <c r="AA63" s="728"/>
      <c r="AB63" s="728"/>
      <c r="AC63" s="728"/>
      <c r="AD63" s="729"/>
      <c r="AE63" s="699" t="s">
        <v>68</v>
      </c>
      <c r="AF63" s="699"/>
      <c r="AG63" s="699"/>
      <c r="AH63" s="718"/>
      <c r="AI63" s="719"/>
      <c r="AJ63" s="719"/>
      <c r="AK63" s="719"/>
      <c r="AL63" s="719"/>
      <c r="AM63" s="719"/>
      <c r="AN63" s="719"/>
      <c r="AO63" s="719"/>
      <c r="AP63" s="719"/>
      <c r="AQ63" s="720"/>
      <c r="AR63" s="67"/>
    </row>
    <row r="64" spans="1:44" ht="4.5" customHeight="1" x14ac:dyDescent="0.25">
      <c r="A64" s="66"/>
      <c r="B64" s="295"/>
      <c r="C64" s="295"/>
      <c r="D64" s="295"/>
      <c r="E64" s="295"/>
      <c r="F64" s="292"/>
      <c r="G64" s="293"/>
      <c r="H64" s="293"/>
      <c r="I64" s="293"/>
      <c r="J64" s="293"/>
      <c r="K64" s="293"/>
      <c r="L64" s="293"/>
      <c r="M64" s="293"/>
      <c r="N64" s="293"/>
      <c r="O64" s="293"/>
      <c r="P64" s="293"/>
      <c r="Q64" s="293"/>
      <c r="R64" s="293"/>
      <c r="S64" s="293"/>
      <c r="T64" s="293"/>
      <c r="U64" s="294"/>
      <c r="V64" s="67"/>
      <c r="W64" s="66"/>
      <c r="X64" s="679"/>
      <c r="Y64" s="680"/>
      <c r="Z64" s="730"/>
      <c r="AA64" s="731"/>
      <c r="AB64" s="731"/>
      <c r="AC64" s="731"/>
      <c r="AD64" s="732"/>
      <c r="AE64" s="699"/>
      <c r="AF64" s="699"/>
      <c r="AG64" s="699"/>
      <c r="AH64" s="721"/>
      <c r="AI64" s="722"/>
      <c r="AJ64" s="722"/>
      <c r="AK64" s="722"/>
      <c r="AL64" s="722"/>
      <c r="AM64" s="722"/>
      <c r="AN64" s="722"/>
      <c r="AO64" s="722"/>
      <c r="AP64" s="722"/>
      <c r="AQ64" s="723"/>
      <c r="AR64" s="67"/>
    </row>
    <row r="65" spans="1:44" ht="4.5" customHeight="1" x14ac:dyDescent="0.25">
      <c r="A65" s="66"/>
      <c r="B65" s="69"/>
      <c r="C65" s="69"/>
      <c r="D65" s="69"/>
      <c r="E65" s="69"/>
      <c r="F65" s="733" t="e">
        <f>CONCATENATE(INDEX('LŠZ H'!A$2:AL$130,A48,3)," (",INDEX('LŠZ H'!A$2:AL$130,A48,9),")")</f>
        <v>#REF!</v>
      </c>
      <c r="G65" s="734"/>
      <c r="H65" s="734"/>
      <c r="I65" s="734"/>
      <c r="J65" s="734"/>
      <c r="K65" s="734"/>
      <c r="L65" s="734"/>
      <c r="M65" s="734"/>
      <c r="N65" s="734"/>
      <c r="O65" s="734"/>
      <c r="P65" s="734"/>
      <c r="Q65" s="734"/>
      <c r="R65" s="734"/>
      <c r="S65" s="734"/>
      <c r="T65" s="734"/>
      <c r="U65" s="735"/>
      <c r="V65" s="67"/>
      <c r="W65" s="66"/>
      <c r="X65" s="73"/>
      <c r="Y65" s="73"/>
      <c r="Z65" s="73"/>
      <c r="AA65" s="73"/>
      <c r="AB65" s="73"/>
      <c r="AC65" s="73"/>
      <c r="AD65" s="73"/>
      <c r="AE65" s="73"/>
      <c r="AF65" s="73"/>
      <c r="AG65" s="73"/>
      <c r="AH65" s="73"/>
      <c r="AI65" s="73"/>
      <c r="AJ65" s="73"/>
      <c r="AK65" s="73"/>
      <c r="AL65" s="73"/>
      <c r="AM65" s="73"/>
      <c r="AN65" s="73"/>
      <c r="AO65" s="73"/>
      <c r="AP65" s="73"/>
      <c r="AQ65" s="73"/>
      <c r="AR65" s="67"/>
    </row>
    <row r="66" spans="1:44" ht="4.5" customHeight="1" x14ac:dyDescent="0.25">
      <c r="A66" s="66"/>
      <c r="B66" s="269" t="s">
        <v>69</v>
      </c>
      <c r="C66" s="269"/>
      <c r="D66" s="269"/>
      <c r="E66" s="269"/>
      <c r="F66" s="736"/>
      <c r="G66" s="734"/>
      <c r="H66" s="734"/>
      <c r="I66" s="734"/>
      <c r="J66" s="734"/>
      <c r="K66" s="734"/>
      <c r="L66" s="734"/>
      <c r="M66" s="734"/>
      <c r="N66" s="734"/>
      <c r="O66" s="734"/>
      <c r="P66" s="734"/>
      <c r="Q66" s="734"/>
      <c r="R66" s="734"/>
      <c r="S66" s="734"/>
      <c r="T66" s="734"/>
      <c r="U66" s="735"/>
      <c r="V66" s="67"/>
      <c r="W66" s="66"/>
      <c r="X66" s="269" t="s">
        <v>199</v>
      </c>
      <c r="Y66" s="270"/>
      <c r="Z66" s="270"/>
      <c r="AA66" s="270"/>
      <c r="AB66" s="270"/>
      <c r="AC66" s="270"/>
      <c r="AD66" s="270"/>
      <c r="AE66" s="270"/>
      <c r="AF66" s="270"/>
      <c r="AG66" s="270"/>
      <c r="AH66" s="270"/>
      <c r="AI66" s="270"/>
      <c r="AJ66" s="270"/>
      <c r="AK66" s="270"/>
      <c r="AM66" s="670" t="e">
        <f>INDEX('LŠZ H'!A$2:AI$130,A48,28)</f>
        <v>#REF!</v>
      </c>
      <c r="AN66" s="671"/>
      <c r="AO66" s="671"/>
      <c r="AP66" s="671"/>
      <c r="AQ66" s="672"/>
      <c r="AR66" s="67"/>
    </row>
    <row r="67" spans="1:44" ht="4.5" customHeight="1" x14ac:dyDescent="0.25">
      <c r="A67" s="66"/>
      <c r="B67" s="269"/>
      <c r="C67" s="269"/>
      <c r="D67" s="269"/>
      <c r="E67" s="269"/>
      <c r="F67" s="736"/>
      <c r="G67" s="734"/>
      <c r="H67" s="734"/>
      <c r="I67" s="734"/>
      <c r="J67" s="734"/>
      <c r="K67" s="734"/>
      <c r="L67" s="734"/>
      <c r="M67" s="734"/>
      <c r="N67" s="734"/>
      <c r="O67" s="734"/>
      <c r="P67" s="734"/>
      <c r="Q67" s="734"/>
      <c r="R67" s="734"/>
      <c r="S67" s="734"/>
      <c r="T67" s="734"/>
      <c r="U67" s="735"/>
      <c r="V67" s="67"/>
      <c r="W67" s="66"/>
      <c r="X67" s="270"/>
      <c r="Y67" s="270"/>
      <c r="Z67" s="270"/>
      <c r="AA67" s="270"/>
      <c r="AB67" s="270"/>
      <c r="AC67" s="270"/>
      <c r="AD67" s="270"/>
      <c r="AE67" s="270"/>
      <c r="AF67" s="270"/>
      <c r="AG67" s="270"/>
      <c r="AH67" s="270"/>
      <c r="AI67" s="270"/>
      <c r="AJ67" s="270"/>
      <c r="AK67" s="270"/>
      <c r="AL67" s="74"/>
      <c r="AM67" s="673"/>
      <c r="AN67" s="674"/>
      <c r="AO67" s="674"/>
      <c r="AP67" s="674"/>
      <c r="AQ67" s="675"/>
      <c r="AR67" s="67"/>
    </row>
    <row r="68" spans="1:44" ht="4.5" customHeight="1" x14ac:dyDescent="0.25">
      <c r="A68" s="66"/>
      <c r="B68" s="69"/>
      <c r="C68" s="69"/>
      <c r="D68" s="69"/>
      <c r="E68" s="69"/>
      <c r="F68" s="737"/>
      <c r="G68" s="738"/>
      <c r="H68" s="738"/>
      <c r="I68" s="738"/>
      <c r="J68" s="738"/>
      <c r="K68" s="738"/>
      <c r="L68" s="738"/>
      <c r="M68" s="738"/>
      <c r="N68" s="738"/>
      <c r="O68" s="738"/>
      <c r="P68" s="738"/>
      <c r="Q68" s="738"/>
      <c r="R68" s="738"/>
      <c r="S68" s="738"/>
      <c r="T68" s="738"/>
      <c r="U68" s="739"/>
      <c r="V68" s="67"/>
      <c r="W68" s="66"/>
      <c r="X68" s="73"/>
      <c r="Y68" s="73"/>
      <c r="Z68" s="73"/>
      <c r="AA68" s="73"/>
      <c r="AB68" s="73"/>
      <c r="AC68" s="73"/>
      <c r="AD68" s="73"/>
      <c r="AE68" s="73"/>
      <c r="AF68" s="73"/>
      <c r="AG68" s="73"/>
      <c r="AH68" s="73"/>
      <c r="AI68" s="73"/>
      <c r="AJ68" s="73"/>
      <c r="AK68" s="73"/>
      <c r="AL68" s="73"/>
      <c r="AM68" s="673"/>
      <c r="AN68" s="674"/>
      <c r="AO68" s="674"/>
      <c r="AP68" s="674"/>
      <c r="AQ68" s="675"/>
      <c r="AR68" s="67"/>
    </row>
    <row r="69" spans="1:44" ht="4.5" customHeight="1" x14ac:dyDescent="0.25">
      <c r="A69" s="66"/>
      <c r="B69" s="69"/>
      <c r="C69" s="69"/>
      <c r="D69" s="69"/>
      <c r="E69" s="69"/>
      <c r="F69" s="69"/>
      <c r="G69" s="69"/>
      <c r="H69" s="69"/>
      <c r="I69" s="69"/>
      <c r="J69" s="69"/>
      <c r="K69" s="69"/>
      <c r="L69" s="69"/>
      <c r="M69" s="69"/>
      <c r="N69" s="69"/>
      <c r="O69" s="69"/>
      <c r="P69" s="69"/>
      <c r="Q69" s="69"/>
      <c r="R69" s="69"/>
      <c r="S69" s="69"/>
      <c r="T69" s="69"/>
      <c r="U69" s="69"/>
      <c r="V69" s="67"/>
      <c r="W69" s="66"/>
      <c r="X69" s="269" t="s">
        <v>97</v>
      </c>
      <c r="Y69" s="269"/>
      <c r="Z69" s="269"/>
      <c r="AA69" s="269"/>
      <c r="AB69" s="269"/>
      <c r="AC69" s="269"/>
      <c r="AD69" s="269"/>
      <c r="AE69" s="269"/>
      <c r="AF69" s="709" t="e">
        <f>IF(INDEX('LŠZ H'!A$2:AI176,A48,2)="ZK",(CONCATENATE("O-HG / ",INDEX('LŠZ H'!A$2:AI176,A48,38)," place")),(CONCATENATE("RWL ",INDEX('LŠZ H'!A$2:AI176,A48,38),)))</f>
        <v>#REF!</v>
      </c>
      <c r="AG69" s="710"/>
      <c r="AH69" s="710"/>
      <c r="AI69" s="710"/>
      <c r="AJ69" s="710"/>
      <c r="AK69" s="711"/>
      <c r="AL69" s="75"/>
      <c r="AM69" s="673"/>
      <c r="AN69" s="674"/>
      <c r="AO69" s="674"/>
      <c r="AP69" s="674"/>
      <c r="AQ69" s="675"/>
      <c r="AR69" s="67"/>
    </row>
    <row r="70" spans="1:44" ht="4.5" customHeight="1" x14ac:dyDescent="0.25">
      <c r="A70" s="66"/>
      <c r="B70" s="269" t="s">
        <v>184</v>
      </c>
      <c r="C70" s="269"/>
      <c r="D70" s="269"/>
      <c r="E70" s="269"/>
      <c r="F70" s="269"/>
      <c r="G70" s="269"/>
      <c r="H70" s="269"/>
      <c r="I70" s="690" t="e">
        <f>INDEX('LŠZ H'!A$2:AL$130,A48,5)</f>
        <v>#REF!</v>
      </c>
      <c r="J70" s="741"/>
      <c r="K70" s="741"/>
      <c r="L70" s="741"/>
      <c r="M70" s="741"/>
      <c r="N70" s="741"/>
      <c r="O70" s="741"/>
      <c r="P70" s="741"/>
      <c r="Q70" s="741"/>
      <c r="R70" s="741"/>
      <c r="S70" s="741"/>
      <c r="T70" s="741"/>
      <c r="U70" s="742"/>
      <c r="V70" s="67"/>
      <c r="W70" s="66"/>
      <c r="X70" s="269"/>
      <c r="Y70" s="269"/>
      <c r="Z70" s="269"/>
      <c r="AA70" s="269"/>
      <c r="AB70" s="269"/>
      <c r="AC70" s="269"/>
      <c r="AD70" s="269"/>
      <c r="AE70" s="269"/>
      <c r="AF70" s="712"/>
      <c r="AG70" s="713"/>
      <c r="AH70" s="713"/>
      <c r="AI70" s="713"/>
      <c r="AJ70" s="713"/>
      <c r="AK70" s="714"/>
      <c r="AL70" s="75"/>
      <c r="AM70" s="676"/>
      <c r="AN70" s="677"/>
      <c r="AO70" s="677"/>
      <c r="AP70" s="677"/>
      <c r="AQ70" s="678"/>
      <c r="AR70" s="67"/>
    </row>
    <row r="71" spans="1:44" ht="4.5" customHeight="1" x14ac:dyDescent="0.25">
      <c r="A71" s="66"/>
      <c r="B71" s="269"/>
      <c r="C71" s="269"/>
      <c r="D71" s="269"/>
      <c r="E71" s="269"/>
      <c r="F71" s="269"/>
      <c r="G71" s="269"/>
      <c r="H71" s="269"/>
      <c r="I71" s="743"/>
      <c r="J71" s="744"/>
      <c r="K71" s="744"/>
      <c r="L71" s="744"/>
      <c r="M71" s="744"/>
      <c r="N71" s="744"/>
      <c r="O71" s="744"/>
      <c r="P71" s="744"/>
      <c r="Q71" s="744"/>
      <c r="R71" s="744"/>
      <c r="S71" s="744"/>
      <c r="T71" s="744"/>
      <c r="U71" s="745"/>
      <c r="V71" s="67"/>
      <c r="W71" s="66"/>
      <c r="X71" s="72"/>
      <c r="Y71" s="72"/>
      <c r="Z71" s="72"/>
      <c r="AA71" s="72"/>
      <c r="AB71" s="72"/>
      <c r="AC71" s="72"/>
      <c r="AD71" s="72"/>
      <c r="AE71" s="72"/>
      <c r="AF71" s="72"/>
      <c r="AG71" s="72"/>
      <c r="AH71" s="72"/>
      <c r="AI71" s="72"/>
      <c r="AJ71" s="72"/>
      <c r="AK71" s="72"/>
      <c r="AL71" s="72"/>
      <c r="AM71" s="72"/>
      <c r="AN71" s="72"/>
      <c r="AO71" s="72"/>
      <c r="AP71" s="72"/>
      <c r="AQ71" s="72"/>
      <c r="AR71" s="67"/>
    </row>
    <row r="72" spans="1:44" ht="4.5" customHeight="1" x14ac:dyDescent="0.25">
      <c r="A72" s="66"/>
      <c r="B72" s="269" t="s">
        <v>185</v>
      </c>
      <c r="C72" s="269"/>
      <c r="D72" s="269"/>
      <c r="E72" s="269"/>
      <c r="F72" s="269"/>
      <c r="G72" s="269"/>
      <c r="H72" s="269"/>
      <c r="I72" s="743"/>
      <c r="J72" s="744"/>
      <c r="K72" s="744"/>
      <c r="L72" s="744"/>
      <c r="M72" s="744"/>
      <c r="N72" s="744"/>
      <c r="O72" s="744"/>
      <c r="P72" s="744"/>
      <c r="Q72" s="744"/>
      <c r="R72" s="744"/>
      <c r="S72" s="744"/>
      <c r="T72" s="744"/>
      <c r="U72" s="745"/>
      <c r="V72" s="67"/>
      <c r="W72" s="66"/>
      <c r="X72" s="700" t="s">
        <v>15</v>
      </c>
      <c r="Y72" s="701"/>
      <c r="Z72" s="701"/>
      <c r="AA72" s="701"/>
      <c r="AB72" s="701"/>
      <c r="AC72" s="701"/>
      <c r="AD72" s="701"/>
      <c r="AE72" s="701"/>
      <c r="AF72" s="701"/>
      <c r="AG72" s="701"/>
      <c r="AH72" s="701"/>
      <c r="AI72" s="701"/>
      <c r="AJ72" s="701"/>
      <c r="AK72" s="701"/>
      <c r="AL72" s="701"/>
      <c r="AM72" s="701"/>
      <c r="AN72" s="701"/>
      <c r="AO72" s="701"/>
      <c r="AP72" s="701"/>
      <c r="AQ72" s="702"/>
      <c r="AR72" s="67"/>
    </row>
    <row r="73" spans="1:44" ht="4.5" customHeight="1" x14ac:dyDescent="0.25">
      <c r="A73" s="66"/>
      <c r="B73" s="269"/>
      <c r="C73" s="269"/>
      <c r="D73" s="269"/>
      <c r="E73" s="269"/>
      <c r="F73" s="269"/>
      <c r="G73" s="269"/>
      <c r="H73" s="269"/>
      <c r="I73" s="746"/>
      <c r="J73" s="747"/>
      <c r="K73" s="747"/>
      <c r="L73" s="747"/>
      <c r="M73" s="747"/>
      <c r="N73" s="747"/>
      <c r="O73" s="747"/>
      <c r="P73" s="747"/>
      <c r="Q73" s="747"/>
      <c r="R73" s="747"/>
      <c r="S73" s="747"/>
      <c r="T73" s="747"/>
      <c r="U73" s="748"/>
      <c r="V73" s="67"/>
      <c r="W73" s="66"/>
      <c r="X73" s="703"/>
      <c r="Y73" s="704"/>
      <c r="Z73" s="704"/>
      <c r="AA73" s="704"/>
      <c r="AB73" s="704"/>
      <c r="AC73" s="704"/>
      <c r="AD73" s="704"/>
      <c r="AE73" s="704"/>
      <c r="AF73" s="704"/>
      <c r="AG73" s="704"/>
      <c r="AH73" s="704"/>
      <c r="AI73" s="704"/>
      <c r="AJ73" s="704"/>
      <c r="AK73" s="704"/>
      <c r="AL73" s="704"/>
      <c r="AM73" s="704"/>
      <c r="AN73" s="704"/>
      <c r="AO73" s="704"/>
      <c r="AP73" s="704"/>
      <c r="AQ73" s="705"/>
      <c r="AR73" s="67"/>
    </row>
    <row r="74" spans="1:44" ht="4.5" customHeight="1" x14ac:dyDescent="0.25">
      <c r="A74" s="66"/>
      <c r="B74" s="69"/>
      <c r="C74" s="69"/>
      <c r="D74" s="69"/>
      <c r="E74" s="69"/>
      <c r="F74" s="69"/>
      <c r="G74" s="69"/>
      <c r="H74" s="69"/>
      <c r="I74" s="69"/>
      <c r="J74" s="69"/>
      <c r="K74" s="69"/>
      <c r="L74" s="69"/>
      <c r="M74" s="69"/>
      <c r="N74" s="69"/>
      <c r="O74" s="69"/>
      <c r="P74" s="69"/>
      <c r="Q74" s="69"/>
      <c r="R74" s="69"/>
      <c r="S74" s="69"/>
      <c r="T74" s="69"/>
      <c r="U74" s="69"/>
      <c r="V74" s="67"/>
      <c r="W74" s="66"/>
      <c r="X74" s="703"/>
      <c r="Y74" s="704"/>
      <c r="Z74" s="704"/>
      <c r="AA74" s="704"/>
      <c r="AB74" s="704"/>
      <c r="AC74" s="704"/>
      <c r="AD74" s="704"/>
      <c r="AE74" s="704"/>
      <c r="AF74" s="704"/>
      <c r="AG74" s="704"/>
      <c r="AH74" s="704"/>
      <c r="AI74" s="704"/>
      <c r="AJ74" s="704"/>
      <c r="AK74" s="704"/>
      <c r="AL74" s="704"/>
      <c r="AM74" s="704"/>
      <c r="AN74" s="704"/>
      <c r="AO74" s="704"/>
      <c r="AP74" s="704"/>
      <c r="AQ74" s="705"/>
      <c r="AR74" s="67"/>
    </row>
    <row r="75" spans="1:44" ht="4.5" customHeight="1" x14ac:dyDescent="0.25">
      <c r="A75" s="66"/>
      <c r="B75" s="269" t="s">
        <v>214</v>
      </c>
      <c r="C75" s="269"/>
      <c r="D75" s="269"/>
      <c r="E75" s="269"/>
      <c r="F75" s="269"/>
      <c r="G75" s="269"/>
      <c r="H75" s="269"/>
      <c r="I75" s="749" t="e">
        <f>CONCATENATE(INDEX('LŠZ H'!A$2:AI$130,A48,11),"",INDEX('LŠZ H'!A$2:AI$130,A48,24),", ",INDEX('LŠZ H'!A$2:AI$130,A48,25),"",INDEX('LŠZ H'!A$2:AI$130,A48,12))</f>
        <v>#REF!</v>
      </c>
      <c r="J75" s="750"/>
      <c r="K75" s="750"/>
      <c r="L75" s="750"/>
      <c r="M75" s="750"/>
      <c r="N75" s="750"/>
      <c r="O75" s="750"/>
      <c r="P75" s="750"/>
      <c r="Q75" s="750"/>
      <c r="R75" s="750"/>
      <c r="S75" s="750"/>
      <c r="T75" s="750"/>
      <c r="U75" s="751"/>
      <c r="V75" s="67"/>
      <c r="W75" s="66"/>
      <c r="X75" s="703"/>
      <c r="Y75" s="704"/>
      <c r="Z75" s="704"/>
      <c r="AA75" s="704"/>
      <c r="AB75" s="704"/>
      <c r="AC75" s="704"/>
      <c r="AD75" s="704"/>
      <c r="AE75" s="704"/>
      <c r="AF75" s="704"/>
      <c r="AG75" s="704"/>
      <c r="AH75" s="704"/>
      <c r="AI75" s="704"/>
      <c r="AJ75" s="704"/>
      <c r="AK75" s="704"/>
      <c r="AL75" s="704"/>
      <c r="AM75" s="704"/>
      <c r="AN75" s="704"/>
      <c r="AO75" s="704"/>
      <c r="AP75" s="704"/>
      <c r="AQ75" s="705"/>
      <c r="AR75" s="67"/>
    </row>
    <row r="76" spans="1:44" ht="4.5" customHeight="1" x14ac:dyDescent="0.25">
      <c r="A76" s="66"/>
      <c r="B76" s="269"/>
      <c r="C76" s="269"/>
      <c r="D76" s="269"/>
      <c r="E76" s="269"/>
      <c r="F76" s="269"/>
      <c r="G76" s="269"/>
      <c r="H76" s="269"/>
      <c r="I76" s="752"/>
      <c r="J76" s="699"/>
      <c r="K76" s="699"/>
      <c r="L76" s="699"/>
      <c r="M76" s="699"/>
      <c r="N76" s="699"/>
      <c r="O76" s="699"/>
      <c r="P76" s="699"/>
      <c r="Q76" s="699"/>
      <c r="R76" s="699"/>
      <c r="S76" s="699"/>
      <c r="T76" s="699"/>
      <c r="U76" s="753"/>
      <c r="V76" s="67"/>
      <c r="W76" s="66"/>
      <c r="X76" s="703"/>
      <c r="Y76" s="704"/>
      <c r="Z76" s="704"/>
      <c r="AA76" s="704"/>
      <c r="AB76" s="704"/>
      <c r="AC76" s="704"/>
      <c r="AD76" s="704"/>
      <c r="AE76" s="704"/>
      <c r="AF76" s="704"/>
      <c r="AG76" s="704"/>
      <c r="AH76" s="704"/>
      <c r="AI76" s="704"/>
      <c r="AJ76" s="704"/>
      <c r="AK76" s="704"/>
      <c r="AL76" s="704"/>
      <c r="AM76" s="704"/>
      <c r="AN76" s="704"/>
      <c r="AO76" s="704"/>
      <c r="AP76" s="704"/>
      <c r="AQ76" s="705"/>
      <c r="AR76" s="67"/>
    </row>
    <row r="77" spans="1:44" ht="4.5" customHeight="1" x14ac:dyDescent="0.25">
      <c r="A77" s="66"/>
      <c r="B77" s="269" t="s">
        <v>215</v>
      </c>
      <c r="C77" s="269"/>
      <c r="D77" s="269"/>
      <c r="E77" s="269"/>
      <c r="F77" s="269"/>
      <c r="G77" s="269"/>
      <c r="H77" s="269"/>
      <c r="I77" s="752"/>
      <c r="J77" s="699"/>
      <c r="K77" s="699"/>
      <c r="L77" s="699"/>
      <c r="M77" s="699"/>
      <c r="N77" s="699"/>
      <c r="O77" s="699"/>
      <c r="P77" s="699"/>
      <c r="Q77" s="699"/>
      <c r="R77" s="699"/>
      <c r="S77" s="699"/>
      <c r="T77" s="699"/>
      <c r="U77" s="753"/>
      <c r="V77" s="67"/>
      <c r="W77" s="66"/>
      <c r="X77" s="706"/>
      <c r="Y77" s="707"/>
      <c r="Z77" s="707"/>
      <c r="AA77" s="707"/>
      <c r="AB77" s="707"/>
      <c r="AC77" s="707"/>
      <c r="AD77" s="707"/>
      <c r="AE77" s="707"/>
      <c r="AF77" s="707"/>
      <c r="AG77" s="707"/>
      <c r="AH77" s="707"/>
      <c r="AI77" s="707"/>
      <c r="AJ77" s="707"/>
      <c r="AK77" s="707"/>
      <c r="AL77" s="707"/>
      <c r="AM77" s="707"/>
      <c r="AN77" s="707"/>
      <c r="AO77" s="707"/>
      <c r="AP77" s="707"/>
      <c r="AQ77" s="708"/>
      <c r="AR77" s="67"/>
    </row>
    <row r="78" spans="1:44" ht="4.5" customHeight="1" x14ac:dyDescent="0.25">
      <c r="A78" s="66"/>
      <c r="B78" s="269"/>
      <c r="C78" s="269"/>
      <c r="D78" s="269"/>
      <c r="E78" s="269"/>
      <c r="F78" s="269"/>
      <c r="G78" s="269"/>
      <c r="H78" s="269"/>
      <c r="I78" s="752"/>
      <c r="J78" s="699"/>
      <c r="K78" s="699"/>
      <c r="L78" s="699"/>
      <c r="M78" s="699"/>
      <c r="N78" s="699"/>
      <c r="O78" s="699"/>
      <c r="P78" s="699"/>
      <c r="Q78" s="699"/>
      <c r="R78" s="699"/>
      <c r="S78" s="699"/>
      <c r="T78" s="699"/>
      <c r="U78" s="753"/>
      <c r="V78" s="67"/>
      <c r="W78" s="66"/>
      <c r="AR78" s="67"/>
    </row>
    <row r="79" spans="1:44" ht="4.5" customHeight="1" x14ac:dyDescent="0.25">
      <c r="A79" s="66"/>
      <c r="B79" s="69"/>
      <c r="C79" s="69"/>
      <c r="D79" s="69"/>
      <c r="E79" s="69"/>
      <c r="F79" s="69"/>
      <c r="G79" s="69"/>
      <c r="H79" s="69"/>
      <c r="I79" s="752"/>
      <c r="J79" s="699"/>
      <c r="K79" s="699"/>
      <c r="L79" s="699"/>
      <c r="M79" s="699"/>
      <c r="N79" s="699"/>
      <c r="O79" s="699"/>
      <c r="P79" s="699"/>
      <c r="Q79" s="699"/>
      <c r="R79" s="699"/>
      <c r="S79" s="699"/>
      <c r="T79" s="699"/>
      <c r="U79" s="753"/>
      <c r="V79" s="67"/>
      <c r="W79" s="66"/>
      <c r="X79" s="238" t="s">
        <v>216</v>
      </c>
      <c r="Y79" s="239"/>
      <c r="Z79" s="239"/>
      <c r="AA79" s="239"/>
      <c r="AB79" s="239"/>
      <c r="AC79" s="239"/>
      <c r="AD79" s="240"/>
      <c r="AE79" s="238" t="s">
        <v>223</v>
      </c>
      <c r="AF79" s="239"/>
      <c r="AG79" s="239"/>
      <c r="AH79" s="240"/>
      <c r="AI79" s="247" t="s">
        <v>224</v>
      </c>
      <c r="AJ79" s="248"/>
      <c r="AK79" s="248"/>
      <c r="AL79" s="248"/>
      <c r="AM79" s="249"/>
      <c r="AN79" s="247" t="s">
        <v>225</v>
      </c>
      <c r="AO79" s="248"/>
      <c r="AP79" s="248"/>
      <c r="AQ79" s="249"/>
      <c r="AR79" s="67"/>
    </row>
    <row r="80" spans="1:44" ht="4.5" customHeight="1" x14ac:dyDescent="0.25">
      <c r="A80" s="66"/>
      <c r="B80" s="269" t="s">
        <v>217</v>
      </c>
      <c r="C80" s="269"/>
      <c r="D80" s="269"/>
      <c r="E80" s="269"/>
      <c r="F80" s="269"/>
      <c r="G80" s="269"/>
      <c r="H80" s="269"/>
      <c r="I80" s="752"/>
      <c r="J80" s="699"/>
      <c r="K80" s="699"/>
      <c r="L80" s="699"/>
      <c r="M80" s="699"/>
      <c r="N80" s="699"/>
      <c r="O80" s="699"/>
      <c r="P80" s="699"/>
      <c r="Q80" s="699"/>
      <c r="R80" s="699"/>
      <c r="S80" s="699"/>
      <c r="T80" s="699"/>
      <c r="U80" s="753"/>
      <c r="V80" s="67"/>
      <c r="W80" s="66"/>
      <c r="X80" s="241"/>
      <c r="Y80" s="242"/>
      <c r="Z80" s="242"/>
      <c r="AA80" s="242"/>
      <c r="AB80" s="242"/>
      <c r="AC80" s="242"/>
      <c r="AD80" s="243"/>
      <c r="AE80" s="241"/>
      <c r="AF80" s="242"/>
      <c r="AG80" s="242"/>
      <c r="AH80" s="243"/>
      <c r="AI80" s="250"/>
      <c r="AJ80" s="251"/>
      <c r="AK80" s="251"/>
      <c r="AL80" s="251"/>
      <c r="AM80" s="252"/>
      <c r="AN80" s="250"/>
      <c r="AO80" s="251"/>
      <c r="AP80" s="251"/>
      <c r="AQ80" s="252"/>
      <c r="AR80" s="67"/>
    </row>
    <row r="81" spans="1:44" ht="4.5" customHeight="1" x14ac:dyDescent="0.25">
      <c r="A81" s="66"/>
      <c r="B81" s="269"/>
      <c r="C81" s="269"/>
      <c r="D81" s="269"/>
      <c r="E81" s="269"/>
      <c r="F81" s="269"/>
      <c r="G81" s="269"/>
      <c r="H81" s="269"/>
      <c r="I81" s="752"/>
      <c r="J81" s="699"/>
      <c r="K81" s="699"/>
      <c r="L81" s="699"/>
      <c r="M81" s="699"/>
      <c r="N81" s="699"/>
      <c r="O81" s="699"/>
      <c r="P81" s="699"/>
      <c r="Q81" s="699"/>
      <c r="R81" s="699"/>
      <c r="S81" s="699"/>
      <c r="T81" s="699"/>
      <c r="U81" s="753"/>
      <c r="V81" s="67"/>
      <c r="W81" s="66"/>
      <c r="X81" s="244"/>
      <c r="Y81" s="245"/>
      <c r="Z81" s="245"/>
      <c r="AA81" s="245"/>
      <c r="AB81" s="245"/>
      <c r="AC81" s="245"/>
      <c r="AD81" s="246"/>
      <c r="AE81" s="244"/>
      <c r="AF81" s="245"/>
      <c r="AG81" s="245"/>
      <c r="AH81" s="246"/>
      <c r="AI81" s="253"/>
      <c r="AJ81" s="254"/>
      <c r="AK81" s="254"/>
      <c r="AL81" s="254"/>
      <c r="AM81" s="255"/>
      <c r="AN81" s="253"/>
      <c r="AO81" s="254"/>
      <c r="AP81" s="254"/>
      <c r="AQ81" s="255"/>
      <c r="AR81" s="67"/>
    </row>
    <row r="82" spans="1:44" ht="4.5" customHeight="1" x14ac:dyDescent="0.25">
      <c r="A82" s="66"/>
      <c r="B82" s="269" t="s">
        <v>218</v>
      </c>
      <c r="C82" s="269"/>
      <c r="D82" s="269"/>
      <c r="E82" s="269"/>
      <c r="F82" s="269"/>
      <c r="G82" s="269"/>
      <c r="H82" s="269"/>
      <c r="I82" s="752"/>
      <c r="J82" s="699"/>
      <c r="K82" s="699"/>
      <c r="L82" s="699"/>
      <c r="M82" s="699"/>
      <c r="N82" s="699"/>
      <c r="O82" s="699"/>
      <c r="P82" s="699"/>
      <c r="Q82" s="699"/>
      <c r="R82" s="699"/>
      <c r="S82" s="699"/>
      <c r="T82" s="699"/>
      <c r="U82" s="753"/>
      <c r="V82" s="67"/>
      <c r="W82" s="66"/>
      <c r="X82" s="280" t="s">
        <v>42</v>
      </c>
      <c r="Y82" s="305"/>
      <c r="Z82" s="305"/>
      <c r="AA82" s="305"/>
      <c r="AB82" s="305"/>
      <c r="AC82" s="305"/>
      <c r="AD82" s="306"/>
      <c r="AE82" s="367" t="e">
        <f>INDEX('LŠZ H'!A$2:AI$130,A48,29)</f>
        <v>#REF!</v>
      </c>
      <c r="AF82" s="368"/>
      <c r="AG82" s="368"/>
      <c r="AH82" s="369"/>
      <c r="AI82" s="258" t="e">
        <f>INDEX('LŠZ H'!A$2:AI$130,A48,31)</f>
        <v>#REF!</v>
      </c>
      <c r="AJ82" s="376"/>
      <c r="AK82" s="376"/>
      <c r="AL82" s="376"/>
      <c r="AM82" s="377"/>
      <c r="AN82" s="258" t="e">
        <f>INDEX('LŠZ H'!A$2:AI$130,A48,33)</f>
        <v>#REF!</v>
      </c>
      <c r="AO82" s="376"/>
      <c r="AP82" s="376"/>
      <c r="AQ82" s="377"/>
      <c r="AR82" s="67"/>
    </row>
    <row r="83" spans="1:44" ht="4.5" customHeight="1" x14ac:dyDescent="0.25">
      <c r="A83" s="66"/>
      <c r="B83" s="269"/>
      <c r="C83" s="269"/>
      <c r="D83" s="269"/>
      <c r="E83" s="269"/>
      <c r="F83" s="269"/>
      <c r="G83" s="269"/>
      <c r="H83" s="269"/>
      <c r="I83" s="752"/>
      <c r="J83" s="699"/>
      <c r="K83" s="699"/>
      <c r="L83" s="699"/>
      <c r="M83" s="699"/>
      <c r="N83" s="699"/>
      <c r="O83" s="699"/>
      <c r="P83" s="699"/>
      <c r="Q83" s="699"/>
      <c r="R83" s="699"/>
      <c r="S83" s="699"/>
      <c r="T83" s="699"/>
      <c r="U83" s="753"/>
      <c r="V83" s="67"/>
      <c r="W83" s="66"/>
      <c r="X83" s="307"/>
      <c r="Y83" s="308"/>
      <c r="Z83" s="308"/>
      <c r="AA83" s="308"/>
      <c r="AB83" s="308"/>
      <c r="AC83" s="308"/>
      <c r="AD83" s="309"/>
      <c r="AE83" s="370"/>
      <c r="AF83" s="371"/>
      <c r="AG83" s="371"/>
      <c r="AH83" s="372"/>
      <c r="AI83" s="378"/>
      <c r="AJ83" s="379"/>
      <c r="AK83" s="379"/>
      <c r="AL83" s="379"/>
      <c r="AM83" s="380"/>
      <c r="AN83" s="378"/>
      <c r="AO83" s="379"/>
      <c r="AP83" s="379"/>
      <c r="AQ83" s="380"/>
      <c r="AR83" s="67"/>
    </row>
    <row r="84" spans="1:44" ht="4.5" customHeight="1" x14ac:dyDescent="0.25">
      <c r="A84" s="66"/>
      <c r="B84" s="78"/>
      <c r="C84" s="69"/>
      <c r="D84" s="69"/>
      <c r="E84" s="69"/>
      <c r="F84" s="69"/>
      <c r="G84" s="69"/>
      <c r="H84" s="69"/>
      <c r="I84" s="754"/>
      <c r="J84" s="755"/>
      <c r="K84" s="755"/>
      <c r="L84" s="755"/>
      <c r="M84" s="755"/>
      <c r="N84" s="755"/>
      <c r="O84" s="755"/>
      <c r="P84" s="755"/>
      <c r="Q84" s="755"/>
      <c r="R84" s="755"/>
      <c r="S84" s="755"/>
      <c r="T84" s="755"/>
      <c r="U84" s="756"/>
      <c r="V84" s="67"/>
      <c r="W84" s="66"/>
      <c r="X84" s="310"/>
      <c r="Y84" s="311"/>
      <c r="Z84" s="311"/>
      <c r="AA84" s="311"/>
      <c r="AB84" s="311"/>
      <c r="AC84" s="311"/>
      <c r="AD84" s="312"/>
      <c r="AE84" s="373"/>
      <c r="AF84" s="374"/>
      <c r="AG84" s="374"/>
      <c r="AH84" s="375"/>
      <c r="AI84" s="381"/>
      <c r="AJ84" s="382"/>
      <c r="AK84" s="382"/>
      <c r="AL84" s="382"/>
      <c r="AM84" s="383"/>
      <c r="AN84" s="381"/>
      <c r="AO84" s="382"/>
      <c r="AP84" s="382"/>
      <c r="AQ84" s="383"/>
      <c r="AR84" s="67"/>
    </row>
    <row r="85" spans="1:44" ht="4.5" customHeight="1" x14ac:dyDescent="0.25">
      <c r="A85" s="66"/>
      <c r="B85" s="269" t="s">
        <v>43</v>
      </c>
      <c r="C85" s="269"/>
      <c r="D85" s="269"/>
      <c r="E85" s="269"/>
      <c r="F85" s="269"/>
      <c r="G85" s="269"/>
      <c r="H85" s="296"/>
      <c r="I85" s="297" t="e">
        <f>INDEX('LŠZ H'!A$2:AI$130,A48,13)</f>
        <v>#REF!</v>
      </c>
      <c r="J85" s="298"/>
      <c r="K85" s="298"/>
      <c r="L85" s="298"/>
      <c r="M85" s="298"/>
      <c r="N85" s="298"/>
      <c r="O85" s="298"/>
      <c r="P85" s="298"/>
      <c r="Q85" s="298"/>
      <c r="R85" s="298"/>
      <c r="S85" s="298"/>
      <c r="T85" s="298"/>
      <c r="U85" s="299"/>
      <c r="V85" s="67"/>
      <c r="W85" s="66"/>
      <c r="X85" s="220" t="s">
        <v>201</v>
      </c>
      <c r="Y85" s="221"/>
      <c r="Z85" s="221"/>
      <c r="AA85" s="221"/>
      <c r="AB85" s="221"/>
      <c r="AC85" s="221"/>
      <c r="AD85" s="222"/>
      <c r="AE85" s="238" t="s">
        <v>128</v>
      </c>
      <c r="AF85" s="221"/>
      <c r="AG85" s="221"/>
      <c r="AH85" s="222"/>
      <c r="AI85" s="238" t="s">
        <v>127</v>
      </c>
      <c r="AJ85" s="221"/>
      <c r="AK85" s="221"/>
      <c r="AL85" s="221"/>
      <c r="AM85" s="222"/>
      <c r="AN85" s="238" t="s">
        <v>6</v>
      </c>
      <c r="AO85" s="221"/>
      <c r="AP85" s="221"/>
      <c r="AQ85" s="222"/>
      <c r="AR85" s="67"/>
    </row>
    <row r="86" spans="1:44" ht="4.5" customHeight="1" x14ac:dyDescent="0.25">
      <c r="A86" s="66"/>
      <c r="B86" s="269"/>
      <c r="C86" s="269"/>
      <c r="D86" s="269"/>
      <c r="E86" s="269"/>
      <c r="F86" s="269"/>
      <c r="G86" s="269"/>
      <c r="H86" s="296"/>
      <c r="I86" s="300"/>
      <c r="J86" s="269"/>
      <c r="K86" s="269"/>
      <c r="L86" s="269"/>
      <c r="M86" s="269"/>
      <c r="N86" s="269"/>
      <c r="O86" s="269"/>
      <c r="P86" s="269"/>
      <c r="Q86" s="269"/>
      <c r="R86" s="269"/>
      <c r="S86" s="269"/>
      <c r="T86" s="269"/>
      <c r="U86" s="296"/>
      <c r="V86" s="67"/>
      <c r="W86" s="66"/>
      <c r="X86" s="223"/>
      <c r="Y86" s="224"/>
      <c r="Z86" s="224"/>
      <c r="AA86" s="224"/>
      <c r="AB86" s="224"/>
      <c r="AC86" s="224"/>
      <c r="AD86" s="225"/>
      <c r="AE86" s="223"/>
      <c r="AF86" s="224"/>
      <c r="AG86" s="224"/>
      <c r="AH86" s="225"/>
      <c r="AI86" s="223"/>
      <c r="AJ86" s="224"/>
      <c r="AK86" s="224"/>
      <c r="AL86" s="224"/>
      <c r="AM86" s="225"/>
      <c r="AN86" s="223"/>
      <c r="AO86" s="224"/>
      <c r="AP86" s="224"/>
      <c r="AQ86" s="225"/>
      <c r="AR86" s="67"/>
    </row>
    <row r="87" spans="1:44" ht="4.5" customHeight="1" x14ac:dyDescent="0.25">
      <c r="A87" s="66"/>
      <c r="B87" s="269" t="s">
        <v>44</v>
      </c>
      <c r="C87" s="269"/>
      <c r="D87" s="269"/>
      <c r="E87" s="269"/>
      <c r="F87" s="269"/>
      <c r="G87" s="269"/>
      <c r="H87" s="269"/>
      <c r="I87" s="300"/>
      <c r="J87" s="269"/>
      <c r="K87" s="269"/>
      <c r="L87" s="269"/>
      <c r="M87" s="269"/>
      <c r="N87" s="269"/>
      <c r="O87" s="269"/>
      <c r="P87" s="269"/>
      <c r="Q87" s="269"/>
      <c r="R87" s="269"/>
      <c r="S87" s="269"/>
      <c r="T87" s="269"/>
      <c r="U87" s="296"/>
      <c r="V87" s="67"/>
      <c r="W87" s="66"/>
      <c r="X87" s="226"/>
      <c r="Y87" s="227"/>
      <c r="Z87" s="227"/>
      <c r="AA87" s="227"/>
      <c r="AB87" s="227"/>
      <c r="AC87" s="227"/>
      <c r="AD87" s="228"/>
      <c r="AE87" s="226"/>
      <c r="AF87" s="227"/>
      <c r="AG87" s="227"/>
      <c r="AH87" s="228"/>
      <c r="AI87" s="226"/>
      <c r="AJ87" s="227"/>
      <c r="AK87" s="227"/>
      <c r="AL87" s="227"/>
      <c r="AM87" s="228"/>
      <c r="AN87" s="226"/>
      <c r="AO87" s="227"/>
      <c r="AP87" s="227"/>
      <c r="AQ87" s="228"/>
      <c r="AR87" s="67"/>
    </row>
    <row r="88" spans="1:44" ht="4.5" customHeight="1" x14ac:dyDescent="0.25">
      <c r="A88" s="66"/>
      <c r="B88" s="269"/>
      <c r="C88" s="269"/>
      <c r="D88" s="269"/>
      <c r="E88" s="269"/>
      <c r="F88" s="269"/>
      <c r="G88" s="269"/>
      <c r="H88" s="269"/>
      <c r="I88" s="301"/>
      <c r="J88" s="302"/>
      <c r="K88" s="302"/>
      <c r="L88" s="302"/>
      <c r="M88" s="302"/>
      <c r="N88" s="302"/>
      <c r="O88" s="302"/>
      <c r="P88" s="302"/>
      <c r="Q88" s="302"/>
      <c r="R88" s="302"/>
      <c r="S88" s="302"/>
      <c r="T88" s="302"/>
      <c r="U88" s="303"/>
      <c r="V88" s="67"/>
      <c r="W88" s="66"/>
      <c r="X88" s="280" t="s">
        <v>111</v>
      </c>
      <c r="Y88" s="281"/>
      <c r="Z88" s="281"/>
      <c r="AA88" s="281"/>
      <c r="AB88" s="281"/>
      <c r="AC88" s="281"/>
      <c r="AD88" s="282"/>
      <c r="AE88" s="358" t="e">
        <f>INDEX('LŠZ H'!A$2:AI$130,A48,35)</f>
        <v>#REF!</v>
      </c>
      <c r="AF88" s="359"/>
      <c r="AG88" s="359"/>
      <c r="AH88" s="360"/>
      <c r="AI88" s="358" t="e">
        <f>INDEX('LŠZ H'!A$2:AI$130,A48,36)</f>
        <v>#REF!</v>
      </c>
      <c r="AJ88" s="359"/>
      <c r="AK88" s="359"/>
      <c r="AL88" s="359"/>
      <c r="AM88" s="360"/>
      <c r="AN88" s="358" t="e">
        <f>INDEX('LŠZ H'!A$2:AI$130,A48,37)</f>
        <v>#REF!</v>
      </c>
      <c r="AO88" s="359"/>
      <c r="AP88" s="359"/>
      <c r="AQ88" s="360"/>
      <c r="AR88" s="67"/>
    </row>
    <row r="89" spans="1:44" ht="4.5" customHeight="1" x14ac:dyDescent="0.25">
      <c r="A89" s="66"/>
      <c r="B89" s="69"/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7"/>
      <c r="W89" s="66"/>
      <c r="X89" s="283"/>
      <c r="Y89" s="284"/>
      <c r="Z89" s="284"/>
      <c r="AA89" s="284"/>
      <c r="AB89" s="284"/>
      <c r="AC89" s="284"/>
      <c r="AD89" s="285"/>
      <c r="AE89" s="361"/>
      <c r="AF89" s="362"/>
      <c r="AG89" s="362"/>
      <c r="AH89" s="363"/>
      <c r="AI89" s="361"/>
      <c r="AJ89" s="362"/>
      <c r="AK89" s="362"/>
      <c r="AL89" s="362"/>
      <c r="AM89" s="363"/>
      <c r="AN89" s="361"/>
      <c r="AO89" s="362"/>
      <c r="AP89" s="362"/>
      <c r="AQ89" s="363"/>
      <c r="AR89" s="67"/>
    </row>
    <row r="90" spans="1:44" ht="4.5" customHeight="1" x14ac:dyDescent="0.25">
      <c r="A90" s="66"/>
      <c r="B90" s="69"/>
      <c r="C90" s="69"/>
      <c r="D90" s="69"/>
      <c r="E90" s="69"/>
      <c r="F90" s="69"/>
      <c r="G90" s="69"/>
      <c r="H90" s="69"/>
      <c r="I90" s="69"/>
      <c r="J90" s="69"/>
      <c r="K90" s="69"/>
      <c r="L90" s="297" t="e">
        <f ca="1">IF(DAYS360(I85,NOW())&gt;60,NOW(),I85)</f>
        <v>#REF!</v>
      </c>
      <c r="M90" s="350"/>
      <c r="N90" s="350"/>
      <c r="O90" s="350"/>
      <c r="P90" s="350"/>
      <c r="Q90" s="350"/>
      <c r="R90" s="350"/>
      <c r="S90" s="350"/>
      <c r="T90" s="350"/>
      <c r="U90" s="351"/>
      <c r="V90" s="67"/>
      <c r="W90" s="66"/>
      <c r="X90" s="286"/>
      <c r="Y90" s="287"/>
      <c r="Z90" s="287"/>
      <c r="AA90" s="287"/>
      <c r="AB90" s="287"/>
      <c r="AC90" s="287"/>
      <c r="AD90" s="288"/>
      <c r="AE90" s="364"/>
      <c r="AF90" s="365"/>
      <c r="AG90" s="365"/>
      <c r="AH90" s="366"/>
      <c r="AI90" s="364"/>
      <c r="AJ90" s="365"/>
      <c r="AK90" s="365"/>
      <c r="AL90" s="365"/>
      <c r="AM90" s="366"/>
      <c r="AN90" s="364"/>
      <c r="AO90" s="365"/>
      <c r="AP90" s="365"/>
      <c r="AQ90" s="366"/>
      <c r="AR90" s="67"/>
    </row>
    <row r="91" spans="1:44" ht="4.5" customHeight="1" x14ac:dyDescent="0.25">
      <c r="A91" s="66"/>
      <c r="B91" s="269" t="s">
        <v>45</v>
      </c>
      <c r="C91" s="269"/>
      <c r="D91" s="269"/>
      <c r="E91" s="269"/>
      <c r="F91" s="269"/>
      <c r="G91" s="269"/>
      <c r="H91" s="269"/>
      <c r="I91" s="269"/>
      <c r="J91" s="269"/>
      <c r="K91" s="269"/>
      <c r="L91" s="352"/>
      <c r="M91" s="353"/>
      <c r="N91" s="353"/>
      <c r="O91" s="353"/>
      <c r="P91" s="353"/>
      <c r="Q91" s="353"/>
      <c r="R91" s="353"/>
      <c r="S91" s="353"/>
      <c r="T91" s="353"/>
      <c r="U91" s="354"/>
      <c r="V91" s="67"/>
      <c r="W91" s="66"/>
      <c r="X91" s="271" t="s">
        <v>46</v>
      </c>
      <c r="Y91" s="272"/>
      <c r="Z91" s="272"/>
      <c r="AA91" s="273"/>
      <c r="AB91" s="238" t="e">
        <f>INDEX('LŠZ H'!A$2:AI$130,A48,18)</f>
        <v>#REF!</v>
      </c>
      <c r="AC91" s="240"/>
      <c r="AD91" s="238" t="s">
        <v>47</v>
      </c>
      <c r="AE91" s="240"/>
      <c r="AF91" s="260" t="e">
        <f>INDEX('LŠZ H'!A$2:AI$130,A48,7)</f>
        <v>#REF!</v>
      </c>
      <c r="AG91" s="261"/>
      <c r="AH91" s="261"/>
      <c r="AI91" s="261"/>
      <c r="AJ91" s="261"/>
      <c r="AK91" s="261"/>
      <c r="AL91" s="261"/>
      <c r="AM91" s="262"/>
      <c r="AN91" s="256" t="e">
        <f>INDEX('LŠZ H'!A$2:AI$130,A48,15)</f>
        <v>#REF!</v>
      </c>
      <c r="AO91" s="239"/>
      <c r="AP91" s="239"/>
      <c r="AQ91" s="240"/>
      <c r="AR91" s="67"/>
    </row>
    <row r="92" spans="1:44" ht="4.5" customHeight="1" x14ac:dyDescent="0.25">
      <c r="A92" s="66"/>
      <c r="B92" s="269"/>
      <c r="C92" s="269"/>
      <c r="D92" s="269"/>
      <c r="E92" s="269"/>
      <c r="F92" s="269"/>
      <c r="G92" s="269"/>
      <c r="H92" s="269"/>
      <c r="I92" s="269"/>
      <c r="J92" s="269"/>
      <c r="K92" s="269"/>
      <c r="L92" s="352"/>
      <c r="M92" s="353"/>
      <c r="N92" s="353"/>
      <c r="O92" s="353"/>
      <c r="P92" s="353"/>
      <c r="Q92" s="353"/>
      <c r="R92" s="353"/>
      <c r="S92" s="353"/>
      <c r="T92" s="353"/>
      <c r="U92" s="354"/>
      <c r="V92" s="67"/>
      <c r="W92" s="66"/>
      <c r="X92" s="274"/>
      <c r="Y92" s="275"/>
      <c r="Z92" s="275"/>
      <c r="AA92" s="276"/>
      <c r="AB92" s="241"/>
      <c r="AC92" s="243"/>
      <c r="AD92" s="241"/>
      <c r="AE92" s="243"/>
      <c r="AF92" s="263"/>
      <c r="AG92" s="264"/>
      <c r="AH92" s="264"/>
      <c r="AI92" s="264"/>
      <c r="AJ92" s="264"/>
      <c r="AK92" s="264"/>
      <c r="AL92" s="264"/>
      <c r="AM92" s="265"/>
      <c r="AN92" s="241"/>
      <c r="AO92" s="242"/>
      <c r="AP92" s="242"/>
      <c r="AQ92" s="243"/>
      <c r="AR92" s="67"/>
    </row>
    <row r="93" spans="1:44" ht="4.5" customHeight="1" x14ac:dyDescent="0.25">
      <c r="A93" s="66"/>
      <c r="B93" s="69"/>
      <c r="C93" s="69"/>
      <c r="D93" s="69"/>
      <c r="E93" s="69"/>
      <c r="F93" s="69"/>
      <c r="G93" s="69"/>
      <c r="H93" s="69"/>
      <c r="I93" s="69"/>
      <c r="J93" s="69"/>
      <c r="K93" s="69"/>
      <c r="L93" s="355"/>
      <c r="M93" s="356"/>
      <c r="N93" s="356"/>
      <c r="O93" s="356"/>
      <c r="P93" s="356"/>
      <c r="Q93" s="356"/>
      <c r="R93" s="356"/>
      <c r="S93" s="356"/>
      <c r="T93" s="356"/>
      <c r="U93" s="357"/>
      <c r="V93" s="67"/>
      <c r="W93" s="66"/>
      <c r="X93" s="277"/>
      <c r="Y93" s="278"/>
      <c r="Z93" s="278"/>
      <c r="AA93" s="279"/>
      <c r="AB93" s="244"/>
      <c r="AC93" s="246"/>
      <c r="AD93" s="244"/>
      <c r="AE93" s="246"/>
      <c r="AF93" s="266"/>
      <c r="AG93" s="267"/>
      <c r="AH93" s="267"/>
      <c r="AI93" s="267"/>
      <c r="AJ93" s="267"/>
      <c r="AK93" s="267"/>
      <c r="AL93" s="267"/>
      <c r="AM93" s="268"/>
      <c r="AN93" s="244"/>
      <c r="AO93" s="245"/>
      <c r="AP93" s="245"/>
      <c r="AQ93" s="246"/>
      <c r="AR93" s="67"/>
    </row>
    <row r="94" spans="1:44" ht="4.5" customHeight="1" x14ac:dyDescent="0.25">
      <c r="A94" s="79"/>
      <c r="B94" s="80"/>
      <c r="C94" s="80"/>
      <c r="D94" s="80"/>
      <c r="E94" s="80"/>
      <c r="F94" s="80"/>
      <c r="G94" s="80"/>
      <c r="H94" s="80"/>
      <c r="I94" s="80"/>
      <c r="J94" s="80"/>
      <c r="K94" s="80"/>
      <c r="L94" s="80"/>
      <c r="M94" s="80"/>
      <c r="N94" s="80"/>
      <c r="O94" s="80"/>
      <c r="P94" s="80"/>
      <c r="Q94" s="80"/>
      <c r="R94" s="80"/>
      <c r="S94" s="80"/>
      <c r="T94" s="80"/>
      <c r="U94" s="80"/>
      <c r="V94" s="81"/>
      <c r="W94" s="79"/>
      <c r="X94" s="82"/>
      <c r="Y94" s="82"/>
      <c r="Z94" s="82"/>
      <c r="AA94" s="82"/>
      <c r="AB94" s="82"/>
      <c r="AC94" s="82"/>
      <c r="AD94" s="82"/>
      <c r="AE94" s="82"/>
      <c r="AF94" s="82"/>
      <c r="AG94" s="82"/>
      <c r="AH94" s="82"/>
      <c r="AI94" s="82"/>
      <c r="AJ94" s="82"/>
      <c r="AK94" s="82"/>
      <c r="AL94" s="82"/>
      <c r="AM94" s="82"/>
      <c r="AN94" s="82"/>
      <c r="AO94" s="82"/>
      <c r="AP94" s="82"/>
      <c r="AQ94" s="82"/>
      <c r="AR94" s="81"/>
    </row>
    <row r="95" spans="1:44" ht="4.5" customHeight="1" x14ac:dyDescent="0.25">
      <c r="A95" s="57">
        <v>429</v>
      </c>
      <c r="B95" s="58">
        <v>444</v>
      </c>
      <c r="C95" s="58"/>
      <c r="D95" s="58"/>
      <c r="E95" s="58"/>
      <c r="F95" s="58"/>
      <c r="G95" s="58"/>
      <c r="H95" s="58"/>
      <c r="I95" s="58"/>
      <c r="J95" s="58"/>
      <c r="K95" s="58"/>
      <c r="L95" s="58"/>
      <c r="M95" s="58"/>
      <c r="N95" s="58"/>
      <c r="O95" s="58"/>
      <c r="P95" s="58"/>
      <c r="Q95" s="58"/>
      <c r="R95" s="58"/>
      <c r="S95" s="58"/>
      <c r="T95" s="489" t="e">
        <f>CONCATENATE("*",INDEX('LŠZ H'!A$2:AI$130,A95,17))</f>
        <v>#REF!</v>
      </c>
      <c r="U95" s="489"/>
      <c r="V95" s="490"/>
      <c r="W95" s="60"/>
      <c r="X95" s="61"/>
      <c r="Y95" s="61"/>
      <c r="Z95" s="61"/>
      <c r="AA95" s="61"/>
      <c r="AB95" s="61"/>
      <c r="AC95" s="61"/>
      <c r="AD95" s="61"/>
      <c r="AE95" s="61"/>
      <c r="AF95" s="61"/>
      <c r="AG95" s="61"/>
      <c r="AH95" s="61"/>
      <c r="AI95" s="61"/>
      <c r="AJ95" s="61"/>
      <c r="AK95" s="61"/>
      <c r="AL95" s="61"/>
      <c r="AM95" s="61"/>
      <c r="AN95" s="61"/>
      <c r="AO95" s="61"/>
      <c r="AP95" s="61"/>
      <c r="AQ95" s="61"/>
      <c r="AR95" s="62"/>
    </row>
    <row r="96" spans="1:44" ht="4.5" customHeight="1" x14ac:dyDescent="0.25">
      <c r="A96" s="64"/>
      <c r="T96" s="491"/>
      <c r="U96" s="491"/>
      <c r="V96" s="492"/>
      <c r="W96" s="66"/>
      <c r="X96" s="384" t="s">
        <v>86</v>
      </c>
      <c r="Y96" s="384"/>
      <c r="Z96" s="384"/>
      <c r="AA96" s="384"/>
      <c r="AB96" s="384"/>
      <c r="AC96" s="384"/>
      <c r="AD96" s="384"/>
      <c r="AE96" s="384"/>
      <c r="AF96" s="384"/>
      <c r="AG96" s="384"/>
      <c r="AH96" s="384"/>
      <c r="AI96" s="384"/>
      <c r="AJ96" s="384"/>
      <c r="AK96" s="384"/>
      <c r="AL96" s="384"/>
      <c r="AM96" s="384"/>
      <c r="AN96" s="384"/>
      <c r="AO96" s="384"/>
      <c r="AP96" s="384"/>
      <c r="AQ96" s="384"/>
      <c r="AR96" s="67"/>
    </row>
    <row r="97" spans="1:44" ht="4.5" customHeight="1" x14ac:dyDescent="0.25">
      <c r="A97" s="64"/>
      <c r="T97" s="491"/>
      <c r="U97" s="491"/>
      <c r="V97" s="492"/>
      <c r="W97" s="66"/>
      <c r="X97" s="384"/>
      <c r="Y97" s="384"/>
      <c r="Z97" s="384"/>
      <c r="AA97" s="384"/>
      <c r="AB97" s="384"/>
      <c r="AC97" s="384"/>
      <c r="AD97" s="384"/>
      <c r="AE97" s="384"/>
      <c r="AF97" s="384"/>
      <c r="AG97" s="384"/>
      <c r="AH97" s="384"/>
      <c r="AI97" s="384"/>
      <c r="AJ97" s="384"/>
      <c r="AK97" s="384"/>
      <c r="AL97" s="384"/>
      <c r="AM97" s="384"/>
      <c r="AN97" s="384"/>
      <c r="AO97" s="384"/>
      <c r="AP97" s="384"/>
      <c r="AQ97" s="384"/>
      <c r="AR97" s="67"/>
    </row>
    <row r="98" spans="1:44" ht="4.5" customHeight="1" x14ac:dyDescent="0.25">
      <c r="A98" s="64"/>
      <c r="R98" s="68"/>
      <c r="S98" s="68"/>
      <c r="T98" s="68"/>
      <c r="U98" s="68"/>
      <c r="V98" s="65"/>
      <c r="W98" s="66"/>
      <c r="X98" s="384"/>
      <c r="Y98" s="384"/>
      <c r="Z98" s="384"/>
      <c r="AA98" s="384"/>
      <c r="AB98" s="384"/>
      <c r="AC98" s="384"/>
      <c r="AD98" s="384"/>
      <c r="AE98" s="384"/>
      <c r="AF98" s="384"/>
      <c r="AG98" s="384"/>
      <c r="AH98" s="384"/>
      <c r="AI98" s="384"/>
      <c r="AJ98" s="384"/>
      <c r="AK98" s="384"/>
      <c r="AL98" s="384"/>
      <c r="AM98" s="384"/>
      <c r="AN98" s="384"/>
      <c r="AO98" s="384"/>
      <c r="AP98" s="384"/>
      <c r="AQ98" s="384"/>
      <c r="AR98" s="67"/>
    </row>
    <row r="99" spans="1:44" ht="4.5" customHeight="1" x14ac:dyDescent="0.25">
      <c r="A99" s="64"/>
      <c r="R99" s="68"/>
      <c r="S99" s="68"/>
      <c r="T99" s="68"/>
      <c r="U99" s="68"/>
      <c r="V99" s="65"/>
      <c r="W99" s="66"/>
      <c r="X99" s="384"/>
      <c r="Y99" s="384"/>
      <c r="Z99" s="384"/>
      <c r="AA99" s="384"/>
      <c r="AB99" s="384"/>
      <c r="AC99" s="384"/>
      <c r="AD99" s="384"/>
      <c r="AE99" s="384"/>
      <c r="AF99" s="384"/>
      <c r="AG99" s="384"/>
      <c r="AH99" s="384"/>
      <c r="AI99" s="384"/>
      <c r="AJ99" s="384"/>
      <c r="AK99" s="384"/>
      <c r="AL99" s="384"/>
      <c r="AM99" s="384"/>
      <c r="AN99" s="384"/>
      <c r="AO99" s="384"/>
      <c r="AP99" s="384"/>
      <c r="AQ99" s="384"/>
      <c r="AR99" s="67"/>
    </row>
    <row r="100" spans="1:44" ht="4.5" customHeight="1" x14ac:dyDescent="0.25">
      <c r="A100" s="64"/>
      <c r="R100" s="68"/>
      <c r="S100" s="68"/>
      <c r="T100" s="68"/>
      <c r="U100" s="68"/>
      <c r="V100" s="65"/>
      <c r="W100" s="66"/>
      <c r="X100" s="384"/>
      <c r="Y100" s="384"/>
      <c r="Z100" s="384"/>
      <c r="AA100" s="384"/>
      <c r="AB100" s="384"/>
      <c r="AC100" s="384"/>
      <c r="AD100" s="384"/>
      <c r="AE100" s="384"/>
      <c r="AF100" s="384"/>
      <c r="AG100" s="384"/>
      <c r="AH100" s="384"/>
      <c r="AI100" s="384"/>
      <c r="AJ100" s="384"/>
      <c r="AK100" s="384"/>
      <c r="AL100" s="384"/>
      <c r="AM100" s="384"/>
      <c r="AN100" s="384"/>
      <c r="AO100" s="384"/>
      <c r="AP100" s="384"/>
      <c r="AQ100" s="384"/>
      <c r="AR100" s="67"/>
    </row>
    <row r="101" spans="1:44" ht="4.5" customHeight="1" x14ac:dyDescent="0.25">
      <c r="A101" s="64"/>
      <c r="B101" s="699" t="s">
        <v>180</v>
      </c>
      <c r="C101" s="304"/>
      <c r="D101" s="304"/>
      <c r="E101" s="304"/>
      <c r="F101" s="304"/>
      <c r="G101" s="304"/>
      <c r="H101" s="304"/>
      <c r="I101" s="304"/>
      <c r="J101" s="304"/>
      <c r="K101" s="304"/>
      <c r="L101" s="304"/>
      <c r="M101" s="304"/>
      <c r="N101" s="304"/>
      <c r="O101" s="304"/>
      <c r="P101" s="304"/>
      <c r="Q101" s="304"/>
      <c r="R101" s="304"/>
      <c r="S101" s="304"/>
      <c r="T101" s="304"/>
      <c r="U101" s="304"/>
      <c r="V101" s="65"/>
      <c r="W101" s="66"/>
      <c r="X101" s="384"/>
      <c r="Y101" s="384"/>
      <c r="Z101" s="384"/>
      <c r="AA101" s="384"/>
      <c r="AB101" s="384"/>
      <c r="AC101" s="384"/>
      <c r="AD101" s="384"/>
      <c r="AE101" s="384"/>
      <c r="AF101" s="384"/>
      <c r="AG101" s="384"/>
      <c r="AH101" s="384"/>
      <c r="AI101" s="384"/>
      <c r="AJ101" s="384"/>
      <c r="AK101" s="384"/>
      <c r="AL101" s="384"/>
      <c r="AM101" s="384"/>
      <c r="AN101" s="384"/>
      <c r="AO101" s="384"/>
      <c r="AP101" s="384"/>
      <c r="AQ101" s="384"/>
      <c r="AR101" s="67"/>
    </row>
    <row r="102" spans="1:44" ht="4.5" customHeight="1" x14ac:dyDescent="0.25">
      <c r="A102" s="64"/>
      <c r="B102" s="304"/>
      <c r="C102" s="304"/>
      <c r="D102" s="304"/>
      <c r="E102" s="304"/>
      <c r="F102" s="304"/>
      <c r="G102" s="304"/>
      <c r="H102" s="304"/>
      <c r="I102" s="304"/>
      <c r="J102" s="304"/>
      <c r="K102" s="304"/>
      <c r="L102" s="304"/>
      <c r="M102" s="304"/>
      <c r="N102" s="304"/>
      <c r="O102" s="304"/>
      <c r="P102" s="304"/>
      <c r="Q102" s="304"/>
      <c r="R102" s="304"/>
      <c r="S102" s="304"/>
      <c r="T102" s="304"/>
      <c r="U102" s="304"/>
      <c r="V102" s="65"/>
      <c r="W102" s="66"/>
      <c r="X102" s="384"/>
      <c r="Y102" s="384"/>
      <c r="Z102" s="384"/>
      <c r="AA102" s="384"/>
      <c r="AB102" s="384"/>
      <c r="AC102" s="384"/>
      <c r="AD102" s="384"/>
      <c r="AE102" s="384"/>
      <c r="AF102" s="384"/>
      <c r="AG102" s="384"/>
      <c r="AH102" s="384"/>
      <c r="AI102" s="384"/>
      <c r="AJ102" s="384"/>
      <c r="AK102" s="384"/>
      <c r="AL102" s="384"/>
      <c r="AM102" s="384"/>
      <c r="AN102" s="384"/>
      <c r="AO102" s="384"/>
      <c r="AP102" s="384"/>
      <c r="AQ102" s="384"/>
      <c r="AR102" s="67"/>
    </row>
    <row r="103" spans="1:44" ht="4.5" customHeight="1" x14ac:dyDescent="0.25">
      <c r="A103" s="64"/>
      <c r="B103" s="699" t="s">
        <v>146</v>
      </c>
      <c r="C103" s="699"/>
      <c r="D103" s="699"/>
      <c r="E103" s="699"/>
      <c r="F103" s="699"/>
      <c r="G103" s="699"/>
      <c r="H103" s="699"/>
      <c r="I103" s="699"/>
      <c r="J103" s="699"/>
      <c r="K103" s="699"/>
      <c r="L103" s="699"/>
      <c r="M103" s="699"/>
      <c r="N103" s="699"/>
      <c r="O103" s="699"/>
      <c r="P103" s="699"/>
      <c r="Q103" s="699"/>
      <c r="R103" s="699"/>
      <c r="S103" s="699"/>
      <c r="T103" s="699"/>
      <c r="U103" s="699"/>
      <c r="V103" s="65"/>
      <c r="W103" s="66"/>
      <c r="X103" s="384"/>
      <c r="Y103" s="384"/>
      <c r="Z103" s="384"/>
      <c r="AA103" s="384"/>
      <c r="AB103" s="384"/>
      <c r="AC103" s="384"/>
      <c r="AD103" s="384"/>
      <c r="AE103" s="384"/>
      <c r="AF103" s="384"/>
      <c r="AG103" s="384"/>
      <c r="AH103" s="384"/>
      <c r="AI103" s="384"/>
      <c r="AJ103" s="384"/>
      <c r="AK103" s="384"/>
      <c r="AL103" s="384"/>
      <c r="AM103" s="384"/>
      <c r="AN103" s="384"/>
      <c r="AO103" s="384"/>
      <c r="AP103" s="384"/>
      <c r="AQ103" s="384"/>
      <c r="AR103" s="67"/>
    </row>
    <row r="104" spans="1:44" ht="4.5" customHeight="1" x14ac:dyDescent="0.25">
      <c r="A104" s="64"/>
      <c r="B104" s="699"/>
      <c r="C104" s="699"/>
      <c r="D104" s="699"/>
      <c r="E104" s="699"/>
      <c r="F104" s="699"/>
      <c r="G104" s="699"/>
      <c r="H104" s="699"/>
      <c r="I104" s="699"/>
      <c r="J104" s="699"/>
      <c r="K104" s="699"/>
      <c r="L104" s="699"/>
      <c r="M104" s="699"/>
      <c r="N104" s="699"/>
      <c r="O104" s="699"/>
      <c r="P104" s="699"/>
      <c r="Q104" s="699"/>
      <c r="R104" s="699"/>
      <c r="S104" s="699"/>
      <c r="T104" s="699"/>
      <c r="U104" s="699"/>
      <c r="V104" s="65"/>
      <c r="W104" s="66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7"/>
    </row>
    <row r="105" spans="1:44" ht="4.5" customHeight="1" x14ac:dyDescent="0.25">
      <c r="A105" s="64"/>
      <c r="B105" s="740" t="s">
        <v>36</v>
      </c>
      <c r="C105" s="740"/>
      <c r="D105" s="740"/>
      <c r="E105" s="740"/>
      <c r="F105" s="740"/>
      <c r="G105" s="740"/>
      <c r="H105" s="740"/>
      <c r="I105" s="740"/>
      <c r="J105" s="740"/>
      <c r="K105" s="740"/>
      <c r="L105" s="740"/>
      <c r="M105" s="740"/>
      <c r="N105" s="740"/>
      <c r="O105" s="740"/>
      <c r="P105" s="740"/>
      <c r="Q105" s="740"/>
      <c r="R105" s="740"/>
      <c r="S105" s="740"/>
      <c r="T105" s="740"/>
      <c r="U105" s="740"/>
      <c r="V105" s="65"/>
      <c r="W105" s="66"/>
      <c r="X105" s="269" t="s">
        <v>75</v>
      </c>
      <c r="Y105" s="269"/>
      <c r="Z105" s="269"/>
      <c r="AA105" s="269"/>
      <c r="AB105" s="269"/>
      <c r="AC105" s="269"/>
      <c r="AD105" s="269"/>
      <c r="AE105" s="269"/>
      <c r="AF105" s="269"/>
      <c r="AG105" s="269"/>
      <c r="AH105" s="296"/>
      <c r="AI105" s="690" t="e">
        <f>I117</f>
        <v>#REF!</v>
      </c>
      <c r="AJ105" s="691"/>
      <c r="AK105" s="691"/>
      <c r="AL105" s="691"/>
      <c r="AM105" s="691"/>
      <c r="AN105" s="691"/>
      <c r="AO105" s="691"/>
      <c r="AP105" s="691"/>
      <c r="AQ105" s="692"/>
      <c r="AR105" s="67"/>
    </row>
    <row r="106" spans="1:44" ht="4.5" customHeight="1" x14ac:dyDescent="0.25">
      <c r="A106" s="64"/>
      <c r="B106" s="740"/>
      <c r="C106" s="740"/>
      <c r="D106" s="740"/>
      <c r="E106" s="740"/>
      <c r="F106" s="740"/>
      <c r="G106" s="740"/>
      <c r="H106" s="740"/>
      <c r="I106" s="740"/>
      <c r="J106" s="740"/>
      <c r="K106" s="740"/>
      <c r="L106" s="740"/>
      <c r="M106" s="740"/>
      <c r="N106" s="740"/>
      <c r="O106" s="740"/>
      <c r="P106" s="740"/>
      <c r="Q106" s="740"/>
      <c r="R106" s="740"/>
      <c r="S106" s="740"/>
      <c r="T106" s="740"/>
      <c r="U106" s="740"/>
      <c r="V106" s="65"/>
      <c r="W106" s="66"/>
      <c r="X106" s="269"/>
      <c r="Y106" s="269"/>
      <c r="Z106" s="269"/>
      <c r="AA106" s="269"/>
      <c r="AB106" s="269"/>
      <c r="AC106" s="269"/>
      <c r="AD106" s="269"/>
      <c r="AE106" s="269"/>
      <c r="AF106" s="269"/>
      <c r="AG106" s="269"/>
      <c r="AH106" s="296"/>
      <c r="AI106" s="693"/>
      <c r="AJ106" s="694"/>
      <c r="AK106" s="694"/>
      <c r="AL106" s="694"/>
      <c r="AM106" s="694"/>
      <c r="AN106" s="694"/>
      <c r="AO106" s="694"/>
      <c r="AP106" s="694"/>
      <c r="AQ106" s="695"/>
      <c r="AR106" s="67"/>
    </row>
    <row r="107" spans="1:44" ht="4.5" customHeight="1" x14ac:dyDescent="0.25">
      <c r="A107" s="64"/>
      <c r="B107" s="740" t="s">
        <v>39</v>
      </c>
      <c r="C107" s="740"/>
      <c r="D107" s="740"/>
      <c r="E107" s="740"/>
      <c r="F107" s="740"/>
      <c r="G107" s="740"/>
      <c r="H107" s="740"/>
      <c r="I107" s="740"/>
      <c r="J107" s="740"/>
      <c r="K107" s="740"/>
      <c r="L107" s="740"/>
      <c r="M107" s="740"/>
      <c r="N107" s="740"/>
      <c r="O107" s="740"/>
      <c r="P107" s="740"/>
      <c r="Q107" s="740"/>
      <c r="R107" s="740"/>
      <c r="S107" s="740"/>
      <c r="T107" s="740"/>
      <c r="U107" s="740"/>
      <c r="V107" s="65"/>
      <c r="W107" s="66"/>
      <c r="X107" s="69"/>
      <c r="Y107" s="69"/>
      <c r="Z107" s="69"/>
      <c r="AA107" s="69"/>
      <c r="AB107" s="69"/>
      <c r="AC107" s="69"/>
      <c r="AD107" s="70"/>
      <c r="AE107" s="70"/>
      <c r="AF107" s="70"/>
      <c r="AG107" s="70"/>
      <c r="AH107" s="70"/>
      <c r="AI107" s="696"/>
      <c r="AJ107" s="697"/>
      <c r="AK107" s="697"/>
      <c r="AL107" s="697"/>
      <c r="AM107" s="697"/>
      <c r="AN107" s="697"/>
      <c r="AO107" s="697"/>
      <c r="AP107" s="697"/>
      <c r="AQ107" s="698"/>
      <c r="AR107" s="67"/>
    </row>
    <row r="108" spans="1:44" ht="4.5" customHeight="1" x14ac:dyDescent="0.25">
      <c r="A108" s="64"/>
      <c r="B108" s="740"/>
      <c r="C108" s="740"/>
      <c r="D108" s="740"/>
      <c r="E108" s="740"/>
      <c r="F108" s="740"/>
      <c r="G108" s="740"/>
      <c r="H108" s="740"/>
      <c r="I108" s="740"/>
      <c r="J108" s="740"/>
      <c r="K108" s="740"/>
      <c r="L108" s="740"/>
      <c r="M108" s="740"/>
      <c r="N108" s="740"/>
      <c r="O108" s="740"/>
      <c r="P108" s="740"/>
      <c r="Q108" s="740"/>
      <c r="R108" s="740"/>
      <c r="S108" s="740"/>
      <c r="T108" s="740"/>
      <c r="U108" s="740"/>
      <c r="V108" s="65"/>
      <c r="W108" s="66"/>
      <c r="X108" s="679" t="s">
        <v>227</v>
      </c>
      <c r="Y108" s="680"/>
      <c r="Z108" s="724" t="e">
        <f>INDEX('LŠZ H'!A$2:AI$130,A95,14)</f>
        <v>#REF!</v>
      </c>
      <c r="AA108" s="725"/>
      <c r="AB108" s="725"/>
      <c r="AC108" s="725"/>
      <c r="AD108" s="726"/>
      <c r="AE108" s="70"/>
      <c r="AF108" s="70"/>
      <c r="AG108" s="70"/>
      <c r="AH108" s="70"/>
      <c r="AI108" s="70"/>
      <c r="AJ108" s="70"/>
      <c r="AK108" s="70"/>
      <c r="AL108" s="70"/>
      <c r="AM108" s="70"/>
      <c r="AN108" s="70"/>
      <c r="AO108" s="70"/>
      <c r="AP108" s="70"/>
      <c r="AQ108" s="70"/>
      <c r="AR108" s="67"/>
    </row>
    <row r="109" spans="1:44" ht="4.5" customHeight="1" x14ac:dyDescent="0.25">
      <c r="A109" s="66"/>
      <c r="B109" s="71"/>
      <c r="C109" s="71"/>
      <c r="D109" s="71"/>
      <c r="E109" s="71"/>
      <c r="F109" s="71"/>
      <c r="G109" s="71"/>
      <c r="H109" s="71"/>
      <c r="I109" s="71"/>
      <c r="J109" s="71"/>
      <c r="K109" s="71"/>
      <c r="L109" s="71"/>
      <c r="M109" s="71"/>
      <c r="N109" s="71"/>
      <c r="O109" s="71"/>
      <c r="P109" s="71"/>
      <c r="Q109" s="71"/>
      <c r="R109" s="71"/>
      <c r="S109" s="69"/>
      <c r="T109" s="69"/>
      <c r="U109" s="69"/>
      <c r="V109" s="67"/>
      <c r="W109" s="66"/>
      <c r="X109" s="679"/>
      <c r="Y109" s="680"/>
      <c r="Z109" s="727"/>
      <c r="AA109" s="728"/>
      <c r="AB109" s="728"/>
      <c r="AC109" s="728"/>
      <c r="AD109" s="729"/>
      <c r="AE109" s="69"/>
      <c r="AF109" s="69"/>
      <c r="AG109" s="69"/>
      <c r="AH109" s="715" t="e">
        <f>INDEX('LŠZ H'!A$2:AI$130,A95,27)</f>
        <v>#REF!</v>
      </c>
      <c r="AI109" s="716"/>
      <c r="AJ109" s="716"/>
      <c r="AK109" s="716"/>
      <c r="AL109" s="716"/>
      <c r="AM109" s="716"/>
      <c r="AN109" s="716"/>
      <c r="AO109" s="716"/>
      <c r="AP109" s="716"/>
      <c r="AQ109" s="717"/>
      <c r="AR109" s="67"/>
    </row>
    <row r="110" spans="1:44" ht="4.5" customHeight="1" x14ac:dyDescent="0.25">
      <c r="A110" s="66"/>
      <c r="B110" s="295" t="s">
        <v>228</v>
      </c>
      <c r="C110" s="295"/>
      <c r="D110" s="295"/>
      <c r="E110" s="295"/>
      <c r="F110" s="289" t="e">
        <f>IF(INDEX('LŠZ H'!A$2:AI223,A95,2)="ZK"," Závesný klzák / ZK / Hang glider / HG /",(CONCATENATE("Motorový závesný klzák/Powered Hangglider/MZK/PHG/RWL",INDEX('LŠZ H'!A$2:AI223,A95,38),"/")))</f>
        <v>#REF!</v>
      </c>
      <c r="G110" s="290"/>
      <c r="H110" s="290"/>
      <c r="I110" s="290"/>
      <c r="J110" s="290"/>
      <c r="K110" s="290"/>
      <c r="L110" s="290"/>
      <c r="M110" s="290"/>
      <c r="N110" s="290"/>
      <c r="O110" s="290"/>
      <c r="P110" s="290"/>
      <c r="Q110" s="290"/>
      <c r="R110" s="290"/>
      <c r="S110" s="290"/>
      <c r="T110" s="290"/>
      <c r="U110" s="291"/>
      <c r="V110" s="67"/>
      <c r="W110" s="66"/>
      <c r="X110" s="679"/>
      <c r="Y110" s="680"/>
      <c r="Z110" s="727"/>
      <c r="AA110" s="728"/>
      <c r="AB110" s="728"/>
      <c r="AC110" s="728"/>
      <c r="AD110" s="729"/>
      <c r="AE110" s="699" t="s">
        <v>68</v>
      </c>
      <c r="AF110" s="699"/>
      <c r="AG110" s="699"/>
      <c r="AH110" s="718"/>
      <c r="AI110" s="719"/>
      <c r="AJ110" s="719"/>
      <c r="AK110" s="719"/>
      <c r="AL110" s="719"/>
      <c r="AM110" s="719"/>
      <c r="AN110" s="719"/>
      <c r="AO110" s="719"/>
      <c r="AP110" s="719"/>
      <c r="AQ110" s="720"/>
      <c r="AR110" s="67"/>
    </row>
    <row r="111" spans="1:44" ht="4.5" customHeight="1" x14ac:dyDescent="0.25">
      <c r="A111" s="66"/>
      <c r="B111" s="295"/>
      <c r="C111" s="295"/>
      <c r="D111" s="295"/>
      <c r="E111" s="295"/>
      <c r="F111" s="292"/>
      <c r="G111" s="293"/>
      <c r="H111" s="293"/>
      <c r="I111" s="293"/>
      <c r="J111" s="293"/>
      <c r="K111" s="293"/>
      <c r="L111" s="293"/>
      <c r="M111" s="293"/>
      <c r="N111" s="293"/>
      <c r="O111" s="293"/>
      <c r="P111" s="293"/>
      <c r="Q111" s="293"/>
      <c r="R111" s="293"/>
      <c r="S111" s="293"/>
      <c r="T111" s="293"/>
      <c r="U111" s="294"/>
      <c r="V111" s="67"/>
      <c r="W111" s="66"/>
      <c r="X111" s="679"/>
      <c r="Y111" s="680"/>
      <c r="Z111" s="730"/>
      <c r="AA111" s="731"/>
      <c r="AB111" s="731"/>
      <c r="AC111" s="731"/>
      <c r="AD111" s="732"/>
      <c r="AE111" s="699"/>
      <c r="AF111" s="699"/>
      <c r="AG111" s="699"/>
      <c r="AH111" s="721"/>
      <c r="AI111" s="722"/>
      <c r="AJ111" s="722"/>
      <c r="AK111" s="722"/>
      <c r="AL111" s="722"/>
      <c r="AM111" s="722"/>
      <c r="AN111" s="722"/>
      <c r="AO111" s="722"/>
      <c r="AP111" s="722"/>
      <c r="AQ111" s="723"/>
      <c r="AR111" s="67"/>
    </row>
    <row r="112" spans="1:44" ht="4.5" customHeight="1" x14ac:dyDescent="0.25">
      <c r="A112" s="66"/>
      <c r="B112" s="69"/>
      <c r="C112" s="69"/>
      <c r="D112" s="69"/>
      <c r="E112" s="69"/>
      <c r="F112" s="733" t="e">
        <f>CONCATENATE(INDEX('LŠZ H'!A$2:AL$130,A95,3)," (",INDEX('LŠZ H'!A$2:AL$130,A95,9),")")</f>
        <v>#REF!</v>
      </c>
      <c r="G112" s="734"/>
      <c r="H112" s="734"/>
      <c r="I112" s="734"/>
      <c r="J112" s="734"/>
      <c r="K112" s="734"/>
      <c r="L112" s="734"/>
      <c r="M112" s="734"/>
      <c r="N112" s="734"/>
      <c r="O112" s="734"/>
      <c r="P112" s="734"/>
      <c r="Q112" s="734"/>
      <c r="R112" s="734"/>
      <c r="S112" s="734"/>
      <c r="T112" s="734"/>
      <c r="U112" s="735"/>
      <c r="V112" s="67"/>
      <c r="W112" s="66"/>
      <c r="X112" s="73"/>
      <c r="Y112" s="73"/>
      <c r="Z112" s="73"/>
      <c r="AA112" s="73"/>
      <c r="AB112" s="73"/>
      <c r="AC112" s="73"/>
      <c r="AD112" s="73"/>
      <c r="AE112" s="73"/>
      <c r="AF112" s="73"/>
      <c r="AG112" s="73"/>
      <c r="AH112" s="73"/>
      <c r="AI112" s="73"/>
      <c r="AJ112" s="73"/>
      <c r="AK112" s="73"/>
      <c r="AL112" s="73"/>
      <c r="AM112" s="73"/>
      <c r="AN112" s="73"/>
      <c r="AO112" s="73"/>
      <c r="AP112" s="73"/>
      <c r="AQ112" s="73"/>
      <c r="AR112" s="67"/>
    </row>
    <row r="113" spans="1:44" ht="4.5" customHeight="1" x14ac:dyDescent="0.25">
      <c r="A113" s="66"/>
      <c r="B113" s="269" t="s">
        <v>69</v>
      </c>
      <c r="C113" s="269"/>
      <c r="D113" s="269"/>
      <c r="E113" s="269"/>
      <c r="F113" s="736"/>
      <c r="G113" s="734"/>
      <c r="H113" s="734"/>
      <c r="I113" s="734"/>
      <c r="J113" s="734"/>
      <c r="K113" s="734"/>
      <c r="L113" s="734"/>
      <c r="M113" s="734"/>
      <c r="N113" s="734"/>
      <c r="O113" s="734"/>
      <c r="P113" s="734"/>
      <c r="Q113" s="734"/>
      <c r="R113" s="734"/>
      <c r="S113" s="734"/>
      <c r="T113" s="734"/>
      <c r="U113" s="735"/>
      <c r="V113" s="67"/>
      <c r="W113" s="66"/>
      <c r="X113" s="269" t="s">
        <v>199</v>
      </c>
      <c r="Y113" s="270"/>
      <c r="Z113" s="270"/>
      <c r="AA113" s="270"/>
      <c r="AB113" s="270"/>
      <c r="AC113" s="270"/>
      <c r="AD113" s="270"/>
      <c r="AE113" s="270"/>
      <c r="AF113" s="270"/>
      <c r="AG113" s="270"/>
      <c r="AH113" s="270"/>
      <c r="AI113" s="270"/>
      <c r="AJ113" s="270"/>
      <c r="AK113" s="270"/>
      <c r="AM113" s="670" t="e">
        <f>INDEX('LŠZ H'!A$2:AI$130,A95,28)</f>
        <v>#REF!</v>
      </c>
      <c r="AN113" s="671"/>
      <c r="AO113" s="671"/>
      <c r="AP113" s="671"/>
      <c r="AQ113" s="672"/>
      <c r="AR113" s="67"/>
    </row>
    <row r="114" spans="1:44" ht="4.5" customHeight="1" x14ac:dyDescent="0.25">
      <c r="A114" s="66"/>
      <c r="B114" s="269"/>
      <c r="C114" s="269"/>
      <c r="D114" s="269"/>
      <c r="E114" s="269"/>
      <c r="F114" s="736"/>
      <c r="G114" s="734"/>
      <c r="H114" s="734"/>
      <c r="I114" s="734"/>
      <c r="J114" s="734"/>
      <c r="K114" s="734"/>
      <c r="L114" s="734"/>
      <c r="M114" s="734"/>
      <c r="N114" s="734"/>
      <c r="O114" s="734"/>
      <c r="P114" s="734"/>
      <c r="Q114" s="734"/>
      <c r="R114" s="734"/>
      <c r="S114" s="734"/>
      <c r="T114" s="734"/>
      <c r="U114" s="735"/>
      <c r="V114" s="67"/>
      <c r="W114" s="66"/>
      <c r="X114" s="270"/>
      <c r="Y114" s="270"/>
      <c r="Z114" s="270"/>
      <c r="AA114" s="270"/>
      <c r="AB114" s="270"/>
      <c r="AC114" s="270"/>
      <c r="AD114" s="270"/>
      <c r="AE114" s="270"/>
      <c r="AF114" s="270"/>
      <c r="AG114" s="270"/>
      <c r="AH114" s="270"/>
      <c r="AI114" s="270"/>
      <c r="AJ114" s="270"/>
      <c r="AK114" s="270"/>
      <c r="AL114" s="74"/>
      <c r="AM114" s="673"/>
      <c r="AN114" s="674"/>
      <c r="AO114" s="674"/>
      <c r="AP114" s="674"/>
      <c r="AQ114" s="675"/>
      <c r="AR114" s="67"/>
    </row>
    <row r="115" spans="1:44" ht="4.5" customHeight="1" x14ac:dyDescent="0.25">
      <c r="A115" s="66"/>
      <c r="B115" s="69"/>
      <c r="C115" s="69"/>
      <c r="D115" s="69"/>
      <c r="E115" s="69"/>
      <c r="F115" s="737"/>
      <c r="G115" s="738"/>
      <c r="H115" s="738"/>
      <c r="I115" s="738"/>
      <c r="J115" s="738"/>
      <c r="K115" s="738"/>
      <c r="L115" s="738"/>
      <c r="M115" s="738"/>
      <c r="N115" s="738"/>
      <c r="O115" s="738"/>
      <c r="P115" s="738"/>
      <c r="Q115" s="738"/>
      <c r="R115" s="738"/>
      <c r="S115" s="738"/>
      <c r="T115" s="738"/>
      <c r="U115" s="739"/>
      <c r="V115" s="67"/>
      <c r="W115" s="66"/>
      <c r="X115" s="73"/>
      <c r="Y115" s="73"/>
      <c r="Z115" s="73"/>
      <c r="AA115" s="73"/>
      <c r="AB115" s="73"/>
      <c r="AC115" s="73"/>
      <c r="AD115" s="73"/>
      <c r="AE115" s="73"/>
      <c r="AF115" s="73"/>
      <c r="AG115" s="73"/>
      <c r="AH115" s="73"/>
      <c r="AI115" s="73"/>
      <c r="AJ115" s="73"/>
      <c r="AK115" s="73"/>
      <c r="AL115" s="73"/>
      <c r="AM115" s="673"/>
      <c r="AN115" s="674"/>
      <c r="AO115" s="674"/>
      <c r="AP115" s="674"/>
      <c r="AQ115" s="675"/>
      <c r="AR115" s="67"/>
    </row>
    <row r="116" spans="1:44" ht="4.5" customHeight="1" x14ac:dyDescent="0.25">
      <c r="A116" s="66"/>
      <c r="B116" s="69"/>
      <c r="C116" s="69"/>
      <c r="D116" s="69"/>
      <c r="E116" s="69"/>
      <c r="F116" s="69"/>
      <c r="G116" s="69"/>
      <c r="H116" s="69"/>
      <c r="I116" s="69"/>
      <c r="J116" s="69"/>
      <c r="K116" s="69"/>
      <c r="L116" s="69"/>
      <c r="M116" s="69"/>
      <c r="N116" s="69"/>
      <c r="O116" s="69"/>
      <c r="P116" s="69"/>
      <c r="Q116" s="69"/>
      <c r="R116" s="69"/>
      <c r="S116" s="69"/>
      <c r="T116" s="69"/>
      <c r="U116" s="69"/>
      <c r="V116" s="67"/>
      <c r="W116" s="66"/>
      <c r="X116" s="269" t="s">
        <v>97</v>
      </c>
      <c r="Y116" s="269"/>
      <c r="Z116" s="269"/>
      <c r="AA116" s="269"/>
      <c r="AB116" s="269"/>
      <c r="AC116" s="269"/>
      <c r="AD116" s="269"/>
      <c r="AE116" s="269"/>
      <c r="AF116" s="709" t="e">
        <f>IF(INDEX('LŠZ H'!A$2:AI223,A95,2)="ZK",(CONCATENATE("O-HG / ",INDEX('LŠZ H'!A$2:AI223,A95,38)," place")),(CONCATENATE("RWL ",INDEX('LŠZ H'!A$2:AI223,A95,38),)))</f>
        <v>#REF!</v>
      </c>
      <c r="AG116" s="710"/>
      <c r="AH116" s="710"/>
      <c r="AI116" s="710"/>
      <c r="AJ116" s="710"/>
      <c r="AK116" s="711"/>
      <c r="AL116" s="75"/>
      <c r="AM116" s="673"/>
      <c r="AN116" s="674"/>
      <c r="AO116" s="674"/>
      <c r="AP116" s="674"/>
      <c r="AQ116" s="675"/>
      <c r="AR116" s="67"/>
    </row>
    <row r="117" spans="1:44" ht="4.5" customHeight="1" x14ac:dyDescent="0.25">
      <c r="A117" s="66"/>
      <c r="B117" s="269" t="s">
        <v>184</v>
      </c>
      <c r="C117" s="269"/>
      <c r="D117" s="269"/>
      <c r="E117" s="269"/>
      <c r="F117" s="269"/>
      <c r="G117" s="269"/>
      <c r="H117" s="269"/>
      <c r="I117" s="690" t="e">
        <f>INDEX('LŠZ H'!A$2:AL$130,A95,5)</f>
        <v>#REF!</v>
      </c>
      <c r="J117" s="741"/>
      <c r="K117" s="741"/>
      <c r="L117" s="741"/>
      <c r="M117" s="741"/>
      <c r="N117" s="741"/>
      <c r="O117" s="741"/>
      <c r="P117" s="741"/>
      <c r="Q117" s="741"/>
      <c r="R117" s="741"/>
      <c r="S117" s="741"/>
      <c r="T117" s="741"/>
      <c r="U117" s="742"/>
      <c r="V117" s="67"/>
      <c r="W117" s="66"/>
      <c r="X117" s="269"/>
      <c r="Y117" s="269"/>
      <c r="Z117" s="269"/>
      <c r="AA117" s="269"/>
      <c r="AB117" s="269"/>
      <c r="AC117" s="269"/>
      <c r="AD117" s="269"/>
      <c r="AE117" s="269"/>
      <c r="AF117" s="712"/>
      <c r="AG117" s="713"/>
      <c r="AH117" s="713"/>
      <c r="AI117" s="713"/>
      <c r="AJ117" s="713"/>
      <c r="AK117" s="714"/>
      <c r="AL117" s="75"/>
      <c r="AM117" s="676"/>
      <c r="AN117" s="677"/>
      <c r="AO117" s="677"/>
      <c r="AP117" s="677"/>
      <c r="AQ117" s="678"/>
      <c r="AR117" s="67"/>
    </row>
    <row r="118" spans="1:44" ht="4.5" customHeight="1" x14ac:dyDescent="0.25">
      <c r="A118" s="66"/>
      <c r="B118" s="269"/>
      <c r="C118" s="269"/>
      <c r="D118" s="269"/>
      <c r="E118" s="269"/>
      <c r="F118" s="269"/>
      <c r="G118" s="269"/>
      <c r="H118" s="269"/>
      <c r="I118" s="743"/>
      <c r="J118" s="744"/>
      <c r="K118" s="744"/>
      <c r="L118" s="744"/>
      <c r="M118" s="744"/>
      <c r="N118" s="744"/>
      <c r="O118" s="744"/>
      <c r="P118" s="744"/>
      <c r="Q118" s="744"/>
      <c r="R118" s="744"/>
      <c r="S118" s="744"/>
      <c r="T118" s="744"/>
      <c r="U118" s="745"/>
      <c r="V118" s="67"/>
      <c r="W118" s="66"/>
      <c r="X118" s="72"/>
      <c r="Y118" s="72"/>
      <c r="Z118" s="72"/>
      <c r="AA118" s="72"/>
      <c r="AB118" s="72"/>
      <c r="AC118" s="72"/>
      <c r="AD118" s="72"/>
      <c r="AE118" s="72"/>
      <c r="AF118" s="72"/>
      <c r="AG118" s="72"/>
      <c r="AH118" s="72"/>
      <c r="AI118" s="72"/>
      <c r="AJ118" s="72"/>
      <c r="AK118" s="72"/>
      <c r="AL118" s="72"/>
      <c r="AM118" s="72"/>
      <c r="AN118" s="72"/>
      <c r="AO118" s="72"/>
      <c r="AP118" s="72"/>
      <c r="AQ118" s="72"/>
      <c r="AR118" s="67"/>
    </row>
    <row r="119" spans="1:44" ht="4.5" customHeight="1" x14ac:dyDescent="0.25">
      <c r="A119" s="66"/>
      <c r="B119" s="269" t="s">
        <v>185</v>
      </c>
      <c r="C119" s="269"/>
      <c r="D119" s="269"/>
      <c r="E119" s="269"/>
      <c r="F119" s="269"/>
      <c r="G119" s="269"/>
      <c r="H119" s="269"/>
      <c r="I119" s="743"/>
      <c r="J119" s="744"/>
      <c r="K119" s="744"/>
      <c r="L119" s="744"/>
      <c r="M119" s="744"/>
      <c r="N119" s="744"/>
      <c r="O119" s="744"/>
      <c r="P119" s="744"/>
      <c r="Q119" s="744"/>
      <c r="R119" s="744"/>
      <c r="S119" s="744"/>
      <c r="T119" s="744"/>
      <c r="U119" s="745"/>
      <c r="V119" s="67"/>
      <c r="W119" s="66"/>
      <c r="X119" s="700" t="s">
        <v>15</v>
      </c>
      <c r="Y119" s="701"/>
      <c r="Z119" s="701"/>
      <c r="AA119" s="701"/>
      <c r="AB119" s="701"/>
      <c r="AC119" s="701"/>
      <c r="AD119" s="701"/>
      <c r="AE119" s="701"/>
      <c r="AF119" s="701"/>
      <c r="AG119" s="701"/>
      <c r="AH119" s="701"/>
      <c r="AI119" s="701"/>
      <c r="AJ119" s="701"/>
      <c r="AK119" s="701"/>
      <c r="AL119" s="701"/>
      <c r="AM119" s="701"/>
      <c r="AN119" s="701"/>
      <c r="AO119" s="701"/>
      <c r="AP119" s="701"/>
      <c r="AQ119" s="702"/>
      <c r="AR119" s="67"/>
    </row>
    <row r="120" spans="1:44" ht="4.5" customHeight="1" x14ac:dyDescent="0.25">
      <c r="A120" s="66"/>
      <c r="B120" s="269"/>
      <c r="C120" s="269"/>
      <c r="D120" s="269"/>
      <c r="E120" s="269"/>
      <c r="F120" s="269"/>
      <c r="G120" s="269"/>
      <c r="H120" s="269"/>
      <c r="I120" s="746"/>
      <c r="J120" s="747"/>
      <c r="K120" s="747"/>
      <c r="L120" s="747"/>
      <c r="M120" s="747"/>
      <c r="N120" s="747"/>
      <c r="O120" s="747"/>
      <c r="P120" s="747"/>
      <c r="Q120" s="747"/>
      <c r="R120" s="747"/>
      <c r="S120" s="747"/>
      <c r="T120" s="747"/>
      <c r="U120" s="748"/>
      <c r="V120" s="67"/>
      <c r="W120" s="66"/>
      <c r="X120" s="703"/>
      <c r="Y120" s="704"/>
      <c r="Z120" s="704"/>
      <c r="AA120" s="704"/>
      <c r="AB120" s="704"/>
      <c r="AC120" s="704"/>
      <c r="AD120" s="704"/>
      <c r="AE120" s="704"/>
      <c r="AF120" s="704"/>
      <c r="AG120" s="704"/>
      <c r="AH120" s="704"/>
      <c r="AI120" s="704"/>
      <c r="AJ120" s="704"/>
      <c r="AK120" s="704"/>
      <c r="AL120" s="704"/>
      <c r="AM120" s="704"/>
      <c r="AN120" s="704"/>
      <c r="AO120" s="704"/>
      <c r="AP120" s="704"/>
      <c r="AQ120" s="705"/>
      <c r="AR120" s="67"/>
    </row>
    <row r="121" spans="1:44" ht="4.5" customHeight="1" x14ac:dyDescent="0.25">
      <c r="A121" s="66"/>
      <c r="B121" s="69"/>
      <c r="C121" s="69"/>
      <c r="D121" s="69"/>
      <c r="E121" s="69"/>
      <c r="F121" s="69"/>
      <c r="G121" s="69"/>
      <c r="H121" s="69"/>
      <c r="I121" s="69"/>
      <c r="J121" s="69"/>
      <c r="K121" s="69"/>
      <c r="L121" s="69"/>
      <c r="M121" s="69"/>
      <c r="N121" s="69"/>
      <c r="O121" s="69"/>
      <c r="P121" s="69"/>
      <c r="Q121" s="69"/>
      <c r="R121" s="69"/>
      <c r="S121" s="69"/>
      <c r="T121" s="69"/>
      <c r="U121" s="69"/>
      <c r="V121" s="67"/>
      <c r="W121" s="66"/>
      <c r="X121" s="703"/>
      <c r="Y121" s="704"/>
      <c r="Z121" s="704"/>
      <c r="AA121" s="704"/>
      <c r="AB121" s="704"/>
      <c r="AC121" s="704"/>
      <c r="AD121" s="704"/>
      <c r="AE121" s="704"/>
      <c r="AF121" s="704"/>
      <c r="AG121" s="704"/>
      <c r="AH121" s="704"/>
      <c r="AI121" s="704"/>
      <c r="AJ121" s="704"/>
      <c r="AK121" s="704"/>
      <c r="AL121" s="704"/>
      <c r="AM121" s="704"/>
      <c r="AN121" s="704"/>
      <c r="AO121" s="704"/>
      <c r="AP121" s="704"/>
      <c r="AQ121" s="705"/>
      <c r="AR121" s="67"/>
    </row>
    <row r="122" spans="1:44" ht="4.5" customHeight="1" x14ac:dyDescent="0.25">
      <c r="A122" s="66"/>
      <c r="B122" s="269" t="s">
        <v>214</v>
      </c>
      <c r="C122" s="269"/>
      <c r="D122" s="269"/>
      <c r="E122" s="269"/>
      <c r="F122" s="269"/>
      <c r="G122" s="269"/>
      <c r="H122" s="269"/>
      <c r="I122" s="749" t="e">
        <f>CONCATENATE(INDEX('LŠZ H'!A$2:AI$130,A95,11),"",INDEX('LŠZ H'!A$2:AI$130,A95,24),", ",INDEX('LŠZ H'!A$2:AI$130,A95,25),"",INDEX('LŠZ H'!A$2:AI$130,A95,12))</f>
        <v>#REF!</v>
      </c>
      <c r="J122" s="750"/>
      <c r="K122" s="750"/>
      <c r="L122" s="750"/>
      <c r="M122" s="750"/>
      <c r="N122" s="750"/>
      <c r="O122" s="750"/>
      <c r="P122" s="750"/>
      <c r="Q122" s="750"/>
      <c r="R122" s="750"/>
      <c r="S122" s="750"/>
      <c r="T122" s="750"/>
      <c r="U122" s="751"/>
      <c r="V122" s="67"/>
      <c r="W122" s="66"/>
      <c r="X122" s="703"/>
      <c r="Y122" s="704"/>
      <c r="Z122" s="704"/>
      <c r="AA122" s="704"/>
      <c r="AB122" s="704"/>
      <c r="AC122" s="704"/>
      <c r="AD122" s="704"/>
      <c r="AE122" s="704"/>
      <c r="AF122" s="704"/>
      <c r="AG122" s="704"/>
      <c r="AH122" s="704"/>
      <c r="AI122" s="704"/>
      <c r="AJ122" s="704"/>
      <c r="AK122" s="704"/>
      <c r="AL122" s="704"/>
      <c r="AM122" s="704"/>
      <c r="AN122" s="704"/>
      <c r="AO122" s="704"/>
      <c r="AP122" s="704"/>
      <c r="AQ122" s="705"/>
      <c r="AR122" s="67"/>
    </row>
    <row r="123" spans="1:44" ht="4.5" customHeight="1" x14ac:dyDescent="0.25">
      <c r="A123" s="66"/>
      <c r="B123" s="269"/>
      <c r="C123" s="269"/>
      <c r="D123" s="269"/>
      <c r="E123" s="269"/>
      <c r="F123" s="269"/>
      <c r="G123" s="269"/>
      <c r="H123" s="269"/>
      <c r="I123" s="752"/>
      <c r="J123" s="699"/>
      <c r="K123" s="699"/>
      <c r="L123" s="699"/>
      <c r="M123" s="699"/>
      <c r="N123" s="699"/>
      <c r="O123" s="699"/>
      <c r="P123" s="699"/>
      <c r="Q123" s="699"/>
      <c r="R123" s="699"/>
      <c r="S123" s="699"/>
      <c r="T123" s="699"/>
      <c r="U123" s="753"/>
      <c r="V123" s="67"/>
      <c r="W123" s="66"/>
      <c r="X123" s="703"/>
      <c r="Y123" s="704"/>
      <c r="Z123" s="704"/>
      <c r="AA123" s="704"/>
      <c r="AB123" s="704"/>
      <c r="AC123" s="704"/>
      <c r="AD123" s="704"/>
      <c r="AE123" s="704"/>
      <c r="AF123" s="704"/>
      <c r="AG123" s="704"/>
      <c r="AH123" s="704"/>
      <c r="AI123" s="704"/>
      <c r="AJ123" s="704"/>
      <c r="AK123" s="704"/>
      <c r="AL123" s="704"/>
      <c r="AM123" s="704"/>
      <c r="AN123" s="704"/>
      <c r="AO123" s="704"/>
      <c r="AP123" s="704"/>
      <c r="AQ123" s="705"/>
      <c r="AR123" s="67"/>
    </row>
    <row r="124" spans="1:44" ht="4.5" customHeight="1" x14ac:dyDescent="0.25">
      <c r="A124" s="66"/>
      <c r="B124" s="269" t="s">
        <v>215</v>
      </c>
      <c r="C124" s="269"/>
      <c r="D124" s="269"/>
      <c r="E124" s="269"/>
      <c r="F124" s="269"/>
      <c r="G124" s="269"/>
      <c r="H124" s="269"/>
      <c r="I124" s="752"/>
      <c r="J124" s="699"/>
      <c r="K124" s="699"/>
      <c r="L124" s="699"/>
      <c r="M124" s="699"/>
      <c r="N124" s="699"/>
      <c r="O124" s="699"/>
      <c r="P124" s="699"/>
      <c r="Q124" s="699"/>
      <c r="R124" s="699"/>
      <c r="S124" s="699"/>
      <c r="T124" s="699"/>
      <c r="U124" s="753"/>
      <c r="V124" s="67"/>
      <c r="W124" s="66"/>
      <c r="X124" s="706"/>
      <c r="Y124" s="707"/>
      <c r="Z124" s="707"/>
      <c r="AA124" s="707"/>
      <c r="AB124" s="707"/>
      <c r="AC124" s="707"/>
      <c r="AD124" s="707"/>
      <c r="AE124" s="707"/>
      <c r="AF124" s="707"/>
      <c r="AG124" s="707"/>
      <c r="AH124" s="707"/>
      <c r="AI124" s="707"/>
      <c r="AJ124" s="707"/>
      <c r="AK124" s="707"/>
      <c r="AL124" s="707"/>
      <c r="AM124" s="707"/>
      <c r="AN124" s="707"/>
      <c r="AO124" s="707"/>
      <c r="AP124" s="707"/>
      <c r="AQ124" s="708"/>
      <c r="AR124" s="67"/>
    </row>
    <row r="125" spans="1:44" ht="4.5" customHeight="1" x14ac:dyDescent="0.25">
      <c r="A125" s="66"/>
      <c r="B125" s="269"/>
      <c r="C125" s="269"/>
      <c r="D125" s="269"/>
      <c r="E125" s="269"/>
      <c r="F125" s="269"/>
      <c r="G125" s="269"/>
      <c r="H125" s="269"/>
      <c r="I125" s="752"/>
      <c r="J125" s="699"/>
      <c r="K125" s="699"/>
      <c r="L125" s="699"/>
      <c r="M125" s="699"/>
      <c r="N125" s="699"/>
      <c r="O125" s="699"/>
      <c r="P125" s="699"/>
      <c r="Q125" s="699"/>
      <c r="R125" s="699"/>
      <c r="S125" s="699"/>
      <c r="T125" s="699"/>
      <c r="U125" s="753"/>
      <c r="V125" s="67"/>
      <c r="W125" s="66"/>
      <c r="AR125" s="67"/>
    </row>
    <row r="126" spans="1:44" ht="4.5" customHeight="1" x14ac:dyDescent="0.25">
      <c r="A126" s="66"/>
      <c r="B126" s="69"/>
      <c r="C126" s="69"/>
      <c r="D126" s="69"/>
      <c r="E126" s="69"/>
      <c r="F126" s="69"/>
      <c r="G126" s="69"/>
      <c r="H126" s="69"/>
      <c r="I126" s="752"/>
      <c r="J126" s="699"/>
      <c r="K126" s="699"/>
      <c r="L126" s="699"/>
      <c r="M126" s="699"/>
      <c r="N126" s="699"/>
      <c r="O126" s="699"/>
      <c r="P126" s="699"/>
      <c r="Q126" s="699"/>
      <c r="R126" s="699"/>
      <c r="S126" s="699"/>
      <c r="T126" s="699"/>
      <c r="U126" s="753"/>
      <c r="V126" s="67"/>
      <c r="W126" s="66"/>
      <c r="X126" s="238" t="s">
        <v>216</v>
      </c>
      <c r="Y126" s="239"/>
      <c r="Z126" s="239"/>
      <c r="AA126" s="239"/>
      <c r="AB126" s="239"/>
      <c r="AC126" s="239"/>
      <c r="AD126" s="240"/>
      <c r="AE126" s="238" t="s">
        <v>223</v>
      </c>
      <c r="AF126" s="239"/>
      <c r="AG126" s="239"/>
      <c r="AH126" s="240"/>
      <c r="AI126" s="247" t="s">
        <v>224</v>
      </c>
      <c r="AJ126" s="248"/>
      <c r="AK126" s="248"/>
      <c r="AL126" s="248"/>
      <c r="AM126" s="249"/>
      <c r="AN126" s="247" t="s">
        <v>225</v>
      </c>
      <c r="AO126" s="248"/>
      <c r="AP126" s="248"/>
      <c r="AQ126" s="249"/>
      <c r="AR126" s="67"/>
    </row>
    <row r="127" spans="1:44" ht="4.5" customHeight="1" x14ac:dyDescent="0.25">
      <c r="A127" s="66"/>
      <c r="B127" s="269" t="s">
        <v>217</v>
      </c>
      <c r="C127" s="269"/>
      <c r="D127" s="269"/>
      <c r="E127" s="269"/>
      <c r="F127" s="269"/>
      <c r="G127" s="269"/>
      <c r="H127" s="269"/>
      <c r="I127" s="752"/>
      <c r="J127" s="699"/>
      <c r="K127" s="699"/>
      <c r="L127" s="699"/>
      <c r="M127" s="699"/>
      <c r="N127" s="699"/>
      <c r="O127" s="699"/>
      <c r="P127" s="699"/>
      <c r="Q127" s="699"/>
      <c r="R127" s="699"/>
      <c r="S127" s="699"/>
      <c r="T127" s="699"/>
      <c r="U127" s="753"/>
      <c r="V127" s="67"/>
      <c r="W127" s="66"/>
      <c r="X127" s="241"/>
      <c r="Y127" s="242"/>
      <c r="Z127" s="242"/>
      <c r="AA127" s="242"/>
      <c r="AB127" s="242"/>
      <c r="AC127" s="242"/>
      <c r="AD127" s="243"/>
      <c r="AE127" s="241"/>
      <c r="AF127" s="242"/>
      <c r="AG127" s="242"/>
      <c r="AH127" s="243"/>
      <c r="AI127" s="250"/>
      <c r="AJ127" s="251"/>
      <c r="AK127" s="251"/>
      <c r="AL127" s="251"/>
      <c r="AM127" s="252"/>
      <c r="AN127" s="250"/>
      <c r="AO127" s="251"/>
      <c r="AP127" s="251"/>
      <c r="AQ127" s="252"/>
      <c r="AR127" s="67"/>
    </row>
    <row r="128" spans="1:44" ht="4.5" customHeight="1" x14ac:dyDescent="0.25">
      <c r="A128" s="66"/>
      <c r="B128" s="269"/>
      <c r="C128" s="269"/>
      <c r="D128" s="269"/>
      <c r="E128" s="269"/>
      <c r="F128" s="269"/>
      <c r="G128" s="269"/>
      <c r="H128" s="269"/>
      <c r="I128" s="752"/>
      <c r="J128" s="699"/>
      <c r="K128" s="699"/>
      <c r="L128" s="699"/>
      <c r="M128" s="699"/>
      <c r="N128" s="699"/>
      <c r="O128" s="699"/>
      <c r="P128" s="699"/>
      <c r="Q128" s="699"/>
      <c r="R128" s="699"/>
      <c r="S128" s="699"/>
      <c r="T128" s="699"/>
      <c r="U128" s="753"/>
      <c r="V128" s="67"/>
      <c r="W128" s="66"/>
      <c r="X128" s="244"/>
      <c r="Y128" s="245"/>
      <c r="Z128" s="245"/>
      <c r="AA128" s="245"/>
      <c r="AB128" s="245"/>
      <c r="AC128" s="245"/>
      <c r="AD128" s="246"/>
      <c r="AE128" s="244"/>
      <c r="AF128" s="245"/>
      <c r="AG128" s="245"/>
      <c r="AH128" s="246"/>
      <c r="AI128" s="253"/>
      <c r="AJ128" s="254"/>
      <c r="AK128" s="254"/>
      <c r="AL128" s="254"/>
      <c r="AM128" s="255"/>
      <c r="AN128" s="253"/>
      <c r="AO128" s="254"/>
      <c r="AP128" s="254"/>
      <c r="AQ128" s="255"/>
      <c r="AR128" s="67"/>
    </row>
    <row r="129" spans="1:44" ht="4.5" customHeight="1" x14ac:dyDescent="0.25">
      <c r="A129" s="66"/>
      <c r="B129" s="269" t="s">
        <v>218</v>
      </c>
      <c r="C129" s="269"/>
      <c r="D129" s="269"/>
      <c r="E129" s="269"/>
      <c r="F129" s="269"/>
      <c r="G129" s="269"/>
      <c r="H129" s="269"/>
      <c r="I129" s="752"/>
      <c r="J129" s="699"/>
      <c r="K129" s="699"/>
      <c r="L129" s="699"/>
      <c r="M129" s="699"/>
      <c r="N129" s="699"/>
      <c r="O129" s="699"/>
      <c r="P129" s="699"/>
      <c r="Q129" s="699"/>
      <c r="R129" s="699"/>
      <c r="S129" s="699"/>
      <c r="T129" s="699"/>
      <c r="U129" s="753"/>
      <c r="V129" s="67"/>
      <c r="W129" s="66"/>
      <c r="X129" s="280" t="s">
        <v>42</v>
      </c>
      <c r="Y129" s="305"/>
      <c r="Z129" s="305"/>
      <c r="AA129" s="305"/>
      <c r="AB129" s="305"/>
      <c r="AC129" s="305"/>
      <c r="AD129" s="306"/>
      <c r="AE129" s="367" t="e">
        <f>INDEX('LŠZ H'!A$2:AI$130,A95,29)</f>
        <v>#REF!</v>
      </c>
      <c r="AF129" s="368"/>
      <c r="AG129" s="368"/>
      <c r="AH129" s="369"/>
      <c r="AI129" s="258" t="e">
        <f>INDEX('LŠZ H'!A$2:AI$130,A95,31)</f>
        <v>#REF!</v>
      </c>
      <c r="AJ129" s="376"/>
      <c r="AK129" s="376"/>
      <c r="AL129" s="376"/>
      <c r="AM129" s="377"/>
      <c r="AN129" s="258" t="e">
        <f>INDEX('LŠZ H'!A$2:AI$130,A95,33)</f>
        <v>#REF!</v>
      </c>
      <c r="AO129" s="376"/>
      <c r="AP129" s="376"/>
      <c r="AQ129" s="377"/>
      <c r="AR129" s="67"/>
    </row>
    <row r="130" spans="1:44" ht="4.5" customHeight="1" x14ac:dyDescent="0.25">
      <c r="A130" s="66"/>
      <c r="B130" s="269"/>
      <c r="C130" s="269"/>
      <c r="D130" s="269"/>
      <c r="E130" s="269"/>
      <c r="F130" s="269"/>
      <c r="G130" s="269"/>
      <c r="H130" s="269"/>
      <c r="I130" s="752"/>
      <c r="J130" s="699"/>
      <c r="K130" s="699"/>
      <c r="L130" s="699"/>
      <c r="M130" s="699"/>
      <c r="N130" s="699"/>
      <c r="O130" s="699"/>
      <c r="P130" s="699"/>
      <c r="Q130" s="699"/>
      <c r="R130" s="699"/>
      <c r="S130" s="699"/>
      <c r="T130" s="699"/>
      <c r="U130" s="753"/>
      <c r="V130" s="67"/>
      <c r="W130" s="66"/>
      <c r="X130" s="307"/>
      <c r="Y130" s="308"/>
      <c r="Z130" s="308"/>
      <c r="AA130" s="308"/>
      <c r="AB130" s="308"/>
      <c r="AC130" s="308"/>
      <c r="AD130" s="309"/>
      <c r="AE130" s="370"/>
      <c r="AF130" s="371"/>
      <c r="AG130" s="371"/>
      <c r="AH130" s="372"/>
      <c r="AI130" s="378"/>
      <c r="AJ130" s="379"/>
      <c r="AK130" s="379"/>
      <c r="AL130" s="379"/>
      <c r="AM130" s="380"/>
      <c r="AN130" s="378"/>
      <c r="AO130" s="379"/>
      <c r="AP130" s="379"/>
      <c r="AQ130" s="380"/>
      <c r="AR130" s="67"/>
    </row>
    <row r="131" spans="1:44" ht="4.5" customHeight="1" x14ac:dyDescent="0.25">
      <c r="A131" s="66"/>
      <c r="B131" s="78"/>
      <c r="C131" s="69"/>
      <c r="D131" s="69"/>
      <c r="E131" s="69"/>
      <c r="F131" s="69"/>
      <c r="G131" s="69"/>
      <c r="H131" s="69"/>
      <c r="I131" s="754"/>
      <c r="J131" s="755"/>
      <c r="K131" s="755"/>
      <c r="L131" s="755"/>
      <c r="M131" s="755"/>
      <c r="N131" s="755"/>
      <c r="O131" s="755"/>
      <c r="P131" s="755"/>
      <c r="Q131" s="755"/>
      <c r="R131" s="755"/>
      <c r="S131" s="755"/>
      <c r="T131" s="755"/>
      <c r="U131" s="756"/>
      <c r="V131" s="67"/>
      <c r="W131" s="66"/>
      <c r="X131" s="310"/>
      <c r="Y131" s="311"/>
      <c r="Z131" s="311"/>
      <c r="AA131" s="311"/>
      <c r="AB131" s="311"/>
      <c r="AC131" s="311"/>
      <c r="AD131" s="312"/>
      <c r="AE131" s="373"/>
      <c r="AF131" s="374"/>
      <c r="AG131" s="374"/>
      <c r="AH131" s="375"/>
      <c r="AI131" s="381"/>
      <c r="AJ131" s="382"/>
      <c r="AK131" s="382"/>
      <c r="AL131" s="382"/>
      <c r="AM131" s="383"/>
      <c r="AN131" s="381"/>
      <c r="AO131" s="382"/>
      <c r="AP131" s="382"/>
      <c r="AQ131" s="383"/>
      <c r="AR131" s="67"/>
    </row>
    <row r="132" spans="1:44" ht="4.5" customHeight="1" x14ac:dyDescent="0.25">
      <c r="A132" s="66"/>
      <c r="B132" s="269" t="s">
        <v>43</v>
      </c>
      <c r="C132" s="269"/>
      <c r="D132" s="269"/>
      <c r="E132" s="269"/>
      <c r="F132" s="269"/>
      <c r="G132" s="269"/>
      <c r="H132" s="296"/>
      <c r="I132" s="297" t="e">
        <f>INDEX('LŠZ H'!A$2:AI$130,A95,13)</f>
        <v>#REF!</v>
      </c>
      <c r="J132" s="298"/>
      <c r="K132" s="298"/>
      <c r="L132" s="298"/>
      <c r="M132" s="298"/>
      <c r="N132" s="298"/>
      <c r="O132" s="298"/>
      <c r="P132" s="298"/>
      <c r="Q132" s="298"/>
      <c r="R132" s="298"/>
      <c r="S132" s="298"/>
      <c r="T132" s="298"/>
      <c r="U132" s="299"/>
      <c r="V132" s="67"/>
      <c r="W132" s="66"/>
      <c r="X132" s="220" t="s">
        <v>201</v>
      </c>
      <c r="Y132" s="221"/>
      <c r="Z132" s="221"/>
      <c r="AA132" s="221"/>
      <c r="AB132" s="221"/>
      <c r="AC132" s="221"/>
      <c r="AD132" s="222"/>
      <c r="AE132" s="238" t="s">
        <v>128</v>
      </c>
      <c r="AF132" s="221"/>
      <c r="AG132" s="221"/>
      <c r="AH132" s="222"/>
      <c r="AI132" s="238" t="s">
        <v>127</v>
      </c>
      <c r="AJ132" s="221"/>
      <c r="AK132" s="221"/>
      <c r="AL132" s="221"/>
      <c r="AM132" s="222"/>
      <c r="AN132" s="238" t="s">
        <v>6</v>
      </c>
      <c r="AO132" s="221"/>
      <c r="AP132" s="221"/>
      <c r="AQ132" s="222"/>
      <c r="AR132" s="67"/>
    </row>
    <row r="133" spans="1:44" ht="4.5" customHeight="1" x14ac:dyDescent="0.25">
      <c r="A133" s="66"/>
      <c r="B133" s="269"/>
      <c r="C133" s="269"/>
      <c r="D133" s="269"/>
      <c r="E133" s="269"/>
      <c r="F133" s="269"/>
      <c r="G133" s="269"/>
      <c r="H133" s="296"/>
      <c r="I133" s="300"/>
      <c r="J133" s="269"/>
      <c r="K133" s="269"/>
      <c r="L133" s="269"/>
      <c r="M133" s="269"/>
      <c r="N133" s="269"/>
      <c r="O133" s="269"/>
      <c r="P133" s="269"/>
      <c r="Q133" s="269"/>
      <c r="R133" s="269"/>
      <c r="S133" s="269"/>
      <c r="T133" s="269"/>
      <c r="U133" s="296"/>
      <c r="V133" s="67"/>
      <c r="W133" s="66"/>
      <c r="X133" s="223"/>
      <c r="Y133" s="224"/>
      <c r="Z133" s="224"/>
      <c r="AA133" s="224"/>
      <c r="AB133" s="224"/>
      <c r="AC133" s="224"/>
      <c r="AD133" s="225"/>
      <c r="AE133" s="223"/>
      <c r="AF133" s="224"/>
      <c r="AG133" s="224"/>
      <c r="AH133" s="225"/>
      <c r="AI133" s="223"/>
      <c r="AJ133" s="224"/>
      <c r="AK133" s="224"/>
      <c r="AL133" s="224"/>
      <c r="AM133" s="225"/>
      <c r="AN133" s="223"/>
      <c r="AO133" s="224"/>
      <c r="AP133" s="224"/>
      <c r="AQ133" s="225"/>
      <c r="AR133" s="67"/>
    </row>
    <row r="134" spans="1:44" ht="4.5" customHeight="1" x14ac:dyDescent="0.25">
      <c r="A134" s="66"/>
      <c r="B134" s="269" t="s">
        <v>44</v>
      </c>
      <c r="C134" s="269"/>
      <c r="D134" s="269"/>
      <c r="E134" s="269"/>
      <c r="F134" s="269"/>
      <c r="G134" s="269"/>
      <c r="H134" s="269"/>
      <c r="I134" s="300"/>
      <c r="J134" s="269"/>
      <c r="K134" s="269"/>
      <c r="L134" s="269"/>
      <c r="M134" s="269"/>
      <c r="N134" s="269"/>
      <c r="O134" s="269"/>
      <c r="P134" s="269"/>
      <c r="Q134" s="269"/>
      <c r="R134" s="269"/>
      <c r="S134" s="269"/>
      <c r="T134" s="269"/>
      <c r="U134" s="296"/>
      <c r="V134" s="67"/>
      <c r="W134" s="66"/>
      <c r="X134" s="226"/>
      <c r="Y134" s="227"/>
      <c r="Z134" s="227"/>
      <c r="AA134" s="227"/>
      <c r="AB134" s="227"/>
      <c r="AC134" s="227"/>
      <c r="AD134" s="228"/>
      <c r="AE134" s="226"/>
      <c r="AF134" s="227"/>
      <c r="AG134" s="227"/>
      <c r="AH134" s="228"/>
      <c r="AI134" s="226"/>
      <c r="AJ134" s="227"/>
      <c r="AK134" s="227"/>
      <c r="AL134" s="227"/>
      <c r="AM134" s="228"/>
      <c r="AN134" s="226"/>
      <c r="AO134" s="227"/>
      <c r="AP134" s="227"/>
      <c r="AQ134" s="228"/>
      <c r="AR134" s="67"/>
    </row>
    <row r="135" spans="1:44" ht="4.5" customHeight="1" x14ac:dyDescent="0.25">
      <c r="A135" s="66"/>
      <c r="B135" s="269"/>
      <c r="C135" s="269"/>
      <c r="D135" s="269"/>
      <c r="E135" s="269"/>
      <c r="F135" s="269"/>
      <c r="G135" s="269"/>
      <c r="H135" s="269"/>
      <c r="I135" s="301"/>
      <c r="J135" s="302"/>
      <c r="K135" s="302"/>
      <c r="L135" s="302"/>
      <c r="M135" s="302"/>
      <c r="N135" s="302"/>
      <c r="O135" s="302"/>
      <c r="P135" s="302"/>
      <c r="Q135" s="302"/>
      <c r="R135" s="302"/>
      <c r="S135" s="302"/>
      <c r="T135" s="302"/>
      <c r="U135" s="303"/>
      <c r="V135" s="67"/>
      <c r="W135" s="66"/>
      <c r="X135" s="280" t="s">
        <v>111</v>
      </c>
      <c r="Y135" s="281"/>
      <c r="Z135" s="281"/>
      <c r="AA135" s="281"/>
      <c r="AB135" s="281"/>
      <c r="AC135" s="281"/>
      <c r="AD135" s="282"/>
      <c r="AE135" s="358" t="e">
        <f>INDEX('LŠZ H'!A$2:AI$130,A95,35)</f>
        <v>#REF!</v>
      </c>
      <c r="AF135" s="359"/>
      <c r="AG135" s="359"/>
      <c r="AH135" s="360"/>
      <c r="AI135" s="358" t="e">
        <f>INDEX('LŠZ H'!A$2:AI$130,A95,36)</f>
        <v>#REF!</v>
      </c>
      <c r="AJ135" s="359"/>
      <c r="AK135" s="359"/>
      <c r="AL135" s="359"/>
      <c r="AM135" s="360"/>
      <c r="AN135" s="358" t="e">
        <f>INDEX('LŠZ H'!A$2:AI$130,A95,37)</f>
        <v>#REF!</v>
      </c>
      <c r="AO135" s="359"/>
      <c r="AP135" s="359"/>
      <c r="AQ135" s="360"/>
      <c r="AR135" s="67"/>
    </row>
    <row r="136" spans="1:44" ht="4.5" customHeight="1" x14ac:dyDescent="0.25">
      <c r="A136" s="66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7"/>
      <c r="W136" s="66"/>
      <c r="X136" s="283"/>
      <c r="Y136" s="284"/>
      <c r="Z136" s="284"/>
      <c r="AA136" s="284"/>
      <c r="AB136" s="284"/>
      <c r="AC136" s="284"/>
      <c r="AD136" s="285"/>
      <c r="AE136" s="361"/>
      <c r="AF136" s="362"/>
      <c r="AG136" s="362"/>
      <c r="AH136" s="363"/>
      <c r="AI136" s="361"/>
      <c r="AJ136" s="362"/>
      <c r="AK136" s="362"/>
      <c r="AL136" s="362"/>
      <c r="AM136" s="363"/>
      <c r="AN136" s="361"/>
      <c r="AO136" s="362"/>
      <c r="AP136" s="362"/>
      <c r="AQ136" s="363"/>
      <c r="AR136" s="67"/>
    </row>
    <row r="137" spans="1:44" ht="4.5" customHeight="1" x14ac:dyDescent="0.25">
      <c r="A137" s="66"/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297" t="e">
        <f ca="1">IF(DAYS360(I132,NOW())&gt;60,NOW(),I132)</f>
        <v>#REF!</v>
      </c>
      <c r="M137" s="350"/>
      <c r="N137" s="350"/>
      <c r="O137" s="350"/>
      <c r="P137" s="350"/>
      <c r="Q137" s="350"/>
      <c r="R137" s="350"/>
      <c r="S137" s="350"/>
      <c r="T137" s="350"/>
      <c r="U137" s="351"/>
      <c r="V137" s="67"/>
      <c r="W137" s="66"/>
      <c r="X137" s="286"/>
      <c r="Y137" s="287"/>
      <c r="Z137" s="287"/>
      <c r="AA137" s="287"/>
      <c r="AB137" s="287"/>
      <c r="AC137" s="287"/>
      <c r="AD137" s="288"/>
      <c r="AE137" s="364"/>
      <c r="AF137" s="365"/>
      <c r="AG137" s="365"/>
      <c r="AH137" s="366"/>
      <c r="AI137" s="364"/>
      <c r="AJ137" s="365"/>
      <c r="AK137" s="365"/>
      <c r="AL137" s="365"/>
      <c r="AM137" s="366"/>
      <c r="AN137" s="364"/>
      <c r="AO137" s="365"/>
      <c r="AP137" s="365"/>
      <c r="AQ137" s="366"/>
      <c r="AR137" s="67"/>
    </row>
    <row r="138" spans="1:44" ht="4.5" customHeight="1" x14ac:dyDescent="0.25">
      <c r="A138" s="66"/>
      <c r="B138" s="269" t="s">
        <v>45</v>
      </c>
      <c r="C138" s="269"/>
      <c r="D138" s="269"/>
      <c r="E138" s="269"/>
      <c r="F138" s="269"/>
      <c r="G138" s="269"/>
      <c r="H138" s="269"/>
      <c r="I138" s="269"/>
      <c r="J138" s="269"/>
      <c r="K138" s="269"/>
      <c r="L138" s="352"/>
      <c r="M138" s="353"/>
      <c r="N138" s="353"/>
      <c r="O138" s="353"/>
      <c r="P138" s="353"/>
      <c r="Q138" s="353"/>
      <c r="R138" s="353"/>
      <c r="S138" s="353"/>
      <c r="T138" s="353"/>
      <c r="U138" s="354"/>
      <c r="V138" s="67"/>
      <c r="W138" s="66"/>
      <c r="X138" s="271" t="s">
        <v>46</v>
      </c>
      <c r="Y138" s="272"/>
      <c r="Z138" s="272"/>
      <c r="AA138" s="273"/>
      <c r="AB138" s="238" t="e">
        <f>INDEX('LŠZ H'!A$2:AI$130,A95,18)</f>
        <v>#REF!</v>
      </c>
      <c r="AC138" s="240"/>
      <c r="AD138" s="238" t="s">
        <v>47</v>
      </c>
      <c r="AE138" s="240"/>
      <c r="AF138" s="260" t="e">
        <f>INDEX('LŠZ H'!A$2:AI$130,A95,7)</f>
        <v>#REF!</v>
      </c>
      <c r="AG138" s="261"/>
      <c r="AH138" s="261"/>
      <c r="AI138" s="261"/>
      <c r="AJ138" s="261"/>
      <c r="AK138" s="261"/>
      <c r="AL138" s="261"/>
      <c r="AM138" s="262"/>
      <c r="AN138" s="256" t="e">
        <f>INDEX('LŠZ H'!A$2:AI$130,A95,15)</f>
        <v>#REF!</v>
      </c>
      <c r="AO138" s="239"/>
      <c r="AP138" s="239"/>
      <c r="AQ138" s="240"/>
      <c r="AR138" s="67"/>
    </row>
    <row r="139" spans="1:44" ht="4.5" customHeight="1" x14ac:dyDescent="0.25">
      <c r="A139" s="66"/>
      <c r="B139" s="269"/>
      <c r="C139" s="269"/>
      <c r="D139" s="269"/>
      <c r="E139" s="269"/>
      <c r="F139" s="269"/>
      <c r="G139" s="269"/>
      <c r="H139" s="269"/>
      <c r="I139" s="269"/>
      <c r="J139" s="269"/>
      <c r="K139" s="269"/>
      <c r="L139" s="352"/>
      <c r="M139" s="353"/>
      <c r="N139" s="353"/>
      <c r="O139" s="353"/>
      <c r="P139" s="353"/>
      <c r="Q139" s="353"/>
      <c r="R139" s="353"/>
      <c r="S139" s="353"/>
      <c r="T139" s="353"/>
      <c r="U139" s="354"/>
      <c r="V139" s="67"/>
      <c r="W139" s="66"/>
      <c r="X139" s="274"/>
      <c r="Y139" s="275"/>
      <c r="Z139" s="275"/>
      <c r="AA139" s="276"/>
      <c r="AB139" s="241"/>
      <c r="AC139" s="243"/>
      <c r="AD139" s="241"/>
      <c r="AE139" s="243"/>
      <c r="AF139" s="263"/>
      <c r="AG139" s="264"/>
      <c r="AH139" s="264"/>
      <c r="AI139" s="264"/>
      <c r="AJ139" s="264"/>
      <c r="AK139" s="264"/>
      <c r="AL139" s="264"/>
      <c r="AM139" s="265"/>
      <c r="AN139" s="241"/>
      <c r="AO139" s="242"/>
      <c r="AP139" s="242"/>
      <c r="AQ139" s="243"/>
      <c r="AR139" s="67"/>
    </row>
    <row r="140" spans="1:44" ht="4.5" customHeight="1" x14ac:dyDescent="0.25">
      <c r="A140" s="66"/>
      <c r="B140" s="69"/>
      <c r="C140" s="69"/>
      <c r="D140" s="69"/>
      <c r="E140" s="69"/>
      <c r="F140" s="69"/>
      <c r="G140" s="69"/>
      <c r="H140" s="69"/>
      <c r="I140" s="69"/>
      <c r="J140" s="69"/>
      <c r="K140" s="69"/>
      <c r="L140" s="355"/>
      <c r="M140" s="356"/>
      <c r="N140" s="356"/>
      <c r="O140" s="356"/>
      <c r="P140" s="356"/>
      <c r="Q140" s="356"/>
      <c r="R140" s="356"/>
      <c r="S140" s="356"/>
      <c r="T140" s="356"/>
      <c r="U140" s="357"/>
      <c r="V140" s="67"/>
      <c r="W140" s="66"/>
      <c r="X140" s="277"/>
      <c r="Y140" s="278"/>
      <c r="Z140" s="278"/>
      <c r="AA140" s="279"/>
      <c r="AB140" s="244"/>
      <c r="AC140" s="246"/>
      <c r="AD140" s="244"/>
      <c r="AE140" s="246"/>
      <c r="AF140" s="266"/>
      <c r="AG140" s="267"/>
      <c r="AH140" s="267"/>
      <c r="AI140" s="267"/>
      <c r="AJ140" s="267"/>
      <c r="AK140" s="267"/>
      <c r="AL140" s="267"/>
      <c r="AM140" s="268"/>
      <c r="AN140" s="244"/>
      <c r="AO140" s="245"/>
      <c r="AP140" s="245"/>
      <c r="AQ140" s="246"/>
      <c r="AR140" s="67"/>
    </row>
    <row r="141" spans="1:44" ht="4.5" customHeight="1" x14ac:dyDescent="0.25">
      <c r="A141" s="79"/>
      <c r="B141" s="80"/>
      <c r="C141" s="80"/>
      <c r="D141" s="80"/>
      <c r="E141" s="80"/>
      <c r="F141" s="80"/>
      <c r="G141" s="80"/>
      <c r="H141" s="80"/>
      <c r="I141" s="80"/>
      <c r="J141" s="80"/>
      <c r="K141" s="80"/>
      <c r="L141" s="80"/>
      <c r="M141" s="80"/>
      <c r="N141" s="80"/>
      <c r="O141" s="80"/>
      <c r="P141" s="80"/>
      <c r="Q141" s="80"/>
      <c r="R141" s="80"/>
      <c r="S141" s="80"/>
      <c r="T141" s="80"/>
      <c r="U141" s="80"/>
      <c r="V141" s="81"/>
      <c r="W141" s="79"/>
      <c r="X141" s="82"/>
      <c r="Y141" s="82"/>
      <c r="Z141" s="82"/>
      <c r="AA141" s="82"/>
      <c r="AB141" s="82"/>
      <c r="AC141" s="82"/>
      <c r="AD141" s="82"/>
      <c r="AE141" s="82"/>
      <c r="AF141" s="82"/>
      <c r="AG141" s="82"/>
      <c r="AH141" s="82"/>
      <c r="AI141" s="82"/>
      <c r="AJ141" s="82"/>
      <c r="AK141" s="82"/>
      <c r="AL141" s="82"/>
      <c r="AM141" s="82"/>
      <c r="AN141" s="82"/>
      <c r="AO141" s="82"/>
      <c r="AP141" s="82"/>
      <c r="AQ141" s="82"/>
      <c r="AR141" s="81"/>
    </row>
    <row r="142" spans="1:44" ht="4.5" customHeight="1" x14ac:dyDescent="0.25">
      <c r="A142" s="57"/>
      <c r="B142" s="58"/>
      <c r="C142" s="58"/>
      <c r="D142" s="58"/>
      <c r="E142" s="58"/>
      <c r="F142" s="58"/>
      <c r="G142" s="58"/>
      <c r="H142" s="58"/>
      <c r="I142" s="58"/>
      <c r="J142" s="58"/>
      <c r="K142" s="58"/>
      <c r="L142" s="58"/>
      <c r="M142" s="58"/>
      <c r="N142" s="58"/>
      <c r="O142" s="58"/>
      <c r="P142" s="58"/>
      <c r="Q142" s="58"/>
      <c r="R142" s="58"/>
      <c r="S142" s="58"/>
      <c r="T142" s="58"/>
      <c r="U142" s="58"/>
      <c r="V142" s="59"/>
      <c r="W142" s="57"/>
      <c r="X142" s="58"/>
      <c r="Y142" s="58"/>
      <c r="Z142" s="58"/>
      <c r="AA142" s="58"/>
      <c r="AB142" s="58"/>
      <c r="AC142" s="58"/>
      <c r="AD142" s="58"/>
      <c r="AE142" s="58"/>
      <c r="AF142" s="58"/>
      <c r="AG142" s="58"/>
      <c r="AH142" s="58"/>
      <c r="AI142" s="58"/>
      <c r="AJ142" s="58"/>
      <c r="AK142" s="58"/>
      <c r="AL142" s="58"/>
      <c r="AM142" s="58"/>
      <c r="AN142" s="58"/>
      <c r="AO142" s="58"/>
      <c r="AP142" s="58"/>
      <c r="AQ142" s="58"/>
      <c r="AR142" s="59"/>
    </row>
    <row r="143" spans="1:44" ht="4.5" customHeight="1" x14ac:dyDescent="0.25">
      <c r="A143" s="64"/>
      <c r="B143" s="656" t="e">
        <f>F18</f>
        <v>#REF!</v>
      </c>
      <c r="C143" s="656"/>
      <c r="D143" s="656"/>
      <c r="E143" s="656"/>
      <c r="F143" s="656"/>
      <c r="G143" s="656"/>
      <c r="H143" s="656"/>
      <c r="I143" s="656"/>
      <c r="J143" s="656"/>
      <c r="K143" s="656"/>
      <c r="L143" s="656"/>
      <c r="M143" s="656"/>
      <c r="N143" s="656"/>
      <c r="O143" s="656"/>
      <c r="P143" s="656"/>
      <c r="Q143" s="656"/>
      <c r="R143" s="656"/>
      <c r="S143" s="656"/>
      <c r="T143" s="656"/>
      <c r="U143" s="656"/>
      <c r="V143" s="65"/>
      <c r="W143" s="64"/>
      <c r="X143" s="666" t="e">
        <f>Z14</f>
        <v>#REF!</v>
      </c>
      <c r="Y143" s="666"/>
      <c r="Z143" s="666"/>
      <c r="AA143" s="666"/>
      <c r="AB143" s="666"/>
      <c r="AC143" s="666"/>
      <c r="AD143" s="666"/>
      <c r="AE143" s="667" t="e">
        <f>AH15</f>
        <v>#REF!</v>
      </c>
      <c r="AF143" s="667"/>
      <c r="AG143" s="667"/>
      <c r="AH143" s="667"/>
      <c r="AI143" s="667"/>
      <c r="AJ143" s="667"/>
      <c r="AK143" s="667"/>
      <c r="AL143" s="667"/>
      <c r="AM143" s="667"/>
      <c r="AN143" s="667"/>
      <c r="AO143" s="656" t="e">
        <f>AM19</f>
        <v>#REF!</v>
      </c>
      <c r="AP143" s="656"/>
      <c r="AQ143" s="656"/>
      <c r="AR143" s="656"/>
    </row>
    <row r="144" spans="1:44" ht="4.5" customHeight="1" x14ac:dyDescent="0.25">
      <c r="A144" s="64"/>
      <c r="B144" s="656"/>
      <c r="C144" s="656"/>
      <c r="D144" s="656"/>
      <c r="E144" s="656"/>
      <c r="F144" s="656"/>
      <c r="G144" s="656"/>
      <c r="H144" s="656"/>
      <c r="I144" s="656"/>
      <c r="J144" s="656"/>
      <c r="K144" s="656"/>
      <c r="L144" s="656"/>
      <c r="M144" s="656"/>
      <c r="N144" s="656"/>
      <c r="O144" s="656"/>
      <c r="P144" s="656"/>
      <c r="Q144" s="656"/>
      <c r="R144" s="656"/>
      <c r="S144" s="656"/>
      <c r="T144" s="656"/>
      <c r="U144" s="656"/>
      <c r="V144" s="65"/>
      <c r="W144" s="64"/>
      <c r="X144" s="666"/>
      <c r="Y144" s="666"/>
      <c r="Z144" s="666"/>
      <c r="AA144" s="666"/>
      <c r="AB144" s="666"/>
      <c r="AC144" s="666"/>
      <c r="AD144" s="666"/>
      <c r="AE144" s="667"/>
      <c r="AF144" s="667"/>
      <c r="AG144" s="667"/>
      <c r="AH144" s="667"/>
      <c r="AI144" s="667"/>
      <c r="AJ144" s="667"/>
      <c r="AK144" s="667"/>
      <c r="AL144" s="667"/>
      <c r="AM144" s="667"/>
      <c r="AN144" s="667"/>
      <c r="AO144" s="656"/>
      <c r="AP144" s="656"/>
      <c r="AQ144" s="656"/>
      <c r="AR144" s="656"/>
    </row>
    <row r="145" spans="1:44" ht="4.5" customHeight="1" x14ac:dyDescent="0.25">
      <c r="A145" s="64"/>
      <c r="B145" s="656"/>
      <c r="C145" s="656"/>
      <c r="D145" s="656"/>
      <c r="E145" s="656"/>
      <c r="F145" s="656"/>
      <c r="G145" s="656"/>
      <c r="H145" s="656"/>
      <c r="I145" s="656"/>
      <c r="J145" s="656"/>
      <c r="K145" s="656"/>
      <c r="L145" s="656"/>
      <c r="M145" s="656"/>
      <c r="N145" s="656"/>
      <c r="O145" s="656"/>
      <c r="P145" s="656"/>
      <c r="Q145" s="656"/>
      <c r="R145" s="656"/>
      <c r="S145" s="656"/>
      <c r="T145" s="656"/>
      <c r="U145" s="656"/>
      <c r="V145" s="65"/>
      <c r="W145" s="64"/>
      <c r="X145" s="666"/>
      <c r="Y145" s="666"/>
      <c r="Z145" s="666"/>
      <c r="AA145" s="666"/>
      <c r="AB145" s="666"/>
      <c r="AC145" s="666"/>
      <c r="AD145" s="666"/>
      <c r="AE145" s="667"/>
      <c r="AF145" s="667"/>
      <c r="AG145" s="667"/>
      <c r="AH145" s="667"/>
      <c r="AI145" s="667"/>
      <c r="AJ145" s="667"/>
      <c r="AK145" s="667"/>
      <c r="AL145" s="667"/>
      <c r="AM145" s="667"/>
      <c r="AN145" s="667"/>
      <c r="AO145" s="656"/>
      <c r="AP145" s="656"/>
      <c r="AQ145" s="656"/>
      <c r="AR145" s="656"/>
    </row>
    <row r="146" spans="1:44" ht="4.5" customHeight="1" x14ac:dyDescent="0.25">
      <c r="A146" s="64"/>
      <c r="B146" s="656" t="e">
        <f>I23</f>
        <v>#REF!</v>
      </c>
      <c r="C146" s="656"/>
      <c r="D146" s="656"/>
      <c r="E146" s="656"/>
      <c r="F146" s="656"/>
      <c r="G146" s="656"/>
      <c r="H146" s="656"/>
      <c r="I146" s="656"/>
      <c r="J146" s="656"/>
      <c r="K146" s="656"/>
      <c r="L146" s="656"/>
      <c r="M146" s="656"/>
      <c r="N146" s="656"/>
      <c r="O146" s="656"/>
      <c r="P146" s="656"/>
      <c r="Q146" s="656"/>
      <c r="R146" s="656"/>
      <c r="S146" s="656"/>
      <c r="T146" s="656"/>
      <c r="U146" s="656"/>
      <c r="V146" s="65"/>
      <c r="W146" s="64"/>
      <c r="X146" s="657" t="e">
        <f>AE35</f>
        <v>#REF!</v>
      </c>
      <c r="Y146" s="658"/>
      <c r="Z146" s="658"/>
      <c r="AA146" s="658"/>
      <c r="AB146" s="658"/>
      <c r="AC146" s="658"/>
      <c r="AD146" s="659"/>
      <c r="AE146" s="657" t="e">
        <f>AI35</f>
        <v>#REF!</v>
      </c>
      <c r="AF146" s="658"/>
      <c r="AG146" s="658"/>
      <c r="AH146" s="658"/>
      <c r="AI146" s="658"/>
      <c r="AJ146" s="658"/>
      <c r="AK146" s="659"/>
      <c r="AL146" s="657" t="e">
        <f>AN35</f>
        <v>#REF!</v>
      </c>
      <c r="AM146" s="658"/>
      <c r="AN146" s="658"/>
      <c r="AO146" s="658"/>
      <c r="AP146" s="658"/>
      <c r="AQ146" s="658"/>
      <c r="AR146" s="659"/>
    </row>
    <row r="147" spans="1:44" ht="4.5" customHeight="1" x14ac:dyDescent="0.25">
      <c r="A147" s="64"/>
      <c r="B147" s="656"/>
      <c r="C147" s="656"/>
      <c r="D147" s="656"/>
      <c r="E147" s="656"/>
      <c r="F147" s="656"/>
      <c r="G147" s="656"/>
      <c r="H147" s="656"/>
      <c r="I147" s="656"/>
      <c r="J147" s="656"/>
      <c r="K147" s="656"/>
      <c r="L147" s="656"/>
      <c r="M147" s="656"/>
      <c r="N147" s="656"/>
      <c r="O147" s="656"/>
      <c r="P147" s="656"/>
      <c r="Q147" s="656"/>
      <c r="R147" s="656"/>
      <c r="S147" s="656"/>
      <c r="T147" s="656"/>
      <c r="U147" s="656"/>
      <c r="V147" s="65"/>
      <c r="W147" s="64"/>
      <c r="X147" s="660"/>
      <c r="Y147" s="661"/>
      <c r="Z147" s="661"/>
      <c r="AA147" s="661"/>
      <c r="AB147" s="661"/>
      <c r="AC147" s="661"/>
      <c r="AD147" s="662"/>
      <c r="AE147" s="660"/>
      <c r="AF147" s="661"/>
      <c r="AG147" s="661"/>
      <c r="AH147" s="661"/>
      <c r="AI147" s="661"/>
      <c r="AJ147" s="661"/>
      <c r="AK147" s="662"/>
      <c r="AL147" s="660"/>
      <c r="AM147" s="661"/>
      <c r="AN147" s="661"/>
      <c r="AO147" s="661"/>
      <c r="AP147" s="661"/>
      <c r="AQ147" s="661"/>
      <c r="AR147" s="662"/>
    </row>
    <row r="148" spans="1:44" ht="4.5" customHeight="1" x14ac:dyDescent="0.25">
      <c r="A148" s="64"/>
      <c r="B148" s="656"/>
      <c r="C148" s="656"/>
      <c r="D148" s="656"/>
      <c r="E148" s="656"/>
      <c r="F148" s="656"/>
      <c r="G148" s="656"/>
      <c r="H148" s="656"/>
      <c r="I148" s="656"/>
      <c r="J148" s="656"/>
      <c r="K148" s="656"/>
      <c r="L148" s="656"/>
      <c r="M148" s="656"/>
      <c r="N148" s="656"/>
      <c r="O148" s="656"/>
      <c r="P148" s="656"/>
      <c r="Q148" s="656"/>
      <c r="R148" s="656"/>
      <c r="S148" s="656"/>
      <c r="T148" s="656"/>
      <c r="U148" s="656"/>
      <c r="V148" s="65"/>
      <c r="W148" s="64"/>
      <c r="X148" s="663"/>
      <c r="Y148" s="664"/>
      <c r="Z148" s="664"/>
      <c r="AA148" s="664"/>
      <c r="AB148" s="664"/>
      <c r="AC148" s="664"/>
      <c r="AD148" s="665"/>
      <c r="AE148" s="663"/>
      <c r="AF148" s="664"/>
      <c r="AG148" s="664"/>
      <c r="AH148" s="664"/>
      <c r="AI148" s="664"/>
      <c r="AJ148" s="664"/>
      <c r="AK148" s="665"/>
      <c r="AL148" s="663"/>
      <c r="AM148" s="664"/>
      <c r="AN148" s="664"/>
      <c r="AO148" s="664"/>
      <c r="AP148" s="664"/>
      <c r="AQ148" s="664"/>
      <c r="AR148" s="665"/>
    </row>
    <row r="149" spans="1:44" ht="4.5" customHeight="1" x14ac:dyDescent="0.25">
      <c r="A149" s="64"/>
      <c r="B149" s="669" t="e">
        <f>I28</f>
        <v>#REF!</v>
      </c>
      <c r="C149" s="669"/>
      <c r="D149" s="669"/>
      <c r="E149" s="669"/>
      <c r="F149" s="669"/>
      <c r="G149" s="669"/>
      <c r="H149" s="669"/>
      <c r="I149" s="669"/>
      <c r="J149" s="669"/>
      <c r="K149" s="669"/>
      <c r="L149" s="669"/>
      <c r="M149" s="669"/>
      <c r="N149" s="669"/>
      <c r="O149" s="669"/>
      <c r="P149" s="669"/>
      <c r="Q149" s="669"/>
      <c r="R149" s="669"/>
      <c r="S149" s="669"/>
      <c r="T149" s="669"/>
      <c r="U149" s="669"/>
      <c r="V149" s="65"/>
      <c r="W149" s="64"/>
      <c r="X149" s="656" t="e">
        <f>AE41</f>
        <v>#REF!</v>
      </c>
      <c r="Y149" s="656"/>
      <c r="Z149" s="656"/>
      <c r="AA149" s="656"/>
      <c r="AB149" s="656"/>
      <c r="AC149" s="656"/>
      <c r="AD149" s="656"/>
      <c r="AE149" s="656" t="e">
        <f>AI41</f>
        <v>#REF!</v>
      </c>
      <c r="AF149" s="656"/>
      <c r="AG149" s="656"/>
      <c r="AH149" s="656"/>
      <c r="AI149" s="656"/>
      <c r="AJ149" s="656"/>
      <c r="AK149" s="656"/>
      <c r="AL149" s="656" t="e">
        <f>AN41</f>
        <v>#REF!</v>
      </c>
      <c r="AM149" s="656"/>
      <c r="AN149" s="656"/>
      <c r="AO149" s="656"/>
      <c r="AP149" s="656"/>
      <c r="AQ149" s="656"/>
      <c r="AR149" s="656"/>
    </row>
    <row r="150" spans="1:44" ht="4.5" customHeight="1" x14ac:dyDescent="0.25">
      <c r="A150" s="64"/>
      <c r="B150" s="669"/>
      <c r="C150" s="669"/>
      <c r="D150" s="669"/>
      <c r="E150" s="669"/>
      <c r="F150" s="669"/>
      <c r="G150" s="669"/>
      <c r="H150" s="669"/>
      <c r="I150" s="669"/>
      <c r="J150" s="669"/>
      <c r="K150" s="669"/>
      <c r="L150" s="669"/>
      <c r="M150" s="669"/>
      <c r="N150" s="669"/>
      <c r="O150" s="669"/>
      <c r="P150" s="669"/>
      <c r="Q150" s="669"/>
      <c r="R150" s="669"/>
      <c r="S150" s="669"/>
      <c r="T150" s="669"/>
      <c r="U150" s="669"/>
      <c r="V150" s="65"/>
      <c r="W150" s="64"/>
      <c r="X150" s="656"/>
      <c r="Y150" s="656"/>
      <c r="Z150" s="656"/>
      <c r="AA150" s="656"/>
      <c r="AB150" s="656"/>
      <c r="AC150" s="656"/>
      <c r="AD150" s="656"/>
      <c r="AE150" s="656"/>
      <c r="AF150" s="656"/>
      <c r="AG150" s="656"/>
      <c r="AH150" s="656"/>
      <c r="AI150" s="656"/>
      <c r="AJ150" s="656"/>
      <c r="AK150" s="656"/>
      <c r="AL150" s="656"/>
      <c r="AM150" s="656"/>
      <c r="AN150" s="656"/>
      <c r="AO150" s="656"/>
      <c r="AP150" s="656"/>
      <c r="AQ150" s="656"/>
      <c r="AR150" s="656"/>
    </row>
    <row r="151" spans="1:44" ht="4.5" customHeight="1" x14ac:dyDescent="0.25">
      <c r="A151" s="64"/>
      <c r="B151" s="669"/>
      <c r="C151" s="669"/>
      <c r="D151" s="669"/>
      <c r="E151" s="669"/>
      <c r="F151" s="669"/>
      <c r="G151" s="669"/>
      <c r="H151" s="669"/>
      <c r="I151" s="669"/>
      <c r="J151" s="669"/>
      <c r="K151" s="669"/>
      <c r="L151" s="669"/>
      <c r="M151" s="669"/>
      <c r="N151" s="669"/>
      <c r="O151" s="669"/>
      <c r="P151" s="669"/>
      <c r="Q151" s="669"/>
      <c r="R151" s="669"/>
      <c r="S151" s="669"/>
      <c r="T151" s="669"/>
      <c r="U151" s="669"/>
      <c r="V151" s="65"/>
      <c r="W151" s="64"/>
      <c r="X151" s="656"/>
      <c r="Y151" s="656"/>
      <c r="Z151" s="656"/>
      <c r="AA151" s="656"/>
      <c r="AB151" s="656"/>
      <c r="AC151" s="656"/>
      <c r="AD151" s="656"/>
      <c r="AE151" s="656"/>
      <c r="AF151" s="656"/>
      <c r="AG151" s="656"/>
      <c r="AH151" s="656"/>
      <c r="AI151" s="656"/>
      <c r="AJ151" s="656"/>
      <c r="AK151" s="656"/>
      <c r="AL151" s="656"/>
      <c r="AM151" s="656"/>
      <c r="AN151" s="656"/>
      <c r="AO151" s="656"/>
      <c r="AP151" s="656"/>
      <c r="AQ151" s="656"/>
      <c r="AR151" s="656"/>
    </row>
    <row r="152" spans="1:44" ht="4.5" customHeight="1" x14ac:dyDescent="0.25">
      <c r="A152" s="64"/>
      <c r="B152" s="666" t="e">
        <f>I38</f>
        <v>#REF!</v>
      </c>
      <c r="C152" s="656"/>
      <c r="D152" s="656"/>
      <c r="E152" s="656"/>
      <c r="F152" s="656"/>
      <c r="G152" s="656"/>
      <c r="H152" s="656"/>
      <c r="I152" s="656"/>
      <c r="J152" s="656"/>
      <c r="K152" s="666" t="e">
        <f ca="1">L43</f>
        <v>#REF!</v>
      </c>
      <c r="L152" s="666"/>
      <c r="M152" s="666"/>
      <c r="N152" s="666"/>
      <c r="O152" s="666"/>
      <c r="P152" s="666"/>
      <c r="Q152" s="666"/>
      <c r="R152" s="666"/>
      <c r="S152" s="666"/>
      <c r="T152" s="666"/>
      <c r="U152" s="666"/>
      <c r="V152" s="65"/>
      <c r="W152" s="64"/>
      <c r="X152" s="657" t="e">
        <f>AB44</f>
        <v>#REF!</v>
      </c>
      <c r="Y152" s="658"/>
      <c r="Z152" s="658"/>
      <c r="AA152" s="658"/>
      <c r="AB152" s="658"/>
      <c r="AC152" s="658"/>
      <c r="AD152" s="659"/>
      <c r="AE152" s="657" t="e">
        <f>AF44</f>
        <v>#REF!</v>
      </c>
      <c r="AF152" s="658"/>
      <c r="AG152" s="658"/>
      <c r="AH152" s="658"/>
      <c r="AI152" s="658"/>
      <c r="AJ152" s="658"/>
      <c r="AK152" s="659"/>
      <c r="AL152" s="657" t="e">
        <f>AN44</f>
        <v>#REF!</v>
      </c>
      <c r="AM152" s="658"/>
      <c r="AN152" s="658"/>
      <c r="AO152" s="658"/>
      <c r="AP152" s="658"/>
      <c r="AQ152" s="658"/>
      <c r="AR152" s="659"/>
    </row>
    <row r="153" spans="1:44" ht="4.5" customHeight="1" x14ac:dyDescent="0.25">
      <c r="A153" s="64"/>
      <c r="B153" s="656"/>
      <c r="C153" s="656"/>
      <c r="D153" s="656"/>
      <c r="E153" s="656"/>
      <c r="F153" s="656"/>
      <c r="G153" s="656"/>
      <c r="H153" s="656"/>
      <c r="I153" s="656"/>
      <c r="J153" s="656"/>
      <c r="K153" s="666"/>
      <c r="L153" s="666"/>
      <c r="M153" s="666"/>
      <c r="N153" s="666"/>
      <c r="O153" s="666"/>
      <c r="P153" s="666"/>
      <c r="Q153" s="666"/>
      <c r="R153" s="666"/>
      <c r="S153" s="666"/>
      <c r="T153" s="666"/>
      <c r="U153" s="666"/>
      <c r="V153" s="65"/>
      <c r="W153" s="64"/>
      <c r="X153" s="660"/>
      <c r="Y153" s="661"/>
      <c r="Z153" s="661"/>
      <c r="AA153" s="661"/>
      <c r="AB153" s="661"/>
      <c r="AC153" s="661"/>
      <c r="AD153" s="662"/>
      <c r="AE153" s="660"/>
      <c r="AF153" s="661"/>
      <c r="AG153" s="661"/>
      <c r="AH153" s="661"/>
      <c r="AI153" s="661"/>
      <c r="AJ153" s="661"/>
      <c r="AK153" s="662"/>
      <c r="AL153" s="660"/>
      <c r="AM153" s="661"/>
      <c r="AN153" s="661"/>
      <c r="AO153" s="661"/>
      <c r="AP153" s="661"/>
      <c r="AQ153" s="661"/>
      <c r="AR153" s="662"/>
    </row>
    <row r="154" spans="1:44" ht="4.5" customHeight="1" x14ac:dyDescent="0.25">
      <c r="A154" s="76"/>
      <c r="B154" s="656"/>
      <c r="C154" s="656"/>
      <c r="D154" s="656"/>
      <c r="E154" s="656"/>
      <c r="F154" s="656"/>
      <c r="G154" s="656"/>
      <c r="H154" s="656"/>
      <c r="I154" s="656"/>
      <c r="J154" s="656"/>
      <c r="K154" s="666"/>
      <c r="L154" s="666"/>
      <c r="M154" s="666"/>
      <c r="N154" s="666"/>
      <c r="O154" s="666"/>
      <c r="P154" s="666"/>
      <c r="Q154" s="666"/>
      <c r="R154" s="666"/>
      <c r="S154" s="666"/>
      <c r="T154" s="666"/>
      <c r="U154" s="666"/>
      <c r="V154" s="77"/>
      <c r="W154" s="76"/>
      <c r="X154" s="663"/>
      <c r="Y154" s="664"/>
      <c r="Z154" s="664"/>
      <c r="AA154" s="664"/>
      <c r="AB154" s="664"/>
      <c r="AC154" s="664"/>
      <c r="AD154" s="665"/>
      <c r="AE154" s="663"/>
      <c r="AF154" s="664"/>
      <c r="AG154" s="664"/>
      <c r="AH154" s="664"/>
      <c r="AI154" s="664"/>
      <c r="AJ154" s="664"/>
      <c r="AK154" s="665"/>
      <c r="AL154" s="663"/>
      <c r="AM154" s="664"/>
      <c r="AN154" s="664"/>
      <c r="AO154" s="664"/>
      <c r="AP154" s="664"/>
      <c r="AQ154" s="664"/>
      <c r="AR154" s="665"/>
    </row>
    <row r="155" spans="1:44" ht="4.5" customHeight="1" x14ac:dyDescent="0.25">
      <c r="A155" s="64"/>
      <c r="B155" s="656" t="e">
        <f>F65</f>
        <v>#REF!</v>
      </c>
      <c r="C155" s="656"/>
      <c r="D155" s="656"/>
      <c r="E155" s="656"/>
      <c r="F155" s="656"/>
      <c r="G155" s="656"/>
      <c r="H155" s="656"/>
      <c r="I155" s="656"/>
      <c r="J155" s="656"/>
      <c r="K155" s="656"/>
      <c r="L155" s="656"/>
      <c r="M155" s="656"/>
      <c r="N155" s="656"/>
      <c r="O155" s="656"/>
      <c r="P155" s="656"/>
      <c r="Q155" s="656"/>
      <c r="R155" s="656"/>
      <c r="S155" s="656"/>
      <c r="T155" s="656"/>
      <c r="U155" s="656"/>
      <c r="V155" s="65"/>
      <c r="W155" s="64"/>
      <c r="X155" s="666" t="e">
        <f>Z61</f>
        <v>#REF!</v>
      </c>
      <c r="Y155" s="666"/>
      <c r="Z155" s="666"/>
      <c r="AA155" s="666"/>
      <c r="AB155" s="666"/>
      <c r="AC155" s="666"/>
      <c r="AD155" s="666"/>
      <c r="AE155" s="667" t="e">
        <f>AH62</f>
        <v>#REF!</v>
      </c>
      <c r="AF155" s="667"/>
      <c r="AG155" s="667"/>
      <c r="AH155" s="667"/>
      <c r="AI155" s="667"/>
      <c r="AJ155" s="667"/>
      <c r="AK155" s="667"/>
      <c r="AL155" s="667"/>
      <c r="AM155" s="667"/>
      <c r="AN155" s="667"/>
      <c r="AO155" s="656" t="e">
        <f>AM66</f>
        <v>#REF!</v>
      </c>
      <c r="AP155" s="656"/>
      <c r="AQ155" s="656"/>
      <c r="AR155" s="656"/>
    </row>
    <row r="156" spans="1:44" ht="4.5" customHeight="1" x14ac:dyDescent="0.25">
      <c r="A156" s="64"/>
      <c r="B156" s="656"/>
      <c r="C156" s="656"/>
      <c r="D156" s="656"/>
      <c r="E156" s="656"/>
      <c r="F156" s="656"/>
      <c r="G156" s="656"/>
      <c r="H156" s="656"/>
      <c r="I156" s="656"/>
      <c r="J156" s="656"/>
      <c r="K156" s="656"/>
      <c r="L156" s="656"/>
      <c r="M156" s="656"/>
      <c r="N156" s="656"/>
      <c r="O156" s="656"/>
      <c r="P156" s="656"/>
      <c r="Q156" s="656"/>
      <c r="R156" s="656"/>
      <c r="S156" s="656"/>
      <c r="T156" s="656"/>
      <c r="U156" s="656"/>
      <c r="V156" s="65"/>
      <c r="W156" s="64"/>
      <c r="X156" s="666"/>
      <c r="Y156" s="666"/>
      <c r="Z156" s="666"/>
      <c r="AA156" s="666"/>
      <c r="AB156" s="666"/>
      <c r="AC156" s="666"/>
      <c r="AD156" s="666"/>
      <c r="AE156" s="667"/>
      <c r="AF156" s="667"/>
      <c r="AG156" s="667"/>
      <c r="AH156" s="667"/>
      <c r="AI156" s="667"/>
      <c r="AJ156" s="667"/>
      <c r="AK156" s="667"/>
      <c r="AL156" s="667"/>
      <c r="AM156" s="667"/>
      <c r="AN156" s="667"/>
      <c r="AO156" s="656"/>
      <c r="AP156" s="656"/>
      <c r="AQ156" s="656"/>
      <c r="AR156" s="656"/>
    </row>
    <row r="157" spans="1:44" ht="4.5" customHeight="1" x14ac:dyDescent="0.25">
      <c r="A157" s="64"/>
      <c r="B157" s="656"/>
      <c r="C157" s="656"/>
      <c r="D157" s="656"/>
      <c r="E157" s="656"/>
      <c r="F157" s="656"/>
      <c r="G157" s="656"/>
      <c r="H157" s="656"/>
      <c r="I157" s="656"/>
      <c r="J157" s="656"/>
      <c r="K157" s="656"/>
      <c r="L157" s="656"/>
      <c r="M157" s="656"/>
      <c r="N157" s="656"/>
      <c r="O157" s="656"/>
      <c r="P157" s="656"/>
      <c r="Q157" s="656"/>
      <c r="R157" s="656"/>
      <c r="S157" s="656"/>
      <c r="T157" s="656"/>
      <c r="U157" s="656"/>
      <c r="V157" s="65"/>
      <c r="W157" s="64"/>
      <c r="X157" s="666"/>
      <c r="Y157" s="666"/>
      <c r="Z157" s="666"/>
      <c r="AA157" s="666"/>
      <c r="AB157" s="666"/>
      <c r="AC157" s="666"/>
      <c r="AD157" s="666"/>
      <c r="AE157" s="667"/>
      <c r="AF157" s="667"/>
      <c r="AG157" s="667"/>
      <c r="AH157" s="667"/>
      <c r="AI157" s="667"/>
      <c r="AJ157" s="667"/>
      <c r="AK157" s="667"/>
      <c r="AL157" s="667"/>
      <c r="AM157" s="667"/>
      <c r="AN157" s="667"/>
      <c r="AO157" s="656"/>
      <c r="AP157" s="656"/>
      <c r="AQ157" s="656"/>
      <c r="AR157" s="656"/>
    </row>
    <row r="158" spans="1:44" ht="4.5" customHeight="1" x14ac:dyDescent="0.25">
      <c r="A158" s="64"/>
      <c r="B158" s="656" t="e">
        <f>I70</f>
        <v>#REF!</v>
      </c>
      <c r="C158" s="656"/>
      <c r="D158" s="656"/>
      <c r="E158" s="656"/>
      <c r="F158" s="656"/>
      <c r="G158" s="656"/>
      <c r="H158" s="656"/>
      <c r="I158" s="656"/>
      <c r="J158" s="656"/>
      <c r="K158" s="656"/>
      <c r="L158" s="656"/>
      <c r="M158" s="656"/>
      <c r="N158" s="656"/>
      <c r="O158" s="656"/>
      <c r="P158" s="656"/>
      <c r="Q158" s="656"/>
      <c r="R158" s="656"/>
      <c r="S158" s="656"/>
      <c r="T158" s="656"/>
      <c r="U158" s="656"/>
      <c r="V158" s="65"/>
      <c r="W158" s="64"/>
      <c r="X158" s="657" t="e">
        <f>AE82</f>
        <v>#REF!</v>
      </c>
      <c r="Y158" s="658"/>
      <c r="Z158" s="658"/>
      <c r="AA158" s="658"/>
      <c r="AB158" s="658"/>
      <c r="AC158" s="658"/>
      <c r="AD158" s="659"/>
      <c r="AE158" s="657" t="e">
        <f>AI82</f>
        <v>#REF!</v>
      </c>
      <c r="AF158" s="658"/>
      <c r="AG158" s="658"/>
      <c r="AH158" s="658"/>
      <c r="AI158" s="658"/>
      <c r="AJ158" s="658"/>
      <c r="AK158" s="659"/>
      <c r="AL158" s="657" t="e">
        <f>AN82</f>
        <v>#REF!</v>
      </c>
      <c r="AM158" s="658"/>
      <c r="AN158" s="658"/>
      <c r="AO158" s="658"/>
      <c r="AP158" s="658"/>
      <c r="AQ158" s="658"/>
      <c r="AR158" s="659"/>
    </row>
    <row r="159" spans="1:44" ht="4.5" customHeight="1" x14ac:dyDescent="0.25">
      <c r="A159" s="64"/>
      <c r="B159" s="656"/>
      <c r="C159" s="656"/>
      <c r="D159" s="656"/>
      <c r="E159" s="656"/>
      <c r="F159" s="656"/>
      <c r="G159" s="656"/>
      <c r="H159" s="656"/>
      <c r="I159" s="656"/>
      <c r="J159" s="656"/>
      <c r="K159" s="656"/>
      <c r="L159" s="656"/>
      <c r="M159" s="656"/>
      <c r="N159" s="656"/>
      <c r="O159" s="656"/>
      <c r="P159" s="656"/>
      <c r="Q159" s="656"/>
      <c r="R159" s="656"/>
      <c r="S159" s="656"/>
      <c r="T159" s="656"/>
      <c r="U159" s="656"/>
      <c r="V159" s="65"/>
      <c r="W159" s="64"/>
      <c r="X159" s="660"/>
      <c r="Y159" s="661"/>
      <c r="Z159" s="661"/>
      <c r="AA159" s="661"/>
      <c r="AB159" s="661"/>
      <c r="AC159" s="661"/>
      <c r="AD159" s="662"/>
      <c r="AE159" s="660"/>
      <c r="AF159" s="661"/>
      <c r="AG159" s="661"/>
      <c r="AH159" s="661"/>
      <c r="AI159" s="661"/>
      <c r="AJ159" s="661"/>
      <c r="AK159" s="662"/>
      <c r="AL159" s="660"/>
      <c r="AM159" s="661"/>
      <c r="AN159" s="661"/>
      <c r="AO159" s="661"/>
      <c r="AP159" s="661"/>
      <c r="AQ159" s="661"/>
      <c r="AR159" s="662"/>
    </row>
    <row r="160" spans="1:44" ht="4.5" customHeight="1" x14ac:dyDescent="0.25">
      <c r="A160" s="64"/>
      <c r="B160" s="656"/>
      <c r="C160" s="656"/>
      <c r="D160" s="656"/>
      <c r="E160" s="656"/>
      <c r="F160" s="656"/>
      <c r="G160" s="656"/>
      <c r="H160" s="656"/>
      <c r="I160" s="656"/>
      <c r="J160" s="656"/>
      <c r="K160" s="656"/>
      <c r="L160" s="656"/>
      <c r="M160" s="656"/>
      <c r="N160" s="656"/>
      <c r="O160" s="656"/>
      <c r="P160" s="656"/>
      <c r="Q160" s="656"/>
      <c r="R160" s="656"/>
      <c r="S160" s="656"/>
      <c r="T160" s="656"/>
      <c r="U160" s="656"/>
      <c r="V160" s="65"/>
      <c r="W160" s="64"/>
      <c r="X160" s="663"/>
      <c r="Y160" s="664"/>
      <c r="Z160" s="664"/>
      <c r="AA160" s="664"/>
      <c r="AB160" s="664"/>
      <c r="AC160" s="664"/>
      <c r="AD160" s="665"/>
      <c r="AE160" s="663"/>
      <c r="AF160" s="664"/>
      <c r="AG160" s="664"/>
      <c r="AH160" s="664"/>
      <c r="AI160" s="664"/>
      <c r="AJ160" s="664"/>
      <c r="AK160" s="665"/>
      <c r="AL160" s="663"/>
      <c r="AM160" s="664"/>
      <c r="AN160" s="664"/>
      <c r="AO160" s="664"/>
      <c r="AP160" s="664"/>
      <c r="AQ160" s="664"/>
      <c r="AR160" s="665"/>
    </row>
    <row r="161" spans="1:44" ht="4.5" customHeight="1" x14ac:dyDescent="0.25">
      <c r="A161" s="64"/>
      <c r="B161" s="669" t="e">
        <f>I75</f>
        <v>#REF!</v>
      </c>
      <c r="C161" s="669"/>
      <c r="D161" s="669"/>
      <c r="E161" s="669"/>
      <c r="F161" s="669"/>
      <c r="G161" s="669"/>
      <c r="H161" s="669"/>
      <c r="I161" s="669"/>
      <c r="J161" s="669"/>
      <c r="K161" s="669"/>
      <c r="L161" s="669"/>
      <c r="M161" s="669"/>
      <c r="N161" s="669"/>
      <c r="O161" s="669"/>
      <c r="P161" s="669"/>
      <c r="Q161" s="669"/>
      <c r="R161" s="669"/>
      <c r="S161" s="669"/>
      <c r="T161" s="669"/>
      <c r="U161" s="669"/>
      <c r="V161" s="65"/>
      <c r="W161" s="64"/>
      <c r="X161" s="656" t="e">
        <f>AE88</f>
        <v>#REF!</v>
      </c>
      <c r="Y161" s="656"/>
      <c r="Z161" s="656"/>
      <c r="AA161" s="656"/>
      <c r="AB161" s="656"/>
      <c r="AC161" s="656"/>
      <c r="AD161" s="656"/>
      <c r="AE161" s="656" t="e">
        <f>AI88</f>
        <v>#REF!</v>
      </c>
      <c r="AF161" s="656"/>
      <c r="AG161" s="656"/>
      <c r="AH161" s="656"/>
      <c r="AI161" s="656"/>
      <c r="AJ161" s="656"/>
      <c r="AK161" s="656"/>
      <c r="AL161" s="656" t="e">
        <f>AN88</f>
        <v>#REF!</v>
      </c>
      <c r="AM161" s="656"/>
      <c r="AN161" s="656"/>
      <c r="AO161" s="656"/>
      <c r="AP161" s="656"/>
      <c r="AQ161" s="656"/>
      <c r="AR161" s="656"/>
    </row>
    <row r="162" spans="1:44" ht="4.5" customHeight="1" x14ac:dyDescent="0.25">
      <c r="A162" s="64"/>
      <c r="B162" s="669"/>
      <c r="C162" s="669"/>
      <c r="D162" s="669"/>
      <c r="E162" s="669"/>
      <c r="F162" s="669"/>
      <c r="G162" s="669"/>
      <c r="H162" s="669"/>
      <c r="I162" s="669"/>
      <c r="J162" s="669"/>
      <c r="K162" s="669"/>
      <c r="L162" s="669"/>
      <c r="M162" s="669"/>
      <c r="N162" s="669"/>
      <c r="O162" s="669"/>
      <c r="P162" s="669"/>
      <c r="Q162" s="669"/>
      <c r="R162" s="669"/>
      <c r="S162" s="669"/>
      <c r="T162" s="669"/>
      <c r="U162" s="669"/>
      <c r="V162" s="65"/>
      <c r="W162" s="64"/>
      <c r="X162" s="656"/>
      <c r="Y162" s="656"/>
      <c r="Z162" s="656"/>
      <c r="AA162" s="656"/>
      <c r="AB162" s="656"/>
      <c r="AC162" s="656"/>
      <c r="AD162" s="656"/>
      <c r="AE162" s="656"/>
      <c r="AF162" s="656"/>
      <c r="AG162" s="656"/>
      <c r="AH162" s="656"/>
      <c r="AI162" s="656"/>
      <c r="AJ162" s="656"/>
      <c r="AK162" s="656"/>
      <c r="AL162" s="656"/>
      <c r="AM162" s="656"/>
      <c r="AN162" s="656"/>
      <c r="AO162" s="656"/>
      <c r="AP162" s="656"/>
      <c r="AQ162" s="656"/>
      <c r="AR162" s="656"/>
    </row>
    <row r="163" spans="1:44" ht="4.5" customHeight="1" x14ac:dyDescent="0.25">
      <c r="A163" s="64"/>
      <c r="B163" s="669"/>
      <c r="C163" s="669"/>
      <c r="D163" s="669"/>
      <c r="E163" s="669"/>
      <c r="F163" s="669"/>
      <c r="G163" s="669"/>
      <c r="H163" s="669"/>
      <c r="I163" s="669"/>
      <c r="J163" s="669"/>
      <c r="K163" s="669"/>
      <c r="L163" s="669"/>
      <c r="M163" s="669"/>
      <c r="N163" s="669"/>
      <c r="O163" s="669"/>
      <c r="P163" s="669"/>
      <c r="Q163" s="669"/>
      <c r="R163" s="669"/>
      <c r="S163" s="669"/>
      <c r="T163" s="669"/>
      <c r="U163" s="669"/>
      <c r="V163" s="65"/>
      <c r="W163" s="64"/>
      <c r="X163" s="656"/>
      <c r="Y163" s="656"/>
      <c r="Z163" s="656"/>
      <c r="AA163" s="656"/>
      <c r="AB163" s="656"/>
      <c r="AC163" s="656"/>
      <c r="AD163" s="656"/>
      <c r="AE163" s="656"/>
      <c r="AF163" s="656"/>
      <c r="AG163" s="656"/>
      <c r="AH163" s="656"/>
      <c r="AI163" s="656"/>
      <c r="AJ163" s="656"/>
      <c r="AK163" s="656"/>
      <c r="AL163" s="656"/>
      <c r="AM163" s="656"/>
      <c r="AN163" s="656"/>
      <c r="AO163" s="656"/>
      <c r="AP163" s="656"/>
      <c r="AQ163" s="656"/>
      <c r="AR163" s="656"/>
    </row>
    <row r="164" spans="1:44" ht="4.5" customHeight="1" x14ac:dyDescent="0.25">
      <c r="A164" s="64"/>
      <c r="B164" s="666" t="e">
        <f>I85</f>
        <v>#REF!</v>
      </c>
      <c r="C164" s="656"/>
      <c r="D164" s="656"/>
      <c r="E164" s="656"/>
      <c r="F164" s="656"/>
      <c r="G164" s="656"/>
      <c r="H164" s="656"/>
      <c r="I164" s="656"/>
      <c r="J164" s="656"/>
      <c r="K164" s="666" t="e">
        <f ca="1">L90</f>
        <v>#REF!</v>
      </c>
      <c r="L164" s="666"/>
      <c r="M164" s="666"/>
      <c r="N164" s="666"/>
      <c r="O164" s="666"/>
      <c r="P164" s="666"/>
      <c r="Q164" s="666"/>
      <c r="R164" s="666"/>
      <c r="S164" s="666"/>
      <c r="T164" s="666"/>
      <c r="U164" s="666"/>
      <c r="V164" s="65"/>
      <c r="W164" s="64"/>
      <c r="X164" s="657" t="e">
        <f>AB91</f>
        <v>#REF!</v>
      </c>
      <c r="Y164" s="658"/>
      <c r="Z164" s="658"/>
      <c r="AA164" s="658"/>
      <c r="AB164" s="658"/>
      <c r="AC164" s="658"/>
      <c r="AD164" s="659"/>
      <c r="AE164" s="657" t="e">
        <f>AF91</f>
        <v>#REF!</v>
      </c>
      <c r="AF164" s="658"/>
      <c r="AG164" s="658"/>
      <c r="AH164" s="658"/>
      <c r="AI164" s="658"/>
      <c r="AJ164" s="658"/>
      <c r="AK164" s="659"/>
      <c r="AL164" s="657" t="e">
        <f>AN91</f>
        <v>#REF!</v>
      </c>
      <c r="AM164" s="658"/>
      <c r="AN164" s="658"/>
      <c r="AO164" s="658"/>
      <c r="AP164" s="658"/>
      <c r="AQ164" s="658"/>
      <c r="AR164" s="659"/>
    </row>
    <row r="165" spans="1:44" ht="4.5" customHeight="1" x14ac:dyDescent="0.25">
      <c r="A165" s="64"/>
      <c r="B165" s="656"/>
      <c r="C165" s="656"/>
      <c r="D165" s="656"/>
      <c r="E165" s="656"/>
      <c r="F165" s="656"/>
      <c r="G165" s="656"/>
      <c r="H165" s="656"/>
      <c r="I165" s="656"/>
      <c r="J165" s="656"/>
      <c r="K165" s="666"/>
      <c r="L165" s="666"/>
      <c r="M165" s="666"/>
      <c r="N165" s="666"/>
      <c r="O165" s="666"/>
      <c r="P165" s="666"/>
      <c r="Q165" s="666"/>
      <c r="R165" s="666"/>
      <c r="S165" s="666"/>
      <c r="T165" s="666"/>
      <c r="U165" s="666"/>
      <c r="V165" s="65"/>
      <c r="W165" s="64"/>
      <c r="X165" s="660"/>
      <c r="Y165" s="661"/>
      <c r="Z165" s="661"/>
      <c r="AA165" s="661"/>
      <c r="AB165" s="661"/>
      <c r="AC165" s="661"/>
      <c r="AD165" s="662"/>
      <c r="AE165" s="660"/>
      <c r="AF165" s="661"/>
      <c r="AG165" s="661"/>
      <c r="AH165" s="661"/>
      <c r="AI165" s="661"/>
      <c r="AJ165" s="661"/>
      <c r="AK165" s="662"/>
      <c r="AL165" s="660"/>
      <c r="AM165" s="661"/>
      <c r="AN165" s="661"/>
      <c r="AO165" s="661"/>
      <c r="AP165" s="661"/>
      <c r="AQ165" s="661"/>
      <c r="AR165" s="662"/>
    </row>
    <row r="166" spans="1:44" ht="4.5" customHeight="1" x14ac:dyDescent="0.25">
      <c r="A166" s="64"/>
      <c r="B166" s="656"/>
      <c r="C166" s="656"/>
      <c r="D166" s="656"/>
      <c r="E166" s="656"/>
      <c r="F166" s="656"/>
      <c r="G166" s="656"/>
      <c r="H166" s="656"/>
      <c r="I166" s="656"/>
      <c r="J166" s="656"/>
      <c r="K166" s="666"/>
      <c r="L166" s="666"/>
      <c r="M166" s="666"/>
      <c r="N166" s="666"/>
      <c r="O166" s="666"/>
      <c r="P166" s="666"/>
      <c r="Q166" s="666"/>
      <c r="R166" s="666"/>
      <c r="S166" s="666"/>
      <c r="T166" s="666"/>
      <c r="U166" s="666"/>
      <c r="V166" s="65"/>
      <c r="W166" s="64"/>
      <c r="X166" s="663"/>
      <c r="Y166" s="664"/>
      <c r="Z166" s="664"/>
      <c r="AA166" s="664"/>
      <c r="AB166" s="664"/>
      <c r="AC166" s="664"/>
      <c r="AD166" s="665"/>
      <c r="AE166" s="663"/>
      <c r="AF166" s="664"/>
      <c r="AG166" s="664"/>
      <c r="AH166" s="664"/>
      <c r="AI166" s="664"/>
      <c r="AJ166" s="664"/>
      <c r="AK166" s="665"/>
      <c r="AL166" s="663"/>
      <c r="AM166" s="664"/>
      <c r="AN166" s="664"/>
      <c r="AO166" s="664"/>
      <c r="AP166" s="664"/>
      <c r="AQ166" s="664"/>
      <c r="AR166" s="665"/>
    </row>
    <row r="167" spans="1:44" ht="4.5" customHeight="1" x14ac:dyDescent="0.25">
      <c r="A167" s="57"/>
      <c r="B167" s="656" t="e">
        <f>F112</f>
        <v>#REF!</v>
      </c>
      <c r="C167" s="656"/>
      <c r="D167" s="656"/>
      <c r="E167" s="656"/>
      <c r="F167" s="656"/>
      <c r="G167" s="656"/>
      <c r="H167" s="656"/>
      <c r="I167" s="656"/>
      <c r="J167" s="656"/>
      <c r="K167" s="656"/>
      <c r="L167" s="656"/>
      <c r="M167" s="656"/>
      <c r="N167" s="656"/>
      <c r="O167" s="656"/>
      <c r="P167" s="656"/>
      <c r="Q167" s="656"/>
      <c r="R167" s="656"/>
      <c r="S167" s="656"/>
      <c r="T167" s="656"/>
      <c r="U167" s="656"/>
      <c r="V167" s="59"/>
      <c r="W167" s="57"/>
      <c r="X167" s="666" t="e">
        <f>Z108</f>
        <v>#REF!</v>
      </c>
      <c r="Y167" s="666"/>
      <c r="Z167" s="666"/>
      <c r="AA167" s="666"/>
      <c r="AB167" s="666"/>
      <c r="AC167" s="666"/>
      <c r="AD167" s="666"/>
      <c r="AE167" s="667" t="e">
        <f>AH109</f>
        <v>#REF!</v>
      </c>
      <c r="AF167" s="667"/>
      <c r="AG167" s="667"/>
      <c r="AH167" s="667"/>
      <c r="AI167" s="667"/>
      <c r="AJ167" s="667"/>
      <c r="AK167" s="667"/>
      <c r="AL167" s="667"/>
      <c r="AM167" s="667"/>
      <c r="AN167" s="667"/>
      <c r="AO167" s="656" t="e">
        <f>AM113</f>
        <v>#REF!</v>
      </c>
      <c r="AP167" s="656"/>
      <c r="AQ167" s="656"/>
      <c r="AR167" s="656"/>
    </row>
    <row r="168" spans="1:44" ht="4.5" customHeight="1" x14ac:dyDescent="0.25">
      <c r="A168" s="64"/>
      <c r="B168" s="656"/>
      <c r="C168" s="656"/>
      <c r="D168" s="656"/>
      <c r="E168" s="656"/>
      <c r="F168" s="656"/>
      <c r="G168" s="656"/>
      <c r="H168" s="656"/>
      <c r="I168" s="656"/>
      <c r="J168" s="656"/>
      <c r="K168" s="656"/>
      <c r="L168" s="656"/>
      <c r="M168" s="656"/>
      <c r="N168" s="656"/>
      <c r="O168" s="656"/>
      <c r="P168" s="656"/>
      <c r="Q168" s="656"/>
      <c r="R168" s="656"/>
      <c r="S168" s="656"/>
      <c r="T168" s="656"/>
      <c r="U168" s="656"/>
      <c r="V168" s="65"/>
      <c r="W168" s="64"/>
      <c r="X168" s="666"/>
      <c r="Y168" s="666"/>
      <c r="Z168" s="666"/>
      <c r="AA168" s="666"/>
      <c r="AB168" s="666"/>
      <c r="AC168" s="666"/>
      <c r="AD168" s="666"/>
      <c r="AE168" s="667"/>
      <c r="AF168" s="667"/>
      <c r="AG168" s="667"/>
      <c r="AH168" s="667"/>
      <c r="AI168" s="667"/>
      <c r="AJ168" s="667"/>
      <c r="AK168" s="667"/>
      <c r="AL168" s="667"/>
      <c r="AM168" s="667"/>
      <c r="AN168" s="667"/>
      <c r="AO168" s="656"/>
      <c r="AP168" s="656"/>
      <c r="AQ168" s="656"/>
      <c r="AR168" s="656"/>
    </row>
    <row r="169" spans="1:44" ht="4.5" customHeight="1" x14ac:dyDescent="0.25">
      <c r="A169" s="64"/>
      <c r="B169" s="656"/>
      <c r="C169" s="656"/>
      <c r="D169" s="656"/>
      <c r="E169" s="656"/>
      <c r="F169" s="656"/>
      <c r="G169" s="656"/>
      <c r="H169" s="656"/>
      <c r="I169" s="656"/>
      <c r="J169" s="656"/>
      <c r="K169" s="656"/>
      <c r="L169" s="656"/>
      <c r="M169" s="656"/>
      <c r="N169" s="656"/>
      <c r="O169" s="656"/>
      <c r="P169" s="656"/>
      <c r="Q169" s="656"/>
      <c r="R169" s="656"/>
      <c r="S169" s="656"/>
      <c r="T169" s="656"/>
      <c r="U169" s="656"/>
      <c r="V169" s="65"/>
      <c r="W169" s="64"/>
      <c r="X169" s="666"/>
      <c r="Y169" s="666"/>
      <c r="Z169" s="666"/>
      <c r="AA169" s="666"/>
      <c r="AB169" s="666"/>
      <c r="AC169" s="666"/>
      <c r="AD169" s="666"/>
      <c r="AE169" s="667"/>
      <c r="AF169" s="667"/>
      <c r="AG169" s="667"/>
      <c r="AH169" s="667"/>
      <c r="AI169" s="667"/>
      <c r="AJ169" s="667"/>
      <c r="AK169" s="667"/>
      <c r="AL169" s="667"/>
      <c r="AM169" s="667"/>
      <c r="AN169" s="667"/>
      <c r="AO169" s="656"/>
      <c r="AP169" s="656"/>
      <c r="AQ169" s="656"/>
      <c r="AR169" s="656"/>
    </row>
    <row r="170" spans="1:44" ht="4.5" customHeight="1" x14ac:dyDescent="0.25">
      <c r="A170" s="64"/>
      <c r="B170" s="656" t="e">
        <f>I117</f>
        <v>#REF!</v>
      </c>
      <c r="C170" s="656"/>
      <c r="D170" s="656"/>
      <c r="E170" s="656"/>
      <c r="F170" s="656"/>
      <c r="G170" s="656"/>
      <c r="H170" s="656"/>
      <c r="I170" s="656"/>
      <c r="J170" s="656"/>
      <c r="K170" s="656"/>
      <c r="L170" s="656"/>
      <c r="M170" s="656"/>
      <c r="N170" s="656"/>
      <c r="O170" s="656"/>
      <c r="P170" s="656"/>
      <c r="Q170" s="656"/>
      <c r="R170" s="656"/>
      <c r="S170" s="656"/>
      <c r="T170" s="656"/>
      <c r="U170" s="656"/>
      <c r="V170" s="65"/>
      <c r="W170" s="64"/>
      <c r="X170" s="668" t="e">
        <f>AE129</f>
        <v>#REF!</v>
      </c>
      <c r="Y170" s="658"/>
      <c r="Z170" s="658"/>
      <c r="AA170" s="658"/>
      <c r="AB170" s="658"/>
      <c r="AC170" s="658"/>
      <c r="AD170" s="659"/>
      <c r="AE170" s="657" t="e">
        <f>AI129</f>
        <v>#REF!</v>
      </c>
      <c r="AF170" s="658"/>
      <c r="AG170" s="658"/>
      <c r="AH170" s="658"/>
      <c r="AI170" s="658"/>
      <c r="AJ170" s="658"/>
      <c r="AK170" s="659"/>
      <c r="AL170" s="657" t="e">
        <f>AN129</f>
        <v>#REF!</v>
      </c>
      <c r="AM170" s="658"/>
      <c r="AN170" s="658"/>
      <c r="AO170" s="658"/>
      <c r="AP170" s="658"/>
      <c r="AQ170" s="658"/>
      <c r="AR170" s="659"/>
    </row>
    <row r="171" spans="1:44" ht="4.5" customHeight="1" x14ac:dyDescent="0.25">
      <c r="A171" s="64"/>
      <c r="B171" s="656"/>
      <c r="C171" s="656"/>
      <c r="D171" s="656"/>
      <c r="E171" s="656"/>
      <c r="F171" s="656"/>
      <c r="G171" s="656"/>
      <c r="H171" s="656"/>
      <c r="I171" s="656"/>
      <c r="J171" s="656"/>
      <c r="K171" s="656"/>
      <c r="L171" s="656"/>
      <c r="M171" s="656"/>
      <c r="N171" s="656"/>
      <c r="O171" s="656"/>
      <c r="P171" s="656"/>
      <c r="Q171" s="656"/>
      <c r="R171" s="656"/>
      <c r="S171" s="656"/>
      <c r="T171" s="656"/>
      <c r="U171" s="656"/>
      <c r="V171" s="65"/>
      <c r="W171" s="64"/>
      <c r="X171" s="660"/>
      <c r="Y171" s="661"/>
      <c r="Z171" s="661"/>
      <c r="AA171" s="661"/>
      <c r="AB171" s="661"/>
      <c r="AC171" s="661"/>
      <c r="AD171" s="662"/>
      <c r="AE171" s="660"/>
      <c r="AF171" s="661"/>
      <c r="AG171" s="661"/>
      <c r="AH171" s="661"/>
      <c r="AI171" s="661"/>
      <c r="AJ171" s="661"/>
      <c r="AK171" s="662"/>
      <c r="AL171" s="660"/>
      <c r="AM171" s="661"/>
      <c r="AN171" s="661"/>
      <c r="AO171" s="661"/>
      <c r="AP171" s="661"/>
      <c r="AQ171" s="661"/>
      <c r="AR171" s="662"/>
    </row>
    <row r="172" spans="1:44" ht="4.5" customHeight="1" x14ac:dyDescent="0.25">
      <c r="A172" s="64"/>
      <c r="B172" s="656"/>
      <c r="C172" s="656"/>
      <c r="D172" s="656"/>
      <c r="E172" s="656"/>
      <c r="F172" s="656"/>
      <c r="G172" s="656"/>
      <c r="H172" s="656"/>
      <c r="I172" s="656"/>
      <c r="J172" s="656"/>
      <c r="K172" s="656"/>
      <c r="L172" s="656"/>
      <c r="M172" s="656"/>
      <c r="N172" s="656"/>
      <c r="O172" s="656"/>
      <c r="P172" s="656"/>
      <c r="Q172" s="656"/>
      <c r="R172" s="656"/>
      <c r="S172" s="656"/>
      <c r="T172" s="656"/>
      <c r="U172" s="656"/>
      <c r="V172" s="65"/>
      <c r="W172" s="64"/>
      <c r="X172" s="663"/>
      <c r="Y172" s="664"/>
      <c r="Z172" s="664"/>
      <c r="AA172" s="664"/>
      <c r="AB172" s="664"/>
      <c r="AC172" s="664"/>
      <c r="AD172" s="665"/>
      <c r="AE172" s="663"/>
      <c r="AF172" s="664"/>
      <c r="AG172" s="664"/>
      <c r="AH172" s="664"/>
      <c r="AI172" s="664"/>
      <c r="AJ172" s="664"/>
      <c r="AK172" s="665"/>
      <c r="AL172" s="663"/>
      <c r="AM172" s="664"/>
      <c r="AN172" s="664"/>
      <c r="AO172" s="664"/>
      <c r="AP172" s="664"/>
      <c r="AQ172" s="664"/>
      <c r="AR172" s="665"/>
    </row>
    <row r="173" spans="1:44" ht="4.5" customHeight="1" x14ac:dyDescent="0.25">
      <c r="A173" s="64"/>
      <c r="B173" s="669" t="e">
        <f>I122</f>
        <v>#REF!</v>
      </c>
      <c r="C173" s="669"/>
      <c r="D173" s="669"/>
      <c r="E173" s="669"/>
      <c r="F173" s="669"/>
      <c r="G173" s="669"/>
      <c r="H173" s="669"/>
      <c r="I173" s="669"/>
      <c r="J173" s="669"/>
      <c r="K173" s="669"/>
      <c r="L173" s="669"/>
      <c r="M173" s="669"/>
      <c r="N173" s="669"/>
      <c r="O173" s="669"/>
      <c r="P173" s="669"/>
      <c r="Q173" s="669"/>
      <c r="R173" s="669"/>
      <c r="S173" s="669"/>
      <c r="T173" s="669"/>
      <c r="U173" s="669"/>
      <c r="V173" s="65"/>
      <c r="W173" s="64"/>
      <c r="X173" s="656" t="e">
        <f>AE135</f>
        <v>#REF!</v>
      </c>
      <c r="Y173" s="656"/>
      <c r="Z173" s="656"/>
      <c r="AA173" s="656"/>
      <c r="AB173" s="656"/>
      <c r="AC173" s="656"/>
      <c r="AD173" s="656"/>
      <c r="AE173" s="656" t="e">
        <f>AI135</f>
        <v>#REF!</v>
      </c>
      <c r="AF173" s="656"/>
      <c r="AG173" s="656"/>
      <c r="AH173" s="656"/>
      <c r="AI173" s="656"/>
      <c r="AJ173" s="656"/>
      <c r="AK173" s="656"/>
      <c r="AL173" s="656" t="e">
        <f>AN135</f>
        <v>#REF!</v>
      </c>
      <c r="AM173" s="656"/>
      <c r="AN173" s="656"/>
      <c r="AO173" s="656"/>
      <c r="AP173" s="656"/>
      <c r="AQ173" s="656"/>
      <c r="AR173" s="656"/>
    </row>
    <row r="174" spans="1:44" ht="4.5" customHeight="1" x14ac:dyDescent="0.25">
      <c r="A174" s="64"/>
      <c r="B174" s="669"/>
      <c r="C174" s="669"/>
      <c r="D174" s="669"/>
      <c r="E174" s="669"/>
      <c r="F174" s="669"/>
      <c r="G174" s="669"/>
      <c r="H174" s="669"/>
      <c r="I174" s="669"/>
      <c r="J174" s="669"/>
      <c r="K174" s="669"/>
      <c r="L174" s="669"/>
      <c r="M174" s="669"/>
      <c r="N174" s="669"/>
      <c r="O174" s="669"/>
      <c r="P174" s="669"/>
      <c r="Q174" s="669"/>
      <c r="R174" s="669"/>
      <c r="S174" s="669"/>
      <c r="T174" s="669"/>
      <c r="U174" s="669"/>
      <c r="V174" s="65"/>
      <c r="W174" s="64"/>
      <c r="X174" s="656"/>
      <c r="Y174" s="656"/>
      <c r="Z174" s="656"/>
      <c r="AA174" s="656"/>
      <c r="AB174" s="656"/>
      <c r="AC174" s="656"/>
      <c r="AD174" s="656"/>
      <c r="AE174" s="656"/>
      <c r="AF174" s="656"/>
      <c r="AG174" s="656"/>
      <c r="AH174" s="656"/>
      <c r="AI174" s="656"/>
      <c r="AJ174" s="656"/>
      <c r="AK174" s="656"/>
      <c r="AL174" s="656"/>
      <c r="AM174" s="656"/>
      <c r="AN174" s="656"/>
      <c r="AO174" s="656"/>
      <c r="AP174" s="656"/>
      <c r="AQ174" s="656"/>
      <c r="AR174" s="656"/>
    </row>
    <row r="175" spans="1:44" ht="4.5" customHeight="1" x14ac:dyDescent="0.25">
      <c r="A175" s="64"/>
      <c r="B175" s="669"/>
      <c r="C175" s="669"/>
      <c r="D175" s="669"/>
      <c r="E175" s="669"/>
      <c r="F175" s="669"/>
      <c r="G175" s="669"/>
      <c r="H175" s="669"/>
      <c r="I175" s="669"/>
      <c r="J175" s="669"/>
      <c r="K175" s="669"/>
      <c r="L175" s="669"/>
      <c r="M175" s="669"/>
      <c r="N175" s="669"/>
      <c r="O175" s="669"/>
      <c r="P175" s="669"/>
      <c r="Q175" s="669"/>
      <c r="R175" s="669"/>
      <c r="S175" s="669"/>
      <c r="T175" s="669"/>
      <c r="U175" s="669"/>
      <c r="V175" s="65"/>
      <c r="W175" s="64"/>
      <c r="X175" s="656"/>
      <c r="Y175" s="656"/>
      <c r="Z175" s="656"/>
      <c r="AA175" s="656"/>
      <c r="AB175" s="656"/>
      <c r="AC175" s="656"/>
      <c r="AD175" s="656"/>
      <c r="AE175" s="656"/>
      <c r="AF175" s="656"/>
      <c r="AG175" s="656"/>
      <c r="AH175" s="656"/>
      <c r="AI175" s="656"/>
      <c r="AJ175" s="656"/>
      <c r="AK175" s="656"/>
      <c r="AL175" s="656"/>
      <c r="AM175" s="656"/>
      <c r="AN175" s="656"/>
      <c r="AO175" s="656"/>
      <c r="AP175" s="656"/>
      <c r="AQ175" s="656"/>
      <c r="AR175" s="656"/>
    </row>
    <row r="176" spans="1:44" ht="4.5" customHeight="1" x14ac:dyDescent="0.25">
      <c r="A176" s="64"/>
      <c r="B176" s="666" t="e">
        <f>I132</f>
        <v>#REF!</v>
      </c>
      <c r="C176" s="656"/>
      <c r="D176" s="656"/>
      <c r="E176" s="656"/>
      <c r="F176" s="656"/>
      <c r="G176" s="656"/>
      <c r="H176" s="656"/>
      <c r="I176" s="656"/>
      <c r="J176" s="656"/>
      <c r="K176" s="666" t="e">
        <f ca="1">L137</f>
        <v>#REF!</v>
      </c>
      <c r="L176" s="666"/>
      <c r="M176" s="666"/>
      <c r="N176" s="666"/>
      <c r="O176" s="666"/>
      <c r="P176" s="666"/>
      <c r="Q176" s="666"/>
      <c r="R176" s="666"/>
      <c r="S176" s="666"/>
      <c r="T176" s="666"/>
      <c r="U176" s="666"/>
      <c r="V176" s="65"/>
      <c r="W176" s="64"/>
      <c r="X176" s="657" t="e">
        <f>AB138</f>
        <v>#REF!</v>
      </c>
      <c r="Y176" s="658"/>
      <c r="Z176" s="658"/>
      <c r="AA176" s="658"/>
      <c r="AB176" s="658"/>
      <c r="AC176" s="658"/>
      <c r="AD176" s="659"/>
      <c r="AE176" s="657" t="e">
        <f>AF138</f>
        <v>#REF!</v>
      </c>
      <c r="AF176" s="658"/>
      <c r="AG176" s="658"/>
      <c r="AH176" s="658"/>
      <c r="AI176" s="658"/>
      <c r="AJ176" s="658"/>
      <c r="AK176" s="659"/>
      <c r="AL176" s="657" t="e">
        <f>AN138</f>
        <v>#REF!</v>
      </c>
      <c r="AM176" s="658"/>
      <c r="AN176" s="658"/>
      <c r="AO176" s="658"/>
      <c r="AP176" s="658"/>
      <c r="AQ176" s="658"/>
      <c r="AR176" s="659"/>
    </row>
    <row r="177" spans="1:44" ht="4.5" customHeight="1" x14ac:dyDescent="0.25">
      <c r="A177" s="64"/>
      <c r="B177" s="656"/>
      <c r="C177" s="656"/>
      <c r="D177" s="656"/>
      <c r="E177" s="656"/>
      <c r="F177" s="656"/>
      <c r="G177" s="656"/>
      <c r="H177" s="656"/>
      <c r="I177" s="656"/>
      <c r="J177" s="656"/>
      <c r="K177" s="666"/>
      <c r="L177" s="666"/>
      <c r="M177" s="666"/>
      <c r="N177" s="666"/>
      <c r="O177" s="666"/>
      <c r="P177" s="666"/>
      <c r="Q177" s="666"/>
      <c r="R177" s="666"/>
      <c r="S177" s="666"/>
      <c r="T177" s="666"/>
      <c r="U177" s="666"/>
      <c r="V177" s="65"/>
      <c r="W177" s="64"/>
      <c r="X177" s="660"/>
      <c r="Y177" s="661"/>
      <c r="Z177" s="661"/>
      <c r="AA177" s="661"/>
      <c r="AB177" s="661"/>
      <c r="AC177" s="661"/>
      <c r="AD177" s="662"/>
      <c r="AE177" s="660"/>
      <c r="AF177" s="661"/>
      <c r="AG177" s="661"/>
      <c r="AH177" s="661"/>
      <c r="AI177" s="661"/>
      <c r="AJ177" s="661"/>
      <c r="AK177" s="662"/>
      <c r="AL177" s="660"/>
      <c r="AM177" s="661"/>
      <c r="AN177" s="661"/>
      <c r="AO177" s="661"/>
      <c r="AP177" s="661"/>
      <c r="AQ177" s="661"/>
      <c r="AR177" s="662"/>
    </row>
    <row r="178" spans="1:44" ht="4.5" customHeight="1" x14ac:dyDescent="0.25">
      <c r="A178" s="76"/>
      <c r="B178" s="656"/>
      <c r="C178" s="656"/>
      <c r="D178" s="656"/>
      <c r="E178" s="656"/>
      <c r="F178" s="656"/>
      <c r="G178" s="656"/>
      <c r="H178" s="656"/>
      <c r="I178" s="656"/>
      <c r="J178" s="656"/>
      <c r="K178" s="666"/>
      <c r="L178" s="666"/>
      <c r="M178" s="666"/>
      <c r="N178" s="666"/>
      <c r="O178" s="666"/>
      <c r="P178" s="666"/>
      <c r="Q178" s="666"/>
      <c r="R178" s="666"/>
      <c r="S178" s="666"/>
      <c r="T178" s="666"/>
      <c r="U178" s="666"/>
      <c r="V178" s="77"/>
      <c r="W178" s="76"/>
      <c r="X178" s="663"/>
      <c r="Y178" s="664"/>
      <c r="Z178" s="664"/>
      <c r="AA178" s="664"/>
      <c r="AB178" s="664"/>
      <c r="AC178" s="664"/>
      <c r="AD178" s="665"/>
      <c r="AE178" s="663"/>
      <c r="AF178" s="664"/>
      <c r="AG178" s="664"/>
      <c r="AH178" s="664"/>
      <c r="AI178" s="664"/>
      <c r="AJ178" s="664"/>
      <c r="AK178" s="665"/>
      <c r="AL178" s="663"/>
      <c r="AM178" s="664"/>
      <c r="AN178" s="664"/>
      <c r="AO178" s="664"/>
      <c r="AP178" s="664"/>
      <c r="AQ178" s="664"/>
      <c r="AR178" s="665"/>
    </row>
  </sheetData>
  <mergeCells count="216">
    <mergeCell ref="AN32:AQ34"/>
    <mergeCell ref="AE35:AH37"/>
    <mergeCell ref="AI35:AM37"/>
    <mergeCell ref="T1:V3"/>
    <mergeCell ref="T48:V50"/>
    <mergeCell ref="T95:V97"/>
    <mergeCell ref="AE41:AH43"/>
    <mergeCell ref="B9:U10"/>
    <mergeCell ref="B11:U12"/>
    <mergeCell ref="B13:U14"/>
    <mergeCell ref="X2:AQ9"/>
    <mergeCell ref="B16:E17"/>
    <mergeCell ref="B23:H24"/>
    <mergeCell ref="B7:U8"/>
    <mergeCell ref="B40:H41"/>
    <mergeCell ref="B35:H36"/>
    <mergeCell ref="B33:H34"/>
    <mergeCell ref="B19:E20"/>
    <mergeCell ref="I23:U26"/>
    <mergeCell ref="F16:U17"/>
    <mergeCell ref="F18:U21"/>
    <mergeCell ref="B25:H26"/>
    <mergeCell ref="B54:U55"/>
    <mergeCell ref="B56:U57"/>
    <mergeCell ref="B58:U59"/>
    <mergeCell ref="B60:U61"/>
    <mergeCell ref="B44:K45"/>
    <mergeCell ref="I38:U41"/>
    <mergeCell ref="L43:U46"/>
    <mergeCell ref="I28:U37"/>
    <mergeCell ref="B38:H39"/>
    <mergeCell ref="B28:H29"/>
    <mergeCell ref="B30:H31"/>
    <mergeCell ref="B70:H71"/>
    <mergeCell ref="I70:U73"/>
    <mergeCell ref="B72:H73"/>
    <mergeCell ref="B75:H76"/>
    <mergeCell ref="I75:U84"/>
    <mergeCell ref="B77:H78"/>
    <mergeCell ref="B80:H81"/>
    <mergeCell ref="B82:H83"/>
    <mergeCell ref="B63:E64"/>
    <mergeCell ref="F63:U64"/>
    <mergeCell ref="F65:U68"/>
    <mergeCell ref="B66:E67"/>
    <mergeCell ref="L137:U140"/>
    <mergeCell ref="B138:K139"/>
    <mergeCell ref="B117:H118"/>
    <mergeCell ref="I117:U120"/>
    <mergeCell ref="B119:H120"/>
    <mergeCell ref="B122:H123"/>
    <mergeCell ref="I122:U131"/>
    <mergeCell ref="B124:H125"/>
    <mergeCell ref="B127:H128"/>
    <mergeCell ref="B129:H130"/>
    <mergeCell ref="X66:AK67"/>
    <mergeCell ref="X69:AE70"/>
    <mergeCell ref="AM66:AQ70"/>
    <mergeCell ref="AF69:AK70"/>
    <mergeCell ref="AE63:AG64"/>
    <mergeCell ref="X61:Y64"/>
    <mergeCell ref="Z61:AD64"/>
    <mergeCell ref="AH62:AQ64"/>
    <mergeCell ref="B132:H133"/>
    <mergeCell ref="I132:U135"/>
    <mergeCell ref="B134:H135"/>
    <mergeCell ref="B110:E111"/>
    <mergeCell ref="F110:U111"/>
    <mergeCell ref="F112:U115"/>
    <mergeCell ref="B113:E114"/>
    <mergeCell ref="B101:U102"/>
    <mergeCell ref="B103:U104"/>
    <mergeCell ref="B105:U106"/>
    <mergeCell ref="B107:U108"/>
    <mergeCell ref="B85:H86"/>
    <mergeCell ref="I85:U88"/>
    <mergeCell ref="B87:H88"/>
    <mergeCell ref="L90:U93"/>
    <mergeCell ref="B91:K92"/>
    <mergeCell ref="X85:AD87"/>
    <mergeCell ref="AE85:AH87"/>
    <mergeCell ref="AI85:AM87"/>
    <mergeCell ref="AN85:AQ87"/>
    <mergeCell ref="X82:AD84"/>
    <mergeCell ref="AE82:AH84"/>
    <mergeCell ref="AI82:AM84"/>
    <mergeCell ref="AN82:AQ84"/>
    <mergeCell ref="X72:AQ77"/>
    <mergeCell ref="X79:AD81"/>
    <mergeCell ref="AE79:AH81"/>
    <mergeCell ref="AI79:AM81"/>
    <mergeCell ref="AN79:AQ81"/>
    <mergeCell ref="AF91:AM93"/>
    <mergeCell ref="AE110:AG111"/>
    <mergeCell ref="X108:Y111"/>
    <mergeCell ref="Z108:AD111"/>
    <mergeCell ref="AH109:AQ111"/>
    <mergeCell ref="X105:AH106"/>
    <mergeCell ref="X88:AD90"/>
    <mergeCell ref="AE88:AH90"/>
    <mergeCell ref="AI88:AM90"/>
    <mergeCell ref="AI105:AQ107"/>
    <mergeCell ref="AN91:AQ93"/>
    <mergeCell ref="X96:AQ103"/>
    <mergeCell ref="X91:AA93"/>
    <mergeCell ref="AB91:AC93"/>
    <mergeCell ref="AD91:AE93"/>
    <mergeCell ref="AN88:AQ90"/>
    <mergeCell ref="X119:AQ124"/>
    <mergeCell ref="X126:AD128"/>
    <mergeCell ref="AE126:AH128"/>
    <mergeCell ref="AI126:AM128"/>
    <mergeCell ref="AN126:AQ128"/>
    <mergeCell ref="X113:AK114"/>
    <mergeCell ref="X116:AE117"/>
    <mergeCell ref="AM113:AQ117"/>
    <mergeCell ref="AF116:AK117"/>
    <mergeCell ref="X11:AH12"/>
    <mergeCell ref="AI11:AQ13"/>
    <mergeCell ref="AH15:AQ17"/>
    <mergeCell ref="AI38:AM40"/>
    <mergeCell ref="AN38:AQ40"/>
    <mergeCell ref="X19:AK20"/>
    <mergeCell ref="AN35:AQ37"/>
    <mergeCell ref="AN138:AQ140"/>
    <mergeCell ref="X138:AA140"/>
    <mergeCell ref="AB138:AC140"/>
    <mergeCell ref="AD138:AE140"/>
    <mergeCell ref="AF138:AM140"/>
    <mergeCell ref="X135:AD137"/>
    <mergeCell ref="AE135:AH137"/>
    <mergeCell ref="AI135:AM137"/>
    <mergeCell ref="AN135:AQ137"/>
    <mergeCell ref="X132:AD134"/>
    <mergeCell ref="AE132:AH134"/>
    <mergeCell ref="AI132:AM134"/>
    <mergeCell ref="AN132:AQ134"/>
    <mergeCell ref="X129:AD131"/>
    <mergeCell ref="AE129:AH131"/>
    <mergeCell ref="AI129:AM131"/>
    <mergeCell ref="AN129:AQ131"/>
    <mergeCell ref="AM19:AQ23"/>
    <mergeCell ref="X14:Y17"/>
    <mergeCell ref="Z14:AD17"/>
    <mergeCell ref="X58:AH59"/>
    <mergeCell ref="AI58:AQ60"/>
    <mergeCell ref="X49:AQ56"/>
    <mergeCell ref="X35:AD37"/>
    <mergeCell ref="X38:AD40"/>
    <mergeCell ref="X41:AD43"/>
    <mergeCell ref="AN44:AQ46"/>
    <mergeCell ref="AE16:AG17"/>
    <mergeCell ref="X44:AA46"/>
    <mergeCell ref="AB44:AC46"/>
    <mergeCell ref="AD44:AE46"/>
    <mergeCell ref="AF44:AM46"/>
    <mergeCell ref="X32:AD34"/>
    <mergeCell ref="X25:AQ30"/>
    <mergeCell ref="AE38:AH40"/>
    <mergeCell ref="AI41:AM43"/>
    <mergeCell ref="AN41:AQ43"/>
    <mergeCell ref="X22:AE23"/>
    <mergeCell ref="AF22:AK23"/>
    <mergeCell ref="AE32:AH34"/>
    <mergeCell ref="AI32:AM34"/>
    <mergeCell ref="B170:U172"/>
    <mergeCell ref="B173:U175"/>
    <mergeCell ref="B152:J154"/>
    <mergeCell ref="K152:U154"/>
    <mergeCell ref="B155:U157"/>
    <mergeCell ref="B158:U160"/>
    <mergeCell ref="B143:U145"/>
    <mergeCell ref="B146:U148"/>
    <mergeCell ref="B176:J178"/>
    <mergeCell ref="K176:U178"/>
    <mergeCell ref="B161:U163"/>
    <mergeCell ref="B164:J166"/>
    <mergeCell ref="K164:U166"/>
    <mergeCell ref="B167:U169"/>
    <mergeCell ref="B149:U151"/>
    <mergeCell ref="X152:AD154"/>
    <mergeCell ref="AE152:AK154"/>
    <mergeCell ref="AL152:AR154"/>
    <mergeCell ref="AO143:AR145"/>
    <mergeCell ref="X149:AD151"/>
    <mergeCell ref="AE149:AK151"/>
    <mergeCell ref="AL149:AR151"/>
    <mergeCell ref="AL146:AR148"/>
    <mergeCell ref="AE146:AK148"/>
    <mergeCell ref="X146:AD148"/>
    <mergeCell ref="X143:AD145"/>
    <mergeCell ref="AE143:AN145"/>
    <mergeCell ref="X161:AD163"/>
    <mergeCell ref="AE161:AK163"/>
    <mergeCell ref="AL161:AR163"/>
    <mergeCell ref="X164:AD166"/>
    <mergeCell ref="AE164:AK166"/>
    <mergeCell ref="AL164:AR166"/>
    <mergeCell ref="X155:AD157"/>
    <mergeCell ref="AE155:AN157"/>
    <mergeCell ref="AO155:AR157"/>
    <mergeCell ref="X158:AD160"/>
    <mergeCell ref="AE158:AK160"/>
    <mergeCell ref="AL158:AR160"/>
    <mergeCell ref="X173:AD175"/>
    <mergeCell ref="AE173:AK175"/>
    <mergeCell ref="AL173:AR175"/>
    <mergeCell ref="X176:AD178"/>
    <mergeCell ref="AE176:AK178"/>
    <mergeCell ref="AL176:AR178"/>
    <mergeCell ref="X167:AD169"/>
    <mergeCell ref="AE167:AN169"/>
    <mergeCell ref="AO167:AR169"/>
    <mergeCell ref="X170:AD172"/>
    <mergeCell ref="AE170:AK172"/>
    <mergeCell ref="AL170:AR172"/>
  </mergeCells>
  <phoneticPr fontId="10" type="noConversion"/>
  <printOptions horizontalCentered="1"/>
  <pageMargins left="0.16" right="0.16" top="0" bottom="0" header="0" footer="0"/>
  <pageSetup paperSize="9" orientation="portrait" horizontalDpi="4294967293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árok7"/>
  <dimension ref="A1:AR178"/>
  <sheetViews>
    <sheetView zoomScaleNormal="125" workbookViewId="0">
      <selection activeCell="T1" sqref="T1:V3"/>
    </sheetView>
  </sheetViews>
  <sheetFormatPr defaultColWidth="2.6640625" defaultRowHeight="4.5" customHeight="1" x14ac:dyDescent="0.25"/>
  <cols>
    <col min="1" max="44" width="2.44140625" style="63" customWidth="1"/>
    <col min="45" max="45" width="0.77734375" style="63" customWidth="1"/>
    <col min="46" max="46" width="1" style="63" customWidth="1"/>
    <col min="47" max="47" width="0.6640625" style="63" customWidth="1"/>
    <col min="48" max="16384" width="2.6640625" style="63"/>
  </cols>
  <sheetData>
    <row r="1" spans="1:44" ht="4.5" customHeight="1" x14ac:dyDescent="0.25">
      <c r="A1" s="57">
        <v>90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489" t="str">
        <f>CONCATENATE("*",INDEX('LŠZ H'!A$2:AI$130,A1,17))</f>
        <v>*2003</v>
      </c>
      <c r="U1" s="489"/>
      <c r="V1" s="490"/>
      <c r="W1" s="60"/>
      <c r="X1" s="61"/>
      <c r="Y1" s="61"/>
      <c r="Z1" s="61"/>
      <c r="AA1" s="61"/>
      <c r="AB1" s="61"/>
      <c r="AC1" s="61"/>
      <c r="AD1" s="61"/>
      <c r="AE1" s="61"/>
      <c r="AF1" s="61"/>
      <c r="AG1" s="61"/>
      <c r="AH1" s="61"/>
      <c r="AI1" s="61"/>
      <c r="AJ1" s="61"/>
      <c r="AK1" s="61"/>
      <c r="AL1" s="61"/>
      <c r="AM1" s="61"/>
      <c r="AN1" s="61"/>
      <c r="AO1" s="61"/>
      <c r="AP1" s="61"/>
      <c r="AQ1" s="61"/>
      <c r="AR1" s="62"/>
    </row>
    <row r="2" spans="1:44" ht="4.5" customHeight="1" x14ac:dyDescent="0.25">
      <c r="A2" s="64"/>
      <c r="T2" s="491"/>
      <c r="U2" s="491"/>
      <c r="V2" s="492"/>
      <c r="W2" s="66"/>
      <c r="X2" s="384" t="s">
        <v>86</v>
      </c>
      <c r="Y2" s="384"/>
      <c r="Z2" s="384"/>
      <c r="AA2" s="384"/>
      <c r="AB2" s="384"/>
      <c r="AC2" s="384"/>
      <c r="AD2" s="384"/>
      <c r="AE2" s="384"/>
      <c r="AF2" s="384"/>
      <c r="AG2" s="384"/>
      <c r="AH2" s="384"/>
      <c r="AI2" s="384"/>
      <c r="AJ2" s="384"/>
      <c r="AK2" s="384"/>
      <c r="AL2" s="384"/>
      <c r="AM2" s="384"/>
      <c r="AN2" s="384"/>
      <c r="AO2" s="384"/>
      <c r="AP2" s="384"/>
      <c r="AQ2" s="384"/>
      <c r="AR2" s="67"/>
    </row>
    <row r="3" spans="1:44" ht="4.5" customHeight="1" x14ac:dyDescent="0.25">
      <c r="A3" s="64"/>
      <c r="Q3" s="84"/>
      <c r="T3" s="491"/>
      <c r="U3" s="491"/>
      <c r="V3" s="492"/>
      <c r="W3" s="66"/>
      <c r="X3" s="384"/>
      <c r="Y3" s="384"/>
      <c r="Z3" s="384"/>
      <c r="AA3" s="384"/>
      <c r="AB3" s="384"/>
      <c r="AC3" s="384"/>
      <c r="AD3" s="384"/>
      <c r="AE3" s="384"/>
      <c r="AF3" s="384"/>
      <c r="AG3" s="384"/>
      <c r="AH3" s="384"/>
      <c r="AI3" s="384"/>
      <c r="AJ3" s="384"/>
      <c r="AK3" s="384"/>
      <c r="AL3" s="384"/>
      <c r="AM3" s="384"/>
      <c r="AN3" s="384"/>
      <c r="AO3" s="384"/>
      <c r="AP3" s="384"/>
      <c r="AQ3" s="384"/>
      <c r="AR3" s="67"/>
    </row>
    <row r="4" spans="1:44" ht="4.5" customHeight="1" x14ac:dyDescent="0.25">
      <c r="A4" s="64"/>
      <c r="R4" s="68"/>
      <c r="S4" s="68"/>
      <c r="T4" s="68"/>
      <c r="U4" s="68"/>
      <c r="V4" s="65"/>
      <c r="W4" s="66"/>
      <c r="X4" s="384"/>
      <c r="Y4" s="384"/>
      <c r="Z4" s="384"/>
      <c r="AA4" s="384"/>
      <c r="AB4" s="384"/>
      <c r="AC4" s="384"/>
      <c r="AD4" s="384"/>
      <c r="AE4" s="384"/>
      <c r="AF4" s="384"/>
      <c r="AG4" s="384"/>
      <c r="AH4" s="384"/>
      <c r="AI4" s="384"/>
      <c r="AJ4" s="384"/>
      <c r="AK4" s="384"/>
      <c r="AL4" s="384"/>
      <c r="AM4" s="384"/>
      <c r="AN4" s="384"/>
      <c r="AO4" s="384"/>
      <c r="AP4" s="384"/>
      <c r="AQ4" s="384"/>
      <c r="AR4" s="67"/>
    </row>
    <row r="5" spans="1:44" ht="4.5" customHeight="1" x14ac:dyDescent="0.25">
      <c r="A5" s="64"/>
      <c r="R5" s="68"/>
      <c r="S5" s="68"/>
      <c r="T5" s="68"/>
      <c r="U5" s="68"/>
      <c r="V5" s="65"/>
      <c r="W5" s="66"/>
      <c r="X5" s="384"/>
      <c r="Y5" s="384"/>
      <c r="Z5" s="384"/>
      <c r="AA5" s="384"/>
      <c r="AB5" s="384"/>
      <c r="AC5" s="384"/>
      <c r="AD5" s="384"/>
      <c r="AE5" s="384"/>
      <c r="AF5" s="384"/>
      <c r="AG5" s="384"/>
      <c r="AH5" s="384"/>
      <c r="AI5" s="384"/>
      <c r="AJ5" s="384"/>
      <c r="AK5" s="384"/>
      <c r="AL5" s="384"/>
      <c r="AM5" s="384"/>
      <c r="AN5" s="384"/>
      <c r="AO5" s="384"/>
      <c r="AP5" s="384"/>
      <c r="AQ5" s="384"/>
      <c r="AR5" s="67"/>
    </row>
    <row r="6" spans="1:44" ht="4.5" customHeight="1" x14ac:dyDescent="0.25">
      <c r="A6" s="64"/>
      <c r="R6" s="68"/>
      <c r="S6" s="68"/>
      <c r="T6" s="68"/>
      <c r="U6" s="68"/>
      <c r="V6" s="65"/>
      <c r="W6" s="66"/>
      <c r="X6" s="384"/>
      <c r="Y6" s="384"/>
      <c r="Z6" s="384"/>
      <c r="AA6" s="384"/>
      <c r="AB6" s="384"/>
      <c r="AC6" s="384"/>
      <c r="AD6" s="384"/>
      <c r="AE6" s="384"/>
      <c r="AF6" s="384"/>
      <c r="AG6" s="384"/>
      <c r="AH6" s="384"/>
      <c r="AI6" s="384"/>
      <c r="AJ6" s="384"/>
      <c r="AK6" s="384"/>
      <c r="AL6" s="384"/>
      <c r="AM6" s="384"/>
      <c r="AN6" s="384"/>
      <c r="AO6" s="384"/>
      <c r="AP6" s="384"/>
      <c r="AQ6" s="384"/>
      <c r="AR6" s="67"/>
    </row>
    <row r="7" spans="1:44" ht="4.5" customHeight="1" x14ac:dyDescent="0.25">
      <c r="A7" s="64"/>
      <c r="B7" s="699" t="s">
        <v>180</v>
      </c>
      <c r="C7" s="304"/>
      <c r="D7" s="304"/>
      <c r="E7" s="304"/>
      <c r="F7" s="304"/>
      <c r="G7" s="304"/>
      <c r="H7" s="304"/>
      <c r="I7" s="304"/>
      <c r="J7" s="304"/>
      <c r="K7" s="304"/>
      <c r="L7" s="304"/>
      <c r="M7" s="304"/>
      <c r="N7" s="304"/>
      <c r="O7" s="304"/>
      <c r="P7" s="304"/>
      <c r="Q7" s="304"/>
      <c r="R7" s="304"/>
      <c r="S7" s="304"/>
      <c r="T7" s="304"/>
      <c r="U7" s="304"/>
      <c r="V7" s="65"/>
      <c r="W7" s="66"/>
      <c r="X7" s="384"/>
      <c r="Y7" s="384"/>
      <c r="Z7" s="384"/>
      <c r="AA7" s="384"/>
      <c r="AB7" s="384"/>
      <c r="AC7" s="384"/>
      <c r="AD7" s="384"/>
      <c r="AE7" s="384"/>
      <c r="AF7" s="384"/>
      <c r="AG7" s="384"/>
      <c r="AH7" s="384"/>
      <c r="AI7" s="384"/>
      <c r="AJ7" s="384"/>
      <c r="AK7" s="384"/>
      <c r="AL7" s="384"/>
      <c r="AM7" s="384"/>
      <c r="AN7" s="384"/>
      <c r="AO7" s="384"/>
      <c r="AP7" s="384"/>
      <c r="AQ7" s="384"/>
      <c r="AR7" s="67"/>
    </row>
    <row r="8" spans="1:44" ht="4.5" customHeight="1" x14ac:dyDescent="0.25">
      <c r="A8" s="64"/>
      <c r="B8" s="304"/>
      <c r="C8" s="304"/>
      <c r="D8" s="304"/>
      <c r="E8" s="304"/>
      <c r="F8" s="304"/>
      <c r="G8" s="304"/>
      <c r="H8" s="304"/>
      <c r="I8" s="304"/>
      <c r="J8" s="304"/>
      <c r="K8" s="304"/>
      <c r="L8" s="304"/>
      <c r="M8" s="304"/>
      <c r="N8" s="304"/>
      <c r="O8" s="304"/>
      <c r="P8" s="304"/>
      <c r="Q8" s="304"/>
      <c r="R8" s="304"/>
      <c r="S8" s="304"/>
      <c r="T8" s="304"/>
      <c r="U8" s="304"/>
      <c r="V8" s="65"/>
      <c r="W8" s="66"/>
      <c r="X8" s="384"/>
      <c r="Y8" s="384"/>
      <c r="Z8" s="384"/>
      <c r="AA8" s="384"/>
      <c r="AB8" s="384"/>
      <c r="AC8" s="384"/>
      <c r="AD8" s="384"/>
      <c r="AE8" s="384"/>
      <c r="AF8" s="384"/>
      <c r="AG8" s="384"/>
      <c r="AH8" s="384"/>
      <c r="AI8" s="384"/>
      <c r="AJ8" s="384"/>
      <c r="AK8" s="384"/>
      <c r="AL8" s="384"/>
      <c r="AM8" s="384"/>
      <c r="AN8" s="384"/>
      <c r="AO8" s="384"/>
      <c r="AP8" s="384"/>
      <c r="AQ8" s="384"/>
      <c r="AR8" s="67"/>
    </row>
    <row r="9" spans="1:44" ht="4.5" customHeight="1" x14ac:dyDescent="0.25">
      <c r="A9" s="64"/>
      <c r="B9" s="699" t="s">
        <v>146</v>
      </c>
      <c r="C9" s="699"/>
      <c r="D9" s="699"/>
      <c r="E9" s="699"/>
      <c r="F9" s="699"/>
      <c r="G9" s="699"/>
      <c r="H9" s="699"/>
      <c r="I9" s="699"/>
      <c r="J9" s="699"/>
      <c r="K9" s="699"/>
      <c r="L9" s="699"/>
      <c r="M9" s="699"/>
      <c r="N9" s="699"/>
      <c r="O9" s="699"/>
      <c r="P9" s="699"/>
      <c r="Q9" s="699"/>
      <c r="R9" s="699"/>
      <c r="S9" s="699"/>
      <c r="T9" s="699"/>
      <c r="U9" s="699"/>
      <c r="V9" s="65"/>
      <c r="W9" s="66"/>
      <c r="X9" s="384"/>
      <c r="Y9" s="384"/>
      <c r="Z9" s="384"/>
      <c r="AA9" s="384"/>
      <c r="AB9" s="384"/>
      <c r="AC9" s="384"/>
      <c r="AD9" s="384"/>
      <c r="AE9" s="384"/>
      <c r="AF9" s="384"/>
      <c r="AG9" s="384"/>
      <c r="AH9" s="384"/>
      <c r="AI9" s="384"/>
      <c r="AJ9" s="384"/>
      <c r="AK9" s="384"/>
      <c r="AL9" s="384"/>
      <c r="AM9" s="384"/>
      <c r="AN9" s="384"/>
      <c r="AO9" s="384"/>
      <c r="AP9" s="384"/>
      <c r="AQ9" s="384"/>
      <c r="AR9" s="67"/>
    </row>
    <row r="10" spans="1:44" ht="4.5" customHeight="1" x14ac:dyDescent="0.25">
      <c r="A10" s="64"/>
      <c r="B10" s="699"/>
      <c r="C10" s="699"/>
      <c r="D10" s="699"/>
      <c r="E10" s="699"/>
      <c r="F10" s="699"/>
      <c r="G10" s="699"/>
      <c r="H10" s="699"/>
      <c r="I10" s="699"/>
      <c r="J10" s="699"/>
      <c r="K10" s="699"/>
      <c r="L10" s="699"/>
      <c r="M10" s="699"/>
      <c r="N10" s="699"/>
      <c r="O10" s="699"/>
      <c r="P10" s="699"/>
      <c r="Q10" s="699"/>
      <c r="R10" s="699"/>
      <c r="S10" s="699"/>
      <c r="T10" s="699"/>
      <c r="U10" s="699"/>
      <c r="V10" s="65"/>
      <c r="W10" s="66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7"/>
    </row>
    <row r="11" spans="1:44" ht="4.5" customHeight="1" x14ac:dyDescent="0.25">
      <c r="A11" s="64"/>
      <c r="B11" s="740" t="s">
        <v>36</v>
      </c>
      <c r="C11" s="740"/>
      <c r="D11" s="740"/>
      <c r="E11" s="740"/>
      <c r="F11" s="740"/>
      <c r="G11" s="740"/>
      <c r="H11" s="740"/>
      <c r="I11" s="740"/>
      <c r="J11" s="740"/>
      <c r="K11" s="740"/>
      <c r="L11" s="740"/>
      <c r="M11" s="740"/>
      <c r="N11" s="740"/>
      <c r="O11" s="740"/>
      <c r="P11" s="740"/>
      <c r="Q11" s="740"/>
      <c r="R11" s="740"/>
      <c r="S11" s="740"/>
      <c r="T11" s="740"/>
      <c r="U11" s="740"/>
      <c r="V11" s="65"/>
      <c r="W11" s="66"/>
      <c r="X11" s="269" t="s">
        <v>75</v>
      </c>
      <c r="Y11" s="269"/>
      <c r="Z11" s="269"/>
      <c r="AA11" s="269"/>
      <c r="AB11" s="269"/>
      <c r="AC11" s="269"/>
      <c r="AD11" s="269"/>
      <c r="AE11" s="269"/>
      <c r="AF11" s="269"/>
      <c r="AG11" s="269"/>
      <c r="AH11" s="296"/>
      <c r="AI11" s="690" t="str">
        <f>I23</f>
        <v>OM-H419</v>
      </c>
      <c r="AJ11" s="691"/>
      <c r="AK11" s="691"/>
      <c r="AL11" s="691"/>
      <c r="AM11" s="691"/>
      <c r="AN11" s="691"/>
      <c r="AO11" s="691"/>
      <c r="AP11" s="691"/>
      <c r="AQ11" s="692"/>
      <c r="AR11" s="67"/>
    </row>
    <row r="12" spans="1:44" ht="4.5" customHeight="1" x14ac:dyDescent="0.25">
      <c r="A12" s="64"/>
      <c r="B12" s="740"/>
      <c r="C12" s="740"/>
      <c r="D12" s="740"/>
      <c r="E12" s="740"/>
      <c r="F12" s="740"/>
      <c r="G12" s="740"/>
      <c r="H12" s="740"/>
      <c r="I12" s="740"/>
      <c r="J12" s="740"/>
      <c r="K12" s="740"/>
      <c r="L12" s="740"/>
      <c r="M12" s="740"/>
      <c r="N12" s="740"/>
      <c r="O12" s="740"/>
      <c r="P12" s="740"/>
      <c r="Q12" s="740"/>
      <c r="R12" s="740"/>
      <c r="S12" s="740"/>
      <c r="T12" s="740"/>
      <c r="U12" s="740"/>
      <c r="V12" s="65"/>
      <c r="W12" s="66"/>
      <c r="X12" s="269"/>
      <c r="Y12" s="269"/>
      <c r="Z12" s="269"/>
      <c r="AA12" s="269"/>
      <c r="AB12" s="269"/>
      <c r="AC12" s="269"/>
      <c r="AD12" s="269"/>
      <c r="AE12" s="269"/>
      <c r="AF12" s="269"/>
      <c r="AG12" s="269"/>
      <c r="AH12" s="296"/>
      <c r="AI12" s="693"/>
      <c r="AJ12" s="694"/>
      <c r="AK12" s="694"/>
      <c r="AL12" s="694"/>
      <c r="AM12" s="694"/>
      <c r="AN12" s="694"/>
      <c r="AO12" s="694"/>
      <c r="AP12" s="694"/>
      <c r="AQ12" s="695"/>
      <c r="AR12" s="67"/>
    </row>
    <row r="13" spans="1:44" ht="4.5" customHeight="1" x14ac:dyDescent="0.25">
      <c r="A13" s="64"/>
      <c r="B13" s="740" t="s">
        <v>39</v>
      </c>
      <c r="C13" s="740"/>
      <c r="D13" s="740"/>
      <c r="E13" s="740"/>
      <c r="F13" s="740"/>
      <c r="G13" s="740"/>
      <c r="H13" s="740"/>
      <c r="I13" s="740"/>
      <c r="J13" s="740"/>
      <c r="K13" s="740"/>
      <c r="L13" s="740"/>
      <c r="M13" s="740"/>
      <c r="N13" s="740"/>
      <c r="O13" s="740"/>
      <c r="P13" s="740"/>
      <c r="Q13" s="740"/>
      <c r="R13" s="740"/>
      <c r="S13" s="740"/>
      <c r="T13" s="740"/>
      <c r="U13" s="740"/>
      <c r="V13" s="65"/>
      <c r="W13" s="66"/>
      <c r="X13" s="69"/>
      <c r="Y13" s="69"/>
      <c r="Z13" s="69"/>
      <c r="AA13" s="69"/>
      <c r="AB13" s="69"/>
      <c r="AC13" s="69"/>
      <c r="AD13" s="70"/>
      <c r="AE13" s="70"/>
      <c r="AF13" s="70"/>
      <c r="AG13" s="70"/>
      <c r="AH13" s="70"/>
      <c r="AI13" s="696"/>
      <c r="AJ13" s="697"/>
      <c r="AK13" s="697"/>
      <c r="AL13" s="697"/>
      <c r="AM13" s="697"/>
      <c r="AN13" s="697"/>
      <c r="AO13" s="697"/>
      <c r="AP13" s="697"/>
      <c r="AQ13" s="698"/>
      <c r="AR13" s="67"/>
    </row>
    <row r="14" spans="1:44" ht="4.5" customHeight="1" x14ac:dyDescent="0.25">
      <c r="A14" s="64"/>
      <c r="B14" s="740"/>
      <c r="C14" s="740"/>
      <c r="D14" s="740"/>
      <c r="E14" s="740"/>
      <c r="F14" s="740"/>
      <c r="G14" s="740"/>
      <c r="H14" s="740"/>
      <c r="I14" s="740"/>
      <c r="J14" s="740"/>
      <c r="K14" s="740"/>
      <c r="L14" s="740"/>
      <c r="M14" s="740"/>
      <c r="N14" s="740"/>
      <c r="O14" s="740"/>
      <c r="P14" s="740"/>
      <c r="Q14" s="740"/>
      <c r="R14" s="740"/>
      <c r="S14" s="740"/>
      <c r="T14" s="740"/>
      <c r="U14" s="740"/>
      <c r="V14" s="65"/>
      <c r="W14" s="66"/>
      <c r="X14" s="679" t="s">
        <v>227</v>
      </c>
      <c r="Y14" s="680"/>
      <c r="Z14" s="681" t="str">
        <f>INDEX('LŠZ H'!A$2:AI$130,A1,14)</f>
        <v>P</v>
      </c>
      <c r="AA14" s="682"/>
      <c r="AB14" s="682"/>
      <c r="AC14" s="682"/>
      <c r="AD14" s="683"/>
      <c r="AE14" s="70"/>
      <c r="AF14" s="70"/>
      <c r="AG14" s="70"/>
      <c r="AH14" s="70"/>
      <c r="AI14" s="70"/>
      <c r="AJ14" s="70"/>
      <c r="AK14" s="70"/>
      <c r="AL14" s="70"/>
      <c r="AM14" s="70"/>
      <c r="AN14" s="70"/>
      <c r="AO14" s="70"/>
      <c r="AP14" s="70"/>
      <c r="AQ14" s="70"/>
      <c r="AR14" s="67"/>
    </row>
    <row r="15" spans="1:44" ht="4.5" customHeight="1" x14ac:dyDescent="0.25">
      <c r="A15" s="66"/>
      <c r="B15" s="71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69"/>
      <c r="T15" s="69"/>
      <c r="U15" s="69"/>
      <c r="V15" s="67"/>
      <c r="W15" s="66"/>
      <c r="X15" s="679"/>
      <c r="Y15" s="680"/>
      <c r="Z15" s="684"/>
      <c r="AA15" s="685"/>
      <c r="AB15" s="685"/>
      <c r="AC15" s="685"/>
      <c r="AD15" s="686"/>
      <c r="AE15" s="69"/>
      <c r="AF15" s="69"/>
      <c r="AG15" s="69"/>
      <c r="AH15" s="773">
        <f>INDEX('LŠZ H'!A$2:AI$130,A1,27)</f>
        <v>103</v>
      </c>
      <c r="AI15" s="774"/>
      <c r="AJ15" s="774"/>
      <c r="AK15" s="774"/>
      <c r="AL15" s="774"/>
      <c r="AM15" s="774"/>
      <c r="AN15" s="774"/>
      <c r="AO15" s="774"/>
      <c r="AP15" s="774"/>
      <c r="AQ15" s="775"/>
      <c r="AR15" s="67"/>
    </row>
    <row r="16" spans="1:44" ht="4.5" customHeight="1" x14ac:dyDescent="0.25">
      <c r="A16" s="66"/>
      <c r="B16" s="295" t="s">
        <v>228</v>
      </c>
      <c r="C16" s="295"/>
      <c r="D16" s="295"/>
      <c r="E16" s="295"/>
      <c r="F16" s="289" t="str">
        <f>IF(INDEX('LŠZ H'!A$2:AI130,A1,2)="ZK"," Závesný klzák / ZK / Hang glider / HG /",(CONCATENATE("Motorový závesný klzák/Powered Hangglider/MZK/PHG/RWL",INDEX('LŠZ H'!A$2:AI130,A1,38),"/")))</f>
        <v xml:space="preserve"> Závesný klzák / ZK / Hang glider / HG /</v>
      </c>
      <c r="G16" s="290"/>
      <c r="H16" s="290"/>
      <c r="I16" s="290"/>
      <c r="J16" s="290"/>
      <c r="K16" s="290"/>
      <c r="L16" s="290"/>
      <c r="M16" s="290"/>
      <c r="N16" s="290"/>
      <c r="O16" s="290"/>
      <c r="P16" s="290"/>
      <c r="Q16" s="290"/>
      <c r="R16" s="290"/>
      <c r="S16" s="290"/>
      <c r="T16" s="290"/>
      <c r="U16" s="291"/>
      <c r="V16" s="67"/>
      <c r="W16" s="66"/>
      <c r="X16" s="679"/>
      <c r="Y16" s="680"/>
      <c r="Z16" s="684"/>
      <c r="AA16" s="685"/>
      <c r="AB16" s="685"/>
      <c r="AC16" s="685"/>
      <c r="AD16" s="686"/>
      <c r="AE16" s="699" t="s">
        <v>68</v>
      </c>
      <c r="AF16" s="699"/>
      <c r="AG16" s="699"/>
      <c r="AH16" s="776"/>
      <c r="AI16" s="777"/>
      <c r="AJ16" s="777"/>
      <c r="AK16" s="777"/>
      <c r="AL16" s="777"/>
      <c r="AM16" s="777"/>
      <c r="AN16" s="777"/>
      <c r="AO16" s="777"/>
      <c r="AP16" s="777"/>
      <c r="AQ16" s="778"/>
      <c r="AR16" s="67"/>
    </row>
    <row r="17" spans="1:44" ht="4.5" customHeight="1" x14ac:dyDescent="0.25">
      <c r="A17" s="66"/>
      <c r="B17" s="295"/>
      <c r="C17" s="295"/>
      <c r="D17" s="295"/>
      <c r="E17" s="295"/>
      <c r="F17" s="292"/>
      <c r="G17" s="293"/>
      <c r="H17" s="293"/>
      <c r="I17" s="293"/>
      <c r="J17" s="293"/>
      <c r="K17" s="293"/>
      <c r="L17" s="293"/>
      <c r="M17" s="293"/>
      <c r="N17" s="293"/>
      <c r="O17" s="293"/>
      <c r="P17" s="293"/>
      <c r="Q17" s="293"/>
      <c r="R17" s="293"/>
      <c r="S17" s="293"/>
      <c r="T17" s="293"/>
      <c r="U17" s="294"/>
      <c r="V17" s="67"/>
      <c r="W17" s="66"/>
      <c r="X17" s="679"/>
      <c r="Y17" s="680"/>
      <c r="Z17" s="687"/>
      <c r="AA17" s="688"/>
      <c r="AB17" s="688"/>
      <c r="AC17" s="688"/>
      <c r="AD17" s="689"/>
      <c r="AE17" s="699"/>
      <c r="AF17" s="699"/>
      <c r="AG17" s="699"/>
      <c r="AH17" s="779"/>
      <c r="AI17" s="780"/>
      <c r="AJ17" s="780"/>
      <c r="AK17" s="780"/>
      <c r="AL17" s="780"/>
      <c r="AM17" s="780"/>
      <c r="AN17" s="780"/>
      <c r="AO17" s="780"/>
      <c r="AP17" s="780"/>
      <c r="AQ17" s="781"/>
      <c r="AR17" s="67"/>
    </row>
    <row r="18" spans="1:44" ht="4.5" customHeight="1" x14ac:dyDescent="0.25">
      <c r="A18" s="66"/>
      <c r="B18" s="69"/>
      <c r="C18" s="69"/>
      <c r="D18" s="69"/>
      <c r="E18" s="69"/>
      <c r="F18" s="766" t="str">
        <f>CONCATENATE(INDEX('LŠZ H'!A$2:AL$130,A1,3)," (",INDEX('LŠZ H'!A$2:AL$130,A1,9),")")</f>
        <v>LITESPEED 4 (MOYES)</v>
      </c>
      <c r="G18" s="767"/>
      <c r="H18" s="767"/>
      <c r="I18" s="767"/>
      <c r="J18" s="767"/>
      <c r="K18" s="767"/>
      <c r="L18" s="767"/>
      <c r="M18" s="767"/>
      <c r="N18" s="767"/>
      <c r="O18" s="767"/>
      <c r="P18" s="767"/>
      <c r="Q18" s="767"/>
      <c r="R18" s="767"/>
      <c r="S18" s="767"/>
      <c r="T18" s="767"/>
      <c r="U18" s="768"/>
      <c r="V18" s="67"/>
      <c r="W18" s="66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67"/>
    </row>
    <row r="19" spans="1:44" ht="4.5" customHeight="1" x14ac:dyDescent="0.25">
      <c r="A19" s="66"/>
      <c r="B19" s="269" t="s">
        <v>69</v>
      </c>
      <c r="C19" s="269"/>
      <c r="D19" s="269"/>
      <c r="E19" s="269"/>
      <c r="F19" s="769"/>
      <c r="G19" s="767"/>
      <c r="H19" s="767"/>
      <c r="I19" s="767"/>
      <c r="J19" s="767"/>
      <c r="K19" s="767"/>
      <c r="L19" s="767"/>
      <c r="M19" s="767"/>
      <c r="N19" s="767"/>
      <c r="O19" s="767"/>
      <c r="P19" s="767"/>
      <c r="Q19" s="767"/>
      <c r="R19" s="767"/>
      <c r="S19" s="767"/>
      <c r="T19" s="767"/>
      <c r="U19" s="768"/>
      <c r="V19" s="67"/>
      <c r="W19" s="66"/>
      <c r="X19" s="269" t="s">
        <v>199</v>
      </c>
      <c r="Y19" s="270"/>
      <c r="Z19" s="270"/>
      <c r="AA19" s="270"/>
      <c r="AB19" s="270"/>
      <c r="AC19" s="270"/>
      <c r="AD19" s="270"/>
      <c r="AE19" s="270"/>
      <c r="AF19" s="270"/>
      <c r="AG19" s="270"/>
      <c r="AH19" s="270"/>
      <c r="AI19" s="270"/>
      <c r="AJ19" s="270"/>
      <c r="AK19" s="270"/>
      <c r="AM19" s="670">
        <f>INDEX('LŠZ H'!A$2:AI$130,A1,28)</f>
        <v>0</v>
      </c>
      <c r="AN19" s="671"/>
      <c r="AO19" s="671"/>
      <c r="AP19" s="671"/>
      <c r="AQ19" s="672"/>
      <c r="AR19" s="67"/>
    </row>
    <row r="20" spans="1:44" ht="4.5" customHeight="1" x14ac:dyDescent="0.25">
      <c r="A20" s="66"/>
      <c r="B20" s="269"/>
      <c r="C20" s="269"/>
      <c r="D20" s="269"/>
      <c r="E20" s="269"/>
      <c r="F20" s="769"/>
      <c r="G20" s="767"/>
      <c r="H20" s="767"/>
      <c r="I20" s="767"/>
      <c r="J20" s="767"/>
      <c r="K20" s="767"/>
      <c r="L20" s="767"/>
      <c r="M20" s="767"/>
      <c r="N20" s="767"/>
      <c r="O20" s="767"/>
      <c r="P20" s="767"/>
      <c r="Q20" s="767"/>
      <c r="R20" s="767"/>
      <c r="S20" s="767"/>
      <c r="T20" s="767"/>
      <c r="U20" s="768"/>
      <c r="V20" s="67"/>
      <c r="W20" s="66"/>
      <c r="X20" s="270"/>
      <c r="Y20" s="270"/>
      <c r="Z20" s="270"/>
      <c r="AA20" s="270"/>
      <c r="AB20" s="270"/>
      <c r="AC20" s="270"/>
      <c r="AD20" s="270"/>
      <c r="AE20" s="270"/>
      <c r="AF20" s="270"/>
      <c r="AG20" s="270"/>
      <c r="AH20" s="270"/>
      <c r="AI20" s="270"/>
      <c r="AJ20" s="270"/>
      <c r="AK20" s="270"/>
      <c r="AL20" s="74"/>
      <c r="AM20" s="673"/>
      <c r="AN20" s="674"/>
      <c r="AO20" s="674"/>
      <c r="AP20" s="674"/>
      <c r="AQ20" s="675"/>
      <c r="AR20" s="67"/>
    </row>
    <row r="21" spans="1:44" ht="4.5" customHeight="1" x14ac:dyDescent="0.25">
      <c r="A21" s="66"/>
      <c r="B21" s="69"/>
      <c r="C21" s="69"/>
      <c r="D21" s="69"/>
      <c r="E21" s="69"/>
      <c r="F21" s="770"/>
      <c r="G21" s="771"/>
      <c r="H21" s="771"/>
      <c r="I21" s="771"/>
      <c r="J21" s="771"/>
      <c r="K21" s="771"/>
      <c r="L21" s="771"/>
      <c r="M21" s="771"/>
      <c r="N21" s="771"/>
      <c r="O21" s="771"/>
      <c r="P21" s="771"/>
      <c r="Q21" s="771"/>
      <c r="R21" s="771"/>
      <c r="S21" s="771"/>
      <c r="T21" s="771"/>
      <c r="U21" s="772"/>
      <c r="V21" s="67"/>
      <c r="W21" s="66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673"/>
      <c r="AN21" s="674"/>
      <c r="AO21" s="674"/>
      <c r="AP21" s="674"/>
      <c r="AQ21" s="675"/>
      <c r="AR21" s="67"/>
    </row>
    <row r="22" spans="1:44" ht="4.5" customHeight="1" x14ac:dyDescent="0.25">
      <c r="A22" s="66"/>
      <c r="B22" s="69"/>
      <c r="C22" s="69"/>
      <c r="D22" s="69"/>
      <c r="E22" s="69"/>
      <c r="F22" s="69"/>
      <c r="G22" s="69"/>
      <c r="H22" s="69"/>
      <c r="I22" s="69"/>
      <c r="J22" s="69"/>
      <c r="K22" s="69"/>
      <c r="L22" s="69"/>
      <c r="M22" s="69"/>
      <c r="N22" s="69"/>
      <c r="O22" s="69"/>
      <c r="P22" s="69"/>
      <c r="Q22" s="69"/>
      <c r="R22" s="69"/>
      <c r="S22" s="69"/>
      <c r="T22" s="69"/>
      <c r="U22" s="69"/>
      <c r="V22" s="67"/>
      <c r="W22" s="66"/>
      <c r="X22" s="269" t="s">
        <v>97</v>
      </c>
      <c r="Y22" s="269"/>
      <c r="Z22" s="269"/>
      <c r="AA22" s="269"/>
      <c r="AB22" s="269"/>
      <c r="AC22" s="269"/>
      <c r="AD22" s="269"/>
      <c r="AE22" s="269"/>
      <c r="AF22" s="709" t="e">
        <f>IF(INDEX('LŠZ H'!A$2:AI130,A1,2)="ZK",(CONCATENATE("O-HG / ",INDEX('LŠZ H'!A$2:AI130,A1,38)," place")),(CONCATENATE("RWA ",INDEX('LŠZ H'!A$2:AI130,A1,38),)))</f>
        <v>#REF!</v>
      </c>
      <c r="AG22" s="710"/>
      <c r="AH22" s="710"/>
      <c r="AI22" s="710"/>
      <c r="AJ22" s="710"/>
      <c r="AK22" s="711"/>
      <c r="AL22" s="75"/>
      <c r="AM22" s="673"/>
      <c r="AN22" s="674"/>
      <c r="AO22" s="674"/>
      <c r="AP22" s="674"/>
      <c r="AQ22" s="675"/>
      <c r="AR22" s="67"/>
    </row>
    <row r="23" spans="1:44" ht="4.5" customHeight="1" x14ac:dyDescent="0.25">
      <c r="A23" s="66"/>
      <c r="B23" s="269" t="s">
        <v>184</v>
      </c>
      <c r="C23" s="269"/>
      <c r="D23" s="269"/>
      <c r="E23" s="269"/>
      <c r="F23" s="269"/>
      <c r="G23" s="269"/>
      <c r="H23" s="269"/>
      <c r="I23" s="690" t="str">
        <f>INDEX('LŠZ H'!A$2:AL$130,A1,5)</f>
        <v>OM-H419</v>
      </c>
      <c r="J23" s="741"/>
      <c r="K23" s="741"/>
      <c r="L23" s="741"/>
      <c r="M23" s="741"/>
      <c r="N23" s="741"/>
      <c r="O23" s="741"/>
      <c r="P23" s="741"/>
      <c r="Q23" s="741"/>
      <c r="R23" s="741"/>
      <c r="S23" s="741"/>
      <c r="T23" s="741"/>
      <c r="U23" s="742"/>
      <c r="V23" s="67"/>
      <c r="W23" s="66"/>
      <c r="X23" s="269"/>
      <c r="Y23" s="269"/>
      <c r="Z23" s="269"/>
      <c r="AA23" s="269"/>
      <c r="AB23" s="269"/>
      <c r="AC23" s="269"/>
      <c r="AD23" s="269"/>
      <c r="AE23" s="269"/>
      <c r="AF23" s="712"/>
      <c r="AG23" s="713"/>
      <c r="AH23" s="713"/>
      <c r="AI23" s="713"/>
      <c r="AJ23" s="713"/>
      <c r="AK23" s="714"/>
      <c r="AL23" s="75"/>
      <c r="AM23" s="676"/>
      <c r="AN23" s="677"/>
      <c r="AO23" s="677"/>
      <c r="AP23" s="677"/>
      <c r="AQ23" s="678"/>
      <c r="AR23" s="67"/>
    </row>
    <row r="24" spans="1:44" ht="4.5" customHeight="1" x14ac:dyDescent="0.25">
      <c r="A24" s="66"/>
      <c r="B24" s="269"/>
      <c r="C24" s="269"/>
      <c r="D24" s="269"/>
      <c r="E24" s="269"/>
      <c r="F24" s="269"/>
      <c r="G24" s="269"/>
      <c r="H24" s="269"/>
      <c r="I24" s="743"/>
      <c r="J24" s="744"/>
      <c r="K24" s="744"/>
      <c r="L24" s="744"/>
      <c r="M24" s="744"/>
      <c r="N24" s="744"/>
      <c r="O24" s="744"/>
      <c r="P24" s="744"/>
      <c r="Q24" s="744"/>
      <c r="R24" s="744"/>
      <c r="S24" s="744"/>
      <c r="T24" s="744"/>
      <c r="U24" s="745"/>
      <c r="V24" s="67"/>
      <c r="W24" s="66"/>
      <c r="X24" s="72"/>
      <c r="Y24" s="72"/>
      <c r="Z24" s="72"/>
      <c r="AA24" s="72"/>
      <c r="AB24" s="72"/>
      <c r="AC24" s="72"/>
      <c r="AD24" s="72"/>
      <c r="AE24" s="72"/>
      <c r="AF24" s="72"/>
      <c r="AG24" s="72"/>
      <c r="AH24" s="72"/>
      <c r="AI24" s="72"/>
      <c r="AJ24" s="72"/>
      <c r="AK24" s="72"/>
      <c r="AL24" s="72"/>
      <c r="AM24" s="72"/>
      <c r="AN24" s="72"/>
      <c r="AO24" s="72"/>
      <c r="AP24" s="72"/>
      <c r="AQ24" s="72"/>
      <c r="AR24" s="67"/>
    </row>
    <row r="25" spans="1:44" ht="4.5" customHeight="1" x14ac:dyDescent="0.25">
      <c r="A25" s="66"/>
      <c r="B25" s="269" t="s">
        <v>185</v>
      </c>
      <c r="C25" s="269"/>
      <c r="D25" s="269"/>
      <c r="E25" s="269"/>
      <c r="F25" s="269"/>
      <c r="G25" s="269"/>
      <c r="H25" s="269"/>
      <c r="I25" s="743"/>
      <c r="J25" s="744"/>
      <c r="K25" s="744"/>
      <c r="L25" s="744"/>
      <c r="M25" s="744"/>
      <c r="N25" s="744"/>
      <c r="O25" s="744"/>
      <c r="P25" s="744"/>
      <c r="Q25" s="744"/>
      <c r="R25" s="744"/>
      <c r="S25" s="744"/>
      <c r="T25" s="744"/>
      <c r="U25" s="745"/>
      <c r="V25" s="67"/>
      <c r="W25" s="66"/>
      <c r="X25" s="700" t="s">
        <v>15</v>
      </c>
      <c r="Y25" s="701"/>
      <c r="Z25" s="701"/>
      <c r="AA25" s="701"/>
      <c r="AB25" s="701"/>
      <c r="AC25" s="701"/>
      <c r="AD25" s="701"/>
      <c r="AE25" s="701"/>
      <c r="AF25" s="701"/>
      <c r="AG25" s="701"/>
      <c r="AH25" s="701"/>
      <c r="AI25" s="701"/>
      <c r="AJ25" s="701"/>
      <c r="AK25" s="701"/>
      <c r="AL25" s="701"/>
      <c r="AM25" s="701"/>
      <c r="AN25" s="701"/>
      <c r="AO25" s="701"/>
      <c r="AP25" s="701"/>
      <c r="AQ25" s="702"/>
      <c r="AR25" s="67"/>
    </row>
    <row r="26" spans="1:44" ht="4.5" customHeight="1" x14ac:dyDescent="0.25">
      <c r="A26" s="66"/>
      <c r="B26" s="269"/>
      <c r="C26" s="269"/>
      <c r="D26" s="269"/>
      <c r="E26" s="269"/>
      <c r="F26" s="269"/>
      <c r="G26" s="269"/>
      <c r="H26" s="269"/>
      <c r="I26" s="746"/>
      <c r="J26" s="747"/>
      <c r="K26" s="747"/>
      <c r="L26" s="747"/>
      <c r="M26" s="747"/>
      <c r="N26" s="747"/>
      <c r="O26" s="747"/>
      <c r="P26" s="747"/>
      <c r="Q26" s="747"/>
      <c r="R26" s="747"/>
      <c r="S26" s="747"/>
      <c r="T26" s="747"/>
      <c r="U26" s="748"/>
      <c r="V26" s="67"/>
      <c r="W26" s="66"/>
      <c r="X26" s="703"/>
      <c r="Y26" s="704"/>
      <c r="Z26" s="704"/>
      <c r="AA26" s="704"/>
      <c r="AB26" s="704"/>
      <c r="AC26" s="704"/>
      <c r="AD26" s="704"/>
      <c r="AE26" s="704"/>
      <c r="AF26" s="704"/>
      <c r="AG26" s="704"/>
      <c r="AH26" s="704"/>
      <c r="AI26" s="704"/>
      <c r="AJ26" s="704"/>
      <c r="AK26" s="704"/>
      <c r="AL26" s="704"/>
      <c r="AM26" s="704"/>
      <c r="AN26" s="704"/>
      <c r="AO26" s="704"/>
      <c r="AP26" s="704"/>
      <c r="AQ26" s="705"/>
      <c r="AR26" s="67"/>
    </row>
    <row r="27" spans="1:44" ht="4.5" customHeight="1" x14ac:dyDescent="0.25">
      <c r="A27" s="66"/>
      <c r="B27" s="69"/>
      <c r="C27" s="69"/>
      <c r="D27" s="69"/>
      <c r="E27" s="69"/>
      <c r="F27" s="69"/>
      <c r="G27" s="69"/>
      <c r="H27" s="69"/>
      <c r="I27" s="69"/>
      <c r="J27" s="69"/>
      <c r="K27" s="69"/>
      <c r="L27" s="69"/>
      <c r="M27" s="69"/>
      <c r="N27" s="69"/>
      <c r="O27" s="69"/>
      <c r="P27" s="69"/>
      <c r="Q27" s="69"/>
      <c r="R27" s="69"/>
      <c r="S27" s="69"/>
      <c r="T27" s="69"/>
      <c r="U27" s="69"/>
      <c r="V27" s="67"/>
      <c r="W27" s="66"/>
      <c r="X27" s="703"/>
      <c r="Y27" s="704"/>
      <c r="Z27" s="704"/>
      <c r="AA27" s="704"/>
      <c r="AB27" s="704"/>
      <c r="AC27" s="704"/>
      <c r="AD27" s="704"/>
      <c r="AE27" s="704"/>
      <c r="AF27" s="704"/>
      <c r="AG27" s="704"/>
      <c r="AH27" s="704"/>
      <c r="AI27" s="704"/>
      <c r="AJ27" s="704"/>
      <c r="AK27" s="704"/>
      <c r="AL27" s="704"/>
      <c r="AM27" s="704"/>
      <c r="AN27" s="704"/>
      <c r="AO27" s="704"/>
      <c r="AP27" s="704"/>
      <c r="AQ27" s="705"/>
      <c r="AR27" s="67"/>
    </row>
    <row r="28" spans="1:44" ht="4.5" customHeight="1" x14ac:dyDescent="0.25">
      <c r="A28" s="66"/>
      <c r="B28" s="269" t="s">
        <v>214</v>
      </c>
      <c r="C28" s="269"/>
      <c r="D28" s="269"/>
      <c r="E28" s="269"/>
      <c r="F28" s="269"/>
      <c r="G28" s="269"/>
      <c r="H28" s="269"/>
      <c r="I28" s="749" t="str">
        <f>CONCATENATE(INDEX('LŠZ H'!A$2:AI$130,A1,11),"",INDEX('LŠZ H'!A$2:AI$130,A1,24),", ",INDEX('LŠZ H'!A$2:AI$130,A1,25),"",INDEX('LŠZ H'!A$2:AI$130,A1,12))</f>
        <v>Ing. Ladislav GÉCI3, 33,643435</v>
      </c>
      <c r="J28" s="750"/>
      <c r="K28" s="750"/>
      <c r="L28" s="750"/>
      <c r="M28" s="750"/>
      <c r="N28" s="750"/>
      <c r="O28" s="750"/>
      <c r="P28" s="750"/>
      <c r="Q28" s="750"/>
      <c r="R28" s="750"/>
      <c r="S28" s="750"/>
      <c r="T28" s="750"/>
      <c r="U28" s="751"/>
      <c r="V28" s="67"/>
      <c r="W28" s="66"/>
      <c r="X28" s="703"/>
      <c r="Y28" s="704"/>
      <c r="Z28" s="704"/>
      <c r="AA28" s="704"/>
      <c r="AB28" s="704"/>
      <c r="AC28" s="704"/>
      <c r="AD28" s="704"/>
      <c r="AE28" s="704"/>
      <c r="AF28" s="704"/>
      <c r="AG28" s="704"/>
      <c r="AH28" s="704"/>
      <c r="AI28" s="704"/>
      <c r="AJ28" s="704"/>
      <c r="AK28" s="704"/>
      <c r="AL28" s="704"/>
      <c r="AM28" s="704"/>
      <c r="AN28" s="704"/>
      <c r="AO28" s="704"/>
      <c r="AP28" s="704"/>
      <c r="AQ28" s="705"/>
      <c r="AR28" s="67"/>
    </row>
    <row r="29" spans="1:44" ht="4.5" customHeight="1" x14ac:dyDescent="0.25">
      <c r="A29" s="66"/>
      <c r="B29" s="269"/>
      <c r="C29" s="269"/>
      <c r="D29" s="269"/>
      <c r="E29" s="269"/>
      <c r="F29" s="269"/>
      <c r="G29" s="269"/>
      <c r="H29" s="269"/>
      <c r="I29" s="752"/>
      <c r="J29" s="699"/>
      <c r="K29" s="699"/>
      <c r="L29" s="699"/>
      <c r="M29" s="699"/>
      <c r="N29" s="699"/>
      <c r="O29" s="699"/>
      <c r="P29" s="699"/>
      <c r="Q29" s="699"/>
      <c r="R29" s="699"/>
      <c r="S29" s="699"/>
      <c r="T29" s="699"/>
      <c r="U29" s="753"/>
      <c r="V29" s="67"/>
      <c r="W29" s="66"/>
      <c r="X29" s="703"/>
      <c r="Y29" s="704"/>
      <c r="Z29" s="704"/>
      <c r="AA29" s="704"/>
      <c r="AB29" s="704"/>
      <c r="AC29" s="704"/>
      <c r="AD29" s="704"/>
      <c r="AE29" s="704"/>
      <c r="AF29" s="704"/>
      <c r="AG29" s="704"/>
      <c r="AH29" s="704"/>
      <c r="AI29" s="704"/>
      <c r="AJ29" s="704"/>
      <c r="AK29" s="704"/>
      <c r="AL29" s="704"/>
      <c r="AM29" s="704"/>
      <c r="AN29" s="704"/>
      <c r="AO29" s="704"/>
      <c r="AP29" s="704"/>
      <c r="AQ29" s="705"/>
      <c r="AR29" s="67"/>
    </row>
    <row r="30" spans="1:44" ht="4.5" customHeight="1" x14ac:dyDescent="0.25">
      <c r="A30" s="66"/>
      <c r="B30" s="269" t="s">
        <v>215</v>
      </c>
      <c r="C30" s="269"/>
      <c r="D30" s="269"/>
      <c r="E30" s="269"/>
      <c r="F30" s="269"/>
      <c r="G30" s="269"/>
      <c r="H30" s="269"/>
      <c r="I30" s="752"/>
      <c r="J30" s="699"/>
      <c r="K30" s="699"/>
      <c r="L30" s="699"/>
      <c r="M30" s="699"/>
      <c r="N30" s="699"/>
      <c r="O30" s="699"/>
      <c r="P30" s="699"/>
      <c r="Q30" s="699"/>
      <c r="R30" s="699"/>
      <c r="S30" s="699"/>
      <c r="T30" s="699"/>
      <c r="U30" s="753"/>
      <c r="V30" s="67"/>
      <c r="W30" s="66"/>
      <c r="X30" s="706"/>
      <c r="Y30" s="707"/>
      <c r="Z30" s="707"/>
      <c r="AA30" s="707"/>
      <c r="AB30" s="707"/>
      <c r="AC30" s="707"/>
      <c r="AD30" s="707"/>
      <c r="AE30" s="707"/>
      <c r="AF30" s="707"/>
      <c r="AG30" s="707"/>
      <c r="AH30" s="707"/>
      <c r="AI30" s="707"/>
      <c r="AJ30" s="707"/>
      <c r="AK30" s="707"/>
      <c r="AL30" s="707"/>
      <c r="AM30" s="707"/>
      <c r="AN30" s="707"/>
      <c r="AO30" s="707"/>
      <c r="AP30" s="707"/>
      <c r="AQ30" s="708"/>
      <c r="AR30" s="67"/>
    </row>
    <row r="31" spans="1:44" ht="4.5" customHeight="1" x14ac:dyDescent="0.25">
      <c r="A31" s="66"/>
      <c r="B31" s="269"/>
      <c r="C31" s="269"/>
      <c r="D31" s="269"/>
      <c r="E31" s="269"/>
      <c r="F31" s="269"/>
      <c r="G31" s="269"/>
      <c r="H31" s="269"/>
      <c r="I31" s="752"/>
      <c r="J31" s="699"/>
      <c r="K31" s="699"/>
      <c r="L31" s="699"/>
      <c r="M31" s="699"/>
      <c r="N31" s="699"/>
      <c r="O31" s="699"/>
      <c r="P31" s="699"/>
      <c r="Q31" s="699"/>
      <c r="R31" s="699"/>
      <c r="S31" s="699"/>
      <c r="T31" s="699"/>
      <c r="U31" s="753"/>
      <c r="V31" s="67"/>
      <c r="W31" s="66"/>
      <c r="AR31" s="67"/>
    </row>
    <row r="32" spans="1:44" ht="4.5" customHeight="1" x14ac:dyDescent="0.25">
      <c r="A32" s="66"/>
      <c r="B32" s="69"/>
      <c r="C32" s="69"/>
      <c r="D32" s="69"/>
      <c r="E32" s="69"/>
      <c r="F32" s="69"/>
      <c r="G32" s="69"/>
      <c r="H32" s="69"/>
      <c r="I32" s="752"/>
      <c r="J32" s="699"/>
      <c r="K32" s="699"/>
      <c r="L32" s="699"/>
      <c r="M32" s="699"/>
      <c r="N32" s="699"/>
      <c r="O32" s="699"/>
      <c r="P32" s="699"/>
      <c r="Q32" s="699"/>
      <c r="R32" s="699"/>
      <c r="S32" s="699"/>
      <c r="T32" s="699"/>
      <c r="U32" s="753"/>
      <c r="V32" s="67"/>
      <c r="W32" s="66"/>
      <c r="X32" s="238" t="s">
        <v>216</v>
      </c>
      <c r="Y32" s="239"/>
      <c r="Z32" s="239"/>
      <c r="AA32" s="239"/>
      <c r="AB32" s="239"/>
      <c r="AC32" s="239"/>
      <c r="AD32" s="240"/>
      <c r="AE32" s="238" t="s">
        <v>223</v>
      </c>
      <c r="AF32" s="239"/>
      <c r="AG32" s="239"/>
      <c r="AH32" s="240"/>
      <c r="AI32" s="247" t="s">
        <v>224</v>
      </c>
      <c r="AJ32" s="248"/>
      <c r="AK32" s="248"/>
      <c r="AL32" s="248"/>
      <c r="AM32" s="249"/>
      <c r="AN32" s="247" t="s">
        <v>225</v>
      </c>
      <c r="AO32" s="248"/>
      <c r="AP32" s="248"/>
      <c r="AQ32" s="249"/>
      <c r="AR32" s="67"/>
    </row>
    <row r="33" spans="1:44" ht="4.5" customHeight="1" x14ac:dyDescent="0.25">
      <c r="A33" s="66"/>
      <c r="B33" s="269" t="s">
        <v>217</v>
      </c>
      <c r="C33" s="269"/>
      <c r="D33" s="269"/>
      <c r="E33" s="269"/>
      <c r="F33" s="269"/>
      <c r="G33" s="269"/>
      <c r="H33" s="269"/>
      <c r="I33" s="752"/>
      <c r="J33" s="699"/>
      <c r="K33" s="699"/>
      <c r="L33" s="699"/>
      <c r="M33" s="699"/>
      <c r="N33" s="699"/>
      <c r="O33" s="699"/>
      <c r="P33" s="699"/>
      <c r="Q33" s="699"/>
      <c r="R33" s="699"/>
      <c r="S33" s="699"/>
      <c r="T33" s="699"/>
      <c r="U33" s="753"/>
      <c r="V33" s="67"/>
      <c r="W33" s="66"/>
      <c r="X33" s="241"/>
      <c r="Y33" s="242"/>
      <c r="Z33" s="242"/>
      <c r="AA33" s="242"/>
      <c r="AB33" s="242"/>
      <c r="AC33" s="242"/>
      <c r="AD33" s="243"/>
      <c r="AE33" s="241"/>
      <c r="AF33" s="242"/>
      <c r="AG33" s="242"/>
      <c r="AH33" s="243"/>
      <c r="AI33" s="250"/>
      <c r="AJ33" s="251"/>
      <c r="AK33" s="251"/>
      <c r="AL33" s="251"/>
      <c r="AM33" s="252"/>
      <c r="AN33" s="250"/>
      <c r="AO33" s="251"/>
      <c r="AP33" s="251"/>
      <c r="AQ33" s="252"/>
      <c r="AR33" s="67"/>
    </row>
    <row r="34" spans="1:44" ht="4.5" customHeight="1" x14ac:dyDescent="0.25">
      <c r="A34" s="66"/>
      <c r="B34" s="269"/>
      <c r="C34" s="269"/>
      <c r="D34" s="269"/>
      <c r="E34" s="269"/>
      <c r="F34" s="269"/>
      <c r="G34" s="269"/>
      <c r="H34" s="269"/>
      <c r="I34" s="752"/>
      <c r="J34" s="699"/>
      <c r="K34" s="699"/>
      <c r="L34" s="699"/>
      <c r="M34" s="699"/>
      <c r="N34" s="699"/>
      <c r="O34" s="699"/>
      <c r="P34" s="699"/>
      <c r="Q34" s="699"/>
      <c r="R34" s="699"/>
      <c r="S34" s="699"/>
      <c r="T34" s="699"/>
      <c r="U34" s="753"/>
      <c r="V34" s="67"/>
      <c r="W34" s="66"/>
      <c r="X34" s="244"/>
      <c r="Y34" s="245"/>
      <c r="Z34" s="245"/>
      <c r="AA34" s="245"/>
      <c r="AB34" s="245"/>
      <c r="AC34" s="245"/>
      <c r="AD34" s="246"/>
      <c r="AE34" s="244"/>
      <c r="AF34" s="245"/>
      <c r="AG34" s="245"/>
      <c r="AH34" s="246"/>
      <c r="AI34" s="253"/>
      <c r="AJ34" s="254"/>
      <c r="AK34" s="254"/>
      <c r="AL34" s="254"/>
      <c r="AM34" s="255"/>
      <c r="AN34" s="253"/>
      <c r="AO34" s="254"/>
      <c r="AP34" s="254"/>
      <c r="AQ34" s="255"/>
      <c r="AR34" s="67"/>
    </row>
    <row r="35" spans="1:44" ht="4.5" customHeight="1" x14ac:dyDescent="0.25">
      <c r="A35" s="66"/>
      <c r="B35" s="269" t="s">
        <v>218</v>
      </c>
      <c r="C35" s="269"/>
      <c r="D35" s="269"/>
      <c r="E35" s="269"/>
      <c r="F35" s="269"/>
      <c r="G35" s="269"/>
      <c r="H35" s="269"/>
      <c r="I35" s="752"/>
      <c r="J35" s="699"/>
      <c r="K35" s="699"/>
      <c r="L35" s="699"/>
      <c r="M35" s="699"/>
      <c r="N35" s="699"/>
      <c r="O35" s="699"/>
      <c r="P35" s="699"/>
      <c r="Q35" s="699"/>
      <c r="R35" s="699"/>
      <c r="S35" s="699"/>
      <c r="T35" s="699"/>
      <c r="U35" s="753"/>
      <c r="V35" s="67"/>
      <c r="W35" s="66"/>
      <c r="X35" s="280" t="s">
        <v>42</v>
      </c>
      <c r="Y35" s="305"/>
      <c r="Z35" s="305"/>
      <c r="AA35" s="305"/>
      <c r="AB35" s="305"/>
      <c r="AC35" s="305"/>
      <c r="AD35" s="306"/>
      <c r="AE35" s="367">
        <f>INDEX('LŠZ H'!A$2:AI$130,A1,29)</f>
        <v>145</v>
      </c>
      <c r="AF35" s="368"/>
      <c r="AG35" s="368"/>
      <c r="AH35" s="369"/>
      <c r="AI35" s="258">
        <f>INDEX('LŠZ H'!A$2:AI$130,A1,31)</f>
        <v>26</v>
      </c>
      <c r="AJ35" s="376"/>
      <c r="AK35" s="376"/>
      <c r="AL35" s="376"/>
      <c r="AM35" s="377"/>
      <c r="AN35" s="258">
        <f>INDEX('LŠZ H'!A$2:AI$130,A1,33)</f>
        <v>85</v>
      </c>
      <c r="AO35" s="376"/>
      <c r="AP35" s="376"/>
      <c r="AQ35" s="377"/>
      <c r="AR35" s="67"/>
    </row>
    <row r="36" spans="1:44" ht="4.5" customHeight="1" x14ac:dyDescent="0.25">
      <c r="A36" s="66"/>
      <c r="B36" s="269"/>
      <c r="C36" s="269"/>
      <c r="D36" s="269"/>
      <c r="E36" s="269"/>
      <c r="F36" s="269"/>
      <c r="G36" s="269"/>
      <c r="H36" s="269"/>
      <c r="I36" s="752"/>
      <c r="J36" s="699"/>
      <c r="K36" s="699"/>
      <c r="L36" s="699"/>
      <c r="M36" s="699"/>
      <c r="N36" s="699"/>
      <c r="O36" s="699"/>
      <c r="P36" s="699"/>
      <c r="Q36" s="699"/>
      <c r="R36" s="699"/>
      <c r="S36" s="699"/>
      <c r="T36" s="699"/>
      <c r="U36" s="753"/>
      <c r="V36" s="67"/>
      <c r="W36" s="66"/>
      <c r="X36" s="307"/>
      <c r="Y36" s="308"/>
      <c r="Z36" s="308"/>
      <c r="AA36" s="308"/>
      <c r="AB36" s="308"/>
      <c r="AC36" s="308"/>
      <c r="AD36" s="309"/>
      <c r="AE36" s="370"/>
      <c r="AF36" s="371"/>
      <c r="AG36" s="371"/>
      <c r="AH36" s="372"/>
      <c r="AI36" s="378"/>
      <c r="AJ36" s="379"/>
      <c r="AK36" s="379"/>
      <c r="AL36" s="379"/>
      <c r="AM36" s="380"/>
      <c r="AN36" s="378"/>
      <c r="AO36" s="379"/>
      <c r="AP36" s="379"/>
      <c r="AQ36" s="380"/>
      <c r="AR36" s="67"/>
    </row>
    <row r="37" spans="1:44" ht="4.5" customHeight="1" x14ac:dyDescent="0.25">
      <c r="A37" s="66"/>
      <c r="B37" s="78"/>
      <c r="C37" s="69"/>
      <c r="D37" s="69"/>
      <c r="E37" s="69"/>
      <c r="F37" s="69"/>
      <c r="G37" s="69"/>
      <c r="H37" s="69"/>
      <c r="I37" s="754"/>
      <c r="J37" s="755"/>
      <c r="K37" s="755"/>
      <c r="L37" s="755"/>
      <c r="M37" s="755"/>
      <c r="N37" s="755"/>
      <c r="O37" s="755"/>
      <c r="P37" s="755"/>
      <c r="Q37" s="755"/>
      <c r="R37" s="755"/>
      <c r="S37" s="755"/>
      <c r="T37" s="755"/>
      <c r="U37" s="756"/>
      <c r="V37" s="67"/>
      <c r="W37" s="66"/>
      <c r="X37" s="310"/>
      <c r="Y37" s="311"/>
      <c r="Z37" s="311"/>
      <c r="AA37" s="311"/>
      <c r="AB37" s="311"/>
      <c r="AC37" s="311"/>
      <c r="AD37" s="312"/>
      <c r="AE37" s="373"/>
      <c r="AF37" s="374"/>
      <c r="AG37" s="374"/>
      <c r="AH37" s="375"/>
      <c r="AI37" s="381"/>
      <c r="AJ37" s="382"/>
      <c r="AK37" s="382"/>
      <c r="AL37" s="382"/>
      <c r="AM37" s="383"/>
      <c r="AN37" s="381"/>
      <c r="AO37" s="382"/>
      <c r="AP37" s="382"/>
      <c r="AQ37" s="383"/>
      <c r="AR37" s="67"/>
    </row>
    <row r="38" spans="1:44" ht="4.5" customHeight="1" x14ac:dyDescent="0.25">
      <c r="A38" s="66"/>
      <c r="B38" s="269" t="s">
        <v>43</v>
      </c>
      <c r="C38" s="269"/>
      <c r="D38" s="269"/>
      <c r="E38" s="269"/>
      <c r="F38" s="269"/>
      <c r="G38" s="269"/>
      <c r="H38" s="296"/>
      <c r="I38" s="297">
        <f>INDEX('LŠZ H'!A$2:AI$130,A1,13)</f>
        <v>46399</v>
      </c>
      <c r="J38" s="298"/>
      <c r="K38" s="298"/>
      <c r="L38" s="298"/>
      <c r="M38" s="298"/>
      <c r="N38" s="298"/>
      <c r="O38" s="298"/>
      <c r="P38" s="298"/>
      <c r="Q38" s="298"/>
      <c r="R38" s="298"/>
      <c r="S38" s="298"/>
      <c r="T38" s="298"/>
      <c r="U38" s="299"/>
      <c r="V38" s="67"/>
      <c r="W38" s="66"/>
      <c r="X38" s="220" t="s">
        <v>201</v>
      </c>
      <c r="Y38" s="221"/>
      <c r="Z38" s="221"/>
      <c r="AA38" s="221"/>
      <c r="AB38" s="221"/>
      <c r="AC38" s="221"/>
      <c r="AD38" s="222"/>
      <c r="AE38" s="238" t="s">
        <v>226</v>
      </c>
      <c r="AF38" s="221"/>
      <c r="AG38" s="221"/>
      <c r="AH38" s="222"/>
      <c r="AI38" s="238" t="s">
        <v>5</v>
      </c>
      <c r="AJ38" s="221"/>
      <c r="AK38" s="221"/>
      <c r="AL38" s="221"/>
      <c r="AM38" s="222"/>
      <c r="AN38" s="238" t="s">
        <v>6</v>
      </c>
      <c r="AO38" s="221"/>
      <c r="AP38" s="221"/>
      <c r="AQ38" s="222"/>
      <c r="AR38" s="67"/>
    </row>
    <row r="39" spans="1:44" ht="4.5" customHeight="1" x14ac:dyDescent="0.25">
      <c r="A39" s="66"/>
      <c r="B39" s="269"/>
      <c r="C39" s="269"/>
      <c r="D39" s="269"/>
      <c r="E39" s="269"/>
      <c r="F39" s="269"/>
      <c r="G39" s="269"/>
      <c r="H39" s="296"/>
      <c r="I39" s="300"/>
      <c r="J39" s="269"/>
      <c r="K39" s="269"/>
      <c r="L39" s="269"/>
      <c r="M39" s="269"/>
      <c r="N39" s="269"/>
      <c r="O39" s="269"/>
      <c r="P39" s="269"/>
      <c r="Q39" s="269"/>
      <c r="R39" s="269"/>
      <c r="S39" s="269"/>
      <c r="T39" s="269"/>
      <c r="U39" s="296"/>
      <c r="V39" s="67"/>
      <c r="W39" s="66"/>
      <c r="X39" s="223"/>
      <c r="Y39" s="224"/>
      <c r="Z39" s="224"/>
      <c r="AA39" s="224"/>
      <c r="AB39" s="224"/>
      <c r="AC39" s="224"/>
      <c r="AD39" s="225"/>
      <c r="AE39" s="223"/>
      <c r="AF39" s="224"/>
      <c r="AG39" s="224"/>
      <c r="AH39" s="225"/>
      <c r="AI39" s="223"/>
      <c r="AJ39" s="224"/>
      <c r="AK39" s="224"/>
      <c r="AL39" s="224"/>
      <c r="AM39" s="225"/>
      <c r="AN39" s="223"/>
      <c r="AO39" s="224"/>
      <c r="AP39" s="224"/>
      <c r="AQ39" s="225"/>
      <c r="AR39" s="67"/>
    </row>
    <row r="40" spans="1:44" ht="4.5" customHeight="1" x14ac:dyDescent="0.25">
      <c r="A40" s="66"/>
      <c r="B40" s="269" t="s">
        <v>44</v>
      </c>
      <c r="C40" s="269"/>
      <c r="D40" s="269"/>
      <c r="E40" s="269"/>
      <c r="F40" s="269"/>
      <c r="G40" s="269"/>
      <c r="H40" s="269"/>
      <c r="I40" s="300"/>
      <c r="J40" s="269"/>
      <c r="K40" s="269"/>
      <c r="L40" s="269"/>
      <c r="M40" s="269"/>
      <c r="N40" s="269"/>
      <c r="O40" s="269"/>
      <c r="P40" s="269"/>
      <c r="Q40" s="269"/>
      <c r="R40" s="269"/>
      <c r="S40" s="269"/>
      <c r="T40" s="269"/>
      <c r="U40" s="296"/>
      <c r="V40" s="67"/>
      <c r="W40" s="66"/>
      <c r="X40" s="226"/>
      <c r="Y40" s="227"/>
      <c r="Z40" s="227"/>
      <c r="AA40" s="227"/>
      <c r="AB40" s="227"/>
      <c r="AC40" s="227"/>
      <c r="AD40" s="228"/>
      <c r="AE40" s="226"/>
      <c r="AF40" s="227"/>
      <c r="AG40" s="227"/>
      <c r="AH40" s="228"/>
      <c r="AI40" s="226"/>
      <c r="AJ40" s="227"/>
      <c r="AK40" s="227"/>
      <c r="AL40" s="227"/>
      <c r="AM40" s="228"/>
      <c r="AN40" s="226"/>
      <c r="AO40" s="227"/>
      <c r="AP40" s="227"/>
      <c r="AQ40" s="228"/>
      <c r="AR40" s="67"/>
    </row>
    <row r="41" spans="1:44" ht="4.5" customHeight="1" x14ac:dyDescent="0.25">
      <c r="A41" s="66"/>
      <c r="B41" s="269"/>
      <c r="C41" s="269"/>
      <c r="D41" s="269"/>
      <c r="E41" s="269"/>
      <c r="F41" s="269"/>
      <c r="G41" s="269"/>
      <c r="H41" s="269"/>
      <c r="I41" s="301"/>
      <c r="J41" s="302"/>
      <c r="K41" s="302"/>
      <c r="L41" s="302"/>
      <c r="M41" s="302"/>
      <c r="N41" s="302"/>
      <c r="O41" s="302"/>
      <c r="P41" s="302"/>
      <c r="Q41" s="302"/>
      <c r="R41" s="302"/>
      <c r="S41" s="302"/>
      <c r="T41" s="302"/>
      <c r="U41" s="303"/>
      <c r="V41" s="67"/>
      <c r="W41" s="66"/>
      <c r="X41" s="280" t="s">
        <v>111</v>
      </c>
      <c r="Y41" s="281"/>
      <c r="Z41" s="281"/>
      <c r="AA41" s="281"/>
      <c r="AB41" s="281"/>
      <c r="AC41" s="281"/>
      <c r="AD41" s="282"/>
      <c r="AE41" s="358">
        <f>INDEX('LŠZ H'!A$2:AI$130,A1,35)</f>
        <v>0</v>
      </c>
      <c r="AF41" s="359"/>
      <c r="AG41" s="359"/>
      <c r="AH41" s="360"/>
      <c r="AI41" s="358" t="e">
        <f>INDEX('LŠZ H'!A$2:AI$130,A1,36)</f>
        <v>#REF!</v>
      </c>
      <c r="AJ41" s="359"/>
      <c r="AK41" s="359"/>
      <c r="AL41" s="359"/>
      <c r="AM41" s="360"/>
      <c r="AN41" s="358" t="e">
        <f>INDEX('LŠZ H'!A$2:AI$130,A1,37)</f>
        <v>#REF!</v>
      </c>
      <c r="AO41" s="359"/>
      <c r="AP41" s="359"/>
      <c r="AQ41" s="360"/>
      <c r="AR41" s="67"/>
    </row>
    <row r="42" spans="1:44" ht="4.5" customHeight="1" x14ac:dyDescent="0.25">
      <c r="A42" s="66"/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7"/>
      <c r="W42" s="66"/>
      <c r="X42" s="283"/>
      <c r="Y42" s="284"/>
      <c r="Z42" s="284"/>
      <c r="AA42" s="284"/>
      <c r="AB42" s="284"/>
      <c r="AC42" s="284"/>
      <c r="AD42" s="285"/>
      <c r="AE42" s="361"/>
      <c r="AF42" s="362"/>
      <c r="AG42" s="362"/>
      <c r="AH42" s="363"/>
      <c r="AI42" s="361"/>
      <c r="AJ42" s="362"/>
      <c r="AK42" s="362"/>
      <c r="AL42" s="362"/>
      <c r="AM42" s="363"/>
      <c r="AN42" s="361"/>
      <c r="AO42" s="362"/>
      <c r="AP42" s="362"/>
      <c r="AQ42" s="363"/>
      <c r="AR42" s="67"/>
    </row>
    <row r="43" spans="1:44" ht="4.5" customHeight="1" x14ac:dyDescent="0.25">
      <c r="A43" s="66"/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297">
        <f ca="1">IF(DAYS360(I38,NOW())&gt;60,NOW(),I38)</f>
        <v>46399</v>
      </c>
      <c r="M43" s="350"/>
      <c r="N43" s="350"/>
      <c r="O43" s="350"/>
      <c r="P43" s="350"/>
      <c r="Q43" s="350"/>
      <c r="R43" s="350"/>
      <c r="S43" s="350"/>
      <c r="T43" s="350"/>
      <c r="U43" s="351"/>
      <c r="V43" s="67"/>
      <c r="W43" s="66"/>
      <c r="X43" s="286"/>
      <c r="Y43" s="287"/>
      <c r="Z43" s="287"/>
      <c r="AA43" s="287"/>
      <c r="AB43" s="287"/>
      <c r="AC43" s="287"/>
      <c r="AD43" s="288"/>
      <c r="AE43" s="364"/>
      <c r="AF43" s="365"/>
      <c r="AG43" s="365"/>
      <c r="AH43" s="366"/>
      <c r="AI43" s="364"/>
      <c r="AJ43" s="365"/>
      <c r="AK43" s="365"/>
      <c r="AL43" s="365"/>
      <c r="AM43" s="366"/>
      <c r="AN43" s="364"/>
      <c r="AO43" s="365"/>
      <c r="AP43" s="365"/>
      <c r="AQ43" s="366"/>
      <c r="AR43" s="67"/>
    </row>
    <row r="44" spans="1:44" ht="4.5" customHeight="1" x14ac:dyDescent="0.25">
      <c r="A44" s="66"/>
      <c r="B44" s="269" t="s">
        <v>45</v>
      </c>
      <c r="C44" s="269"/>
      <c r="D44" s="269"/>
      <c r="E44" s="269"/>
      <c r="F44" s="269"/>
      <c r="G44" s="269"/>
      <c r="H44" s="269"/>
      <c r="I44" s="269"/>
      <c r="J44" s="269"/>
      <c r="K44" s="269"/>
      <c r="L44" s="352"/>
      <c r="M44" s="353"/>
      <c r="N44" s="353"/>
      <c r="O44" s="353"/>
      <c r="P44" s="353"/>
      <c r="Q44" s="353"/>
      <c r="R44" s="353"/>
      <c r="S44" s="353"/>
      <c r="T44" s="353"/>
      <c r="U44" s="354"/>
      <c r="V44" s="67"/>
      <c r="W44" s="66"/>
      <c r="X44" s="271" t="s">
        <v>46</v>
      </c>
      <c r="Y44" s="272"/>
      <c r="Z44" s="272"/>
      <c r="AA44" s="273"/>
      <c r="AB44" s="220">
        <f>INDEX('LŠZ H'!A$2:AI$130,A1,18)</f>
        <v>45669</v>
      </c>
      <c r="AC44" s="222"/>
      <c r="AD44" s="238" t="s">
        <v>47</v>
      </c>
      <c r="AE44" s="240"/>
      <c r="AF44" s="757" t="str">
        <f>INDEX('LŠZ H'!A$2:AI$130,A1,7)</f>
        <v>LS4-295M2</v>
      </c>
      <c r="AG44" s="758"/>
      <c r="AH44" s="758"/>
      <c r="AI44" s="758"/>
      <c r="AJ44" s="758"/>
      <c r="AK44" s="758"/>
      <c r="AL44" s="758"/>
      <c r="AM44" s="759"/>
      <c r="AN44" s="256">
        <f>INDEX('LŠZ H'!A$2:AI$130,A1,15)</f>
        <v>46399</v>
      </c>
      <c r="AO44" s="239"/>
      <c r="AP44" s="239"/>
      <c r="AQ44" s="240"/>
      <c r="AR44" s="67"/>
    </row>
    <row r="45" spans="1:44" ht="4.5" customHeight="1" x14ac:dyDescent="0.25">
      <c r="A45" s="66"/>
      <c r="B45" s="269"/>
      <c r="C45" s="269"/>
      <c r="D45" s="269"/>
      <c r="E45" s="269"/>
      <c r="F45" s="269"/>
      <c r="G45" s="269"/>
      <c r="H45" s="269"/>
      <c r="I45" s="269"/>
      <c r="J45" s="269"/>
      <c r="K45" s="269"/>
      <c r="L45" s="352"/>
      <c r="M45" s="353"/>
      <c r="N45" s="353"/>
      <c r="O45" s="353"/>
      <c r="P45" s="353"/>
      <c r="Q45" s="353"/>
      <c r="R45" s="353"/>
      <c r="S45" s="353"/>
      <c r="T45" s="353"/>
      <c r="U45" s="354"/>
      <c r="V45" s="67"/>
      <c r="W45" s="66"/>
      <c r="X45" s="274"/>
      <c r="Y45" s="275"/>
      <c r="Z45" s="275"/>
      <c r="AA45" s="276"/>
      <c r="AB45" s="223"/>
      <c r="AC45" s="225"/>
      <c r="AD45" s="241"/>
      <c r="AE45" s="243"/>
      <c r="AF45" s="760"/>
      <c r="AG45" s="761"/>
      <c r="AH45" s="761"/>
      <c r="AI45" s="761"/>
      <c r="AJ45" s="761"/>
      <c r="AK45" s="761"/>
      <c r="AL45" s="761"/>
      <c r="AM45" s="762"/>
      <c r="AN45" s="241"/>
      <c r="AO45" s="242"/>
      <c r="AP45" s="242"/>
      <c r="AQ45" s="243"/>
      <c r="AR45" s="67"/>
    </row>
    <row r="46" spans="1:44" ht="4.5" customHeight="1" x14ac:dyDescent="0.25">
      <c r="A46" s="66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355"/>
      <c r="M46" s="356"/>
      <c r="N46" s="356"/>
      <c r="O46" s="356"/>
      <c r="P46" s="356"/>
      <c r="Q46" s="356"/>
      <c r="R46" s="356"/>
      <c r="S46" s="356"/>
      <c r="T46" s="356"/>
      <c r="U46" s="357"/>
      <c r="V46" s="67"/>
      <c r="W46" s="66"/>
      <c r="X46" s="277"/>
      <c r="Y46" s="278"/>
      <c r="Z46" s="278"/>
      <c r="AA46" s="279"/>
      <c r="AB46" s="226"/>
      <c r="AC46" s="228"/>
      <c r="AD46" s="244"/>
      <c r="AE46" s="246"/>
      <c r="AF46" s="763"/>
      <c r="AG46" s="764"/>
      <c r="AH46" s="764"/>
      <c r="AI46" s="764"/>
      <c r="AJ46" s="764"/>
      <c r="AK46" s="764"/>
      <c r="AL46" s="764"/>
      <c r="AM46" s="765"/>
      <c r="AN46" s="244"/>
      <c r="AO46" s="245"/>
      <c r="AP46" s="245"/>
      <c r="AQ46" s="246"/>
      <c r="AR46" s="67"/>
    </row>
    <row r="47" spans="1:44" ht="4.5" customHeight="1" x14ac:dyDescent="0.25">
      <c r="A47" s="79"/>
      <c r="B47" s="80"/>
      <c r="C47" s="80"/>
      <c r="D47" s="80"/>
      <c r="E47" s="80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0"/>
      <c r="S47" s="80"/>
      <c r="T47" s="80"/>
      <c r="U47" s="80"/>
      <c r="V47" s="81"/>
      <c r="W47" s="79"/>
      <c r="X47" s="82"/>
      <c r="Y47" s="82"/>
      <c r="Z47" s="82"/>
      <c r="AA47" s="82"/>
      <c r="AB47" s="82"/>
      <c r="AC47" s="82"/>
      <c r="AD47" s="82"/>
      <c r="AE47" s="82"/>
      <c r="AF47" s="82"/>
      <c r="AG47" s="82"/>
      <c r="AH47" s="82"/>
      <c r="AI47" s="82"/>
      <c r="AJ47" s="82"/>
      <c r="AK47" s="82"/>
      <c r="AL47" s="82"/>
      <c r="AM47" s="82"/>
      <c r="AN47" s="82"/>
      <c r="AO47" s="82"/>
      <c r="AP47" s="82"/>
      <c r="AQ47" s="82"/>
      <c r="AR47" s="81"/>
    </row>
    <row r="48" spans="1:44" ht="4.5" customHeight="1" x14ac:dyDescent="0.25">
      <c r="A48" s="57">
        <v>52</v>
      </c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489" t="str">
        <f>CONCATENATE("*",INDEX('LŠZ H'!A$2:AI$130,A48,17))</f>
        <v>*1986</v>
      </c>
      <c r="U48" s="489"/>
      <c r="V48" s="490"/>
      <c r="W48" s="60"/>
      <c r="X48" s="61"/>
      <c r="Y48" s="61"/>
      <c r="Z48" s="61"/>
      <c r="AA48" s="61"/>
      <c r="AB48" s="61"/>
      <c r="AC48" s="61"/>
      <c r="AD48" s="61"/>
      <c r="AE48" s="61"/>
      <c r="AF48" s="61"/>
      <c r="AG48" s="61"/>
      <c r="AH48" s="61"/>
      <c r="AI48" s="61"/>
      <c r="AJ48" s="61"/>
      <c r="AK48" s="61"/>
      <c r="AL48" s="61"/>
      <c r="AM48" s="61"/>
      <c r="AN48" s="61"/>
      <c r="AO48" s="61"/>
      <c r="AP48" s="61"/>
      <c r="AQ48" s="61"/>
      <c r="AR48" s="62"/>
    </row>
    <row r="49" spans="1:44" ht="4.5" customHeight="1" x14ac:dyDescent="0.25">
      <c r="A49" s="64"/>
      <c r="T49" s="491"/>
      <c r="U49" s="491"/>
      <c r="V49" s="492"/>
      <c r="W49" s="66"/>
      <c r="X49" s="384" t="s">
        <v>86</v>
      </c>
      <c r="Y49" s="384"/>
      <c r="Z49" s="384"/>
      <c r="AA49" s="384"/>
      <c r="AB49" s="384"/>
      <c r="AC49" s="384"/>
      <c r="AD49" s="384"/>
      <c r="AE49" s="384"/>
      <c r="AF49" s="384"/>
      <c r="AG49" s="384"/>
      <c r="AH49" s="384"/>
      <c r="AI49" s="384"/>
      <c r="AJ49" s="384"/>
      <c r="AK49" s="384"/>
      <c r="AL49" s="384"/>
      <c r="AM49" s="384"/>
      <c r="AN49" s="384"/>
      <c r="AO49" s="384"/>
      <c r="AP49" s="384"/>
      <c r="AQ49" s="384"/>
      <c r="AR49" s="67"/>
    </row>
    <row r="50" spans="1:44" ht="4.5" customHeight="1" x14ac:dyDescent="0.25">
      <c r="A50" s="64"/>
      <c r="T50" s="491"/>
      <c r="U50" s="491"/>
      <c r="V50" s="492"/>
      <c r="W50" s="66"/>
      <c r="X50" s="384"/>
      <c r="Y50" s="384"/>
      <c r="Z50" s="384"/>
      <c r="AA50" s="384"/>
      <c r="AB50" s="384"/>
      <c r="AC50" s="384"/>
      <c r="AD50" s="384"/>
      <c r="AE50" s="384"/>
      <c r="AF50" s="384"/>
      <c r="AG50" s="384"/>
      <c r="AH50" s="384"/>
      <c r="AI50" s="384"/>
      <c r="AJ50" s="384"/>
      <c r="AK50" s="384"/>
      <c r="AL50" s="384"/>
      <c r="AM50" s="384"/>
      <c r="AN50" s="384"/>
      <c r="AO50" s="384"/>
      <c r="AP50" s="384"/>
      <c r="AQ50" s="384"/>
      <c r="AR50" s="67"/>
    </row>
    <row r="51" spans="1:44" ht="4.5" customHeight="1" x14ac:dyDescent="0.25">
      <c r="A51" s="64"/>
      <c r="R51" s="68"/>
      <c r="S51" s="68"/>
      <c r="T51" s="68"/>
      <c r="U51" s="68"/>
      <c r="V51" s="65"/>
      <c r="W51" s="66"/>
      <c r="X51" s="384"/>
      <c r="Y51" s="384"/>
      <c r="Z51" s="384"/>
      <c r="AA51" s="384"/>
      <c r="AB51" s="384"/>
      <c r="AC51" s="384"/>
      <c r="AD51" s="384"/>
      <c r="AE51" s="384"/>
      <c r="AF51" s="384"/>
      <c r="AG51" s="384"/>
      <c r="AH51" s="384"/>
      <c r="AI51" s="384"/>
      <c r="AJ51" s="384"/>
      <c r="AK51" s="384"/>
      <c r="AL51" s="384"/>
      <c r="AM51" s="384"/>
      <c r="AN51" s="384"/>
      <c r="AO51" s="384"/>
      <c r="AP51" s="384"/>
      <c r="AQ51" s="384"/>
      <c r="AR51" s="67"/>
    </row>
    <row r="52" spans="1:44" ht="4.5" customHeight="1" x14ac:dyDescent="0.25">
      <c r="A52" s="64"/>
      <c r="R52" s="68"/>
      <c r="S52" s="68"/>
      <c r="T52" s="68"/>
      <c r="U52" s="68"/>
      <c r="V52" s="65"/>
      <c r="W52" s="66"/>
      <c r="X52" s="384"/>
      <c r="Y52" s="384"/>
      <c r="Z52" s="384"/>
      <c r="AA52" s="384"/>
      <c r="AB52" s="384"/>
      <c r="AC52" s="384"/>
      <c r="AD52" s="384"/>
      <c r="AE52" s="384"/>
      <c r="AF52" s="384"/>
      <c r="AG52" s="384"/>
      <c r="AH52" s="384"/>
      <c r="AI52" s="384"/>
      <c r="AJ52" s="384"/>
      <c r="AK52" s="384"/>
      <c r="AL52" s="384"/>
      <c r="AM52" s="384"/>
      <c r="AN52" s="384"/>
      <c r="AO52" s="384"/>
      <c r="AP52" s="384"/>
      <c r="AQ52" s="384"/>
      <c r="AR52" s="67"/>
    </row>
    <row r="53" spans="1:44" ht="4.5" customHeight="1" x14ac:dyDescent="0.25">
      <c r="A53" s="64"/>
      <c r="R53" s="68"/>
      <c r="S53" s="68"/>
      <c r="T53" s="68"/>
      <c r="U53" s="68"/>
      <c r="V53" s="65"/>
      <c r="W53" s="66"/>
      <c r="X53" s="384"/>
      <c r="Y53" s="384"/>
      <c r="Z53" s="384"/>
      <c r="AA53" s="384"/>
      <c r="AB53" s="384"/>
      <c r="AC53" s="384"/>
      <c r="AD53" s="384"/>
      <c r="AE53" s="384"/>
      <c r="AF53" s="384"/>
      <c r="AG53" s="384"/>
      <c r="AH53" s="384"/>
      <c r="AI53" s="384"/>
      <c r="AJ53" s="384"/>
      <c r="AK53" s="384"/>
      <c r="AL53" s="384"/>
      <c r="AM53" s="384"/>
      <c r="AN53" s="384"/>
      <c r="AO53" s="384"/>
      <c r="AP53" s="384"/>
      <c r="AQ53" s="384"/>
      <c r="AR53" s="67"/>
    </row>
    <row r="54" spans="1:44" ht="4.5" customHeight="1" x14ac:dyDescent="0.25">
      <c r="A54" s="64"/>
      <c r="B54" s="699" t="s">
        <v>180</v>
      </c>
      <c r="C54" s="304"/>
      <c r="D54" s="304"/>
      <c r="E54" s="304"/>
      <c r="F54" s="304"/>
      <c r="G54" s="304"/>
      <c r="H54" s="304"/>
      <c r="I54" s="304"/>
      <c r="J54" s="304"/>
      <c r="K54" s="304"/>
      <c r="L54" s="304"/>
      <c r="M54" s="304"/>
      <c r="N54" s="304"/>
      <c r="O54" s="304"/>
      <c r="P54" s="304"/>
      <c r="Q54" s="304"/>
      <c r="R54" s="304"/>
      <c r="S54" s="304"/>
      <c r="T54" s="304"/>
      <c r="U54" s="304"/>
      <c r="V54" s="65"/>
      <c r="W54" s="66"/>
      <c r="X54" s="384"/>
      <c r="Y54" s="384"/>
      <c r="Z54" s="384"/>
      <c r="AA54" s="384"/>
      <c r="AB54" s="384"/>
      <c r="AC54" s="384"/>
      <c r="AD54" s="384"/>
      <c r="AE54" s="384"/>
      <c r="AF54" s="384"/>
      <c r="AG54" s="384"/>
      <c r="AH54" s="384"/>
      <c r="AI54" s="384"/>
      <c r="AJ54" s="384"/>
      <c r="AK54" s="384"/>
      <c r="AL54" s="384"/>
      <c r="AM54" s="384"/>
      <c r="AN54" s="384"/>
      <c r="AO54" s="384"/>
      <c r="AP54" s="384"/>
      <c r="AQ54" s="384"/>
      <c r="AR54" s="67"/>
    </row>
    <row r="55" spans="1:44" ht="4.5" customHeight="1" x14ac:dyDescent="0.25">
      <c r="A55" s="64"/>
      <c r="B55" s="304"/>
      <c r="C55" s="304"/>
      <c r="D55" s="304"/>
      <c r="E55" s="304"/>
      <c r="F55" s="304"/>
      <c r="G55" s="304"/>
      <c r="H55" s="304"/>
      <c r="I55" s="304"/>
      <c r="J55" s="304"/>
      <c r="K55" s="304"/>
      <c r="L55" s="304"/>
      <c r="M55" s="304"/>
      <c r="N55" s="304"/>
      <c r="O55" s="304"/>
      <c r="P55" s="304"/>
      <c r="Q55" s="304"/>
      <c r="R55" s="304"/>
      <c r="S55" s="304"/>
      <c r="T55" s="304"/>
      <c r="U55" s="304"/>
      <c r="V55" s="65"/>
      <c r="W55" s="66"/>
      <c r="X55" s="384"/>
      <c r="Y55" s="384"/>
      <c r="Z55" s="384"/>
      <c r="AA55" s="384"/>
      <c r="AB55" s="384"/>
      <c r="AC55" s="384"/>
      <c r="AD55" s="384"/>
      <c r="AE55" s="384"/>
      <c r="AF55" s="384"/>
      <c r="AG55" s="384"/>
      <c r="AH55" s="384"/>
      <c r="AI55" s="384"/>
      <c r="AJ55" s="384"/>
      <c r="AK55" s="384"/>
      <c r="AL55" s="384"/>
      <c r="AM55" s="384"/>
      <c r="AN55" s="384"/>
      <c r="AO55" s="384"/>
      <c r="AP55" s="384"/>
      <c r="AQ55" s="384"/>
      <c r="AR55" s="67"/>
    </row>
    <row r="56" spans="1:44" ht="4.5" customHeight="1" x14ac:dyDescent="0.25">
      <c r="A56" s="64"/>
      <c r="B56" s="699" t="s">
        <v>146</v>
      </c>
      <c r="C56" s="699"/>
      <c r="D56" s="699"/>
      <c r="E56" s="699"/>
      <c r="F56" s="699"/>
      <c r="G56" s="699"/>
      <c r="H56" s="699"/>
      <c r="I56" s="699"/>
      <c r="J56" s="699"/>
      <c r="K56" s="699"/>
      <c r="L56" s="699"/>
      <c r="M56" s="699"/>
      <c r="N56" s="699"/>
      <c r="O56" s="699"/>
      <c r="P56" s="699"/>
      <c r="Q56" s="699"/>
      <c r="R56" s="699"/>
      <c r="S56" s="699"/>
      <c r="T56" s="699"/>
      <c r="U56" s="699"/>
      <c r="V56" s="65"/>
      <c r="W56" s="66"/>
      <c r="X56" s="384"/>
      <c r="Y56" s="384"/>
      <c r="Z56" s="384"/>
      <c r="AA56" s="384"/>
      <c r="AB56" s="384"/>
      <c r="AC56" s="384"/>
      <c r="AD56" s="384"/>
      <c r="AE56" s="384"/>
      <c r="AF56" s="384"/>
      <c r="AG56" s="384"/>
      <c r="AH56" s="384"/>
      <c r="AI56" s="384"/>
      <c r="AJ56" s="384"/>
      <c r="AK56" s="384"/>
      <c r="AL56" s="384"/>
      <c r="AM56" s="384"/>
      <c r="AN56" s="384"/>
      <c r="AO56" s="384"/>
      <c r="AP56" s="384"/>
      <c r="AQ56" s="384"/>
      <c r="AR56" s="67"/>
    </row>
    <row r="57" spans="1:44" ht="4.5" customHeight="1" x14ac:dyDescent="0.25">
      <c r="A57" s="64"/>
      <c r="B57" s="699"/>
      <c r="C57" s="699"/>
      <c r="D57" s="699"/>
      <c r="E57" s="699"/>
      <c r="F57" s="699"/>
      <c r="G57" s="699"/>
      <c r="H57" s="699"/>
      <c r="I57" s="699"/>
      <c r="J57" s="699"/>
      <c r="K57" s="699"/>
      <c r="L57" s="699"/>
      <c r="M57" s="699"/>
      <c r="N57" s="699"/>
      <c r="O57" s="699"/>
      <c r="P57" s="699"/>
      <c r="Q57" s="699"/>
      <c r="R57" s="699"/>
      <c r="S57" s="699"/>
      <c r="T57" s="699"/>
      <c r="U57" s="699"/>
      <c r="V57" s="65"/>
      <c r="W57" s="66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7"/>
    </row>
    <row r="58" spans="1:44" ht="4.5" customHeight="1" x14ac:dyDescent="0.25">
      <c r="A58" s="64"/>
      <c r="B58" s="740" t="s">
        <v>36</v>
      </c>
      <c r="C58" s="740"/>
      <c r="D58" s="740"/>
      <c r="E58" s="740"/>
      <c r="F58" s="740"/>
      <c r="G58" s="740"/>
      <c r="H58" s="740"/>
      <c r="I58" s="740"/>
      <c r="J58" s="740"/>
      <c r="K58" s="740"/>
      <c r="L58" s="740"/>
      <c r="M58" s="740"/>
      <c r="N58" s="740"/>
      <c r="O58" s="740"/>
      <c r="P58" s="740"/>
      <c r="Q58" s="740"/>
      <c r="R58" s="740"/>
      <c r="S58" s="740"/>
      <c r="T58" s="740"/>
      <c r="U58" s="740"/>
      <c r="V58" s="65"/>
      <c r="W58" s="66"/>
      <c r="X58" s="269" t="s">
        <v>75</v>
      </c>
      <c r="Y58" s="269"/>
      <c r="Z58" s="269"/>
      <c r="AA58" s="269"/>
      <c r="AB58" s="269"/>
      <c r="AC58" s="269"/>
      <c r="AD58" s="269"/>
      <c r="AE58" s="269"/>
      <c r="AF58" s="269"/>
      <c r="AG58" s="269"/>
      <c r="AH58" s="296"/>
      <c r="AI58" s="690" t="str">
        <f>I70</f>
        <v>OM-H078</v>
      </c>
      <c r="AJ58" s="691"/>
      <c r="AK58" s="691"/>
      <c r="AL58" s="691"/>
      <c r="AM58" s="691"/>
      <c r="AN58" s="691"/>
      <c r="AO58" s="691"/>
      <c r="AP58" s="691"/>
      <c r="AQ58" s="692"/>
      <c r="AR58" s="67"/>
    </row>
    <row r="59" spans="1:44" ht="4.5" customHeight="1" x14ac:dyDescent="0.25">
      <c r="A59" s="64"/>
      <c r="B59" s="740"/>
      <c r="C59" s="740"/>
      <c r="D59" s="740"/>
      <c r="E59" s="740"/>
      <c r="F59" s="740"/>
      <c r="G59" s="740"/>
      <c r="H59" s="740"/>
      <c r="I59" s="740"/>
      <c r="J59" s="740"/>
      <c r="K59" s="740"/>
      <c r="L59" s="740"/>
      <c r="M59" s="740"/>
      <c r="N59" s="740"/>
      <c r="O59" s="740"/>
      <c r="P59" s="740"/>
      <c r="Q59" s="740"/>
      <c r="R59" s="740"/>
      <c r="S59" s="740"/>
      <c r="T59" s="740"/>
      <c r="U59" s="740"/>
      <c r="V59" s="65"/>
      <c r="W59" s="66"/>
      <c r="X59" s="269"/>
      <c r="Y59" s="269"/>
      <c r="Z59" s="269"/>
      <c r="AA59" s="269"/>
      <c r="AB59" s="269"/>
      <c r="AC59" s="269"/>
      <c r="AD59" s="269"/>
      <c r="AE59" s="269"/>
      <c r="AF59" s="269"/>
      <c r="AG59" s="269"/>
      <c r="AH59" s="296"/>
      <c r="AI59" s="693"/>
      <c r="AJ59" s="694"/>
      <c r="AK59" s="694"/>
      <c r="AL59" s="694"/>
      <c r="AM59" s="694"/>
      <c r="AN59" s="694"/>
      <c r="AO59" s="694"/>
      <c r="AP59" s="694"/>
      <c r="AQ59" s="695"/>
      <c r="AR59" s="67"/>
    </row>
    <row r="60" spans="1:44" ht="4.5" customHeight="1" x14ac:dyDescent="0.25">
      <c r="A60" s="64"/>
      <c r="B60" s="740" t="s">
        <v>39</v>
      </c>
      <c r="C60" s="740"/>
      <c r="D60" s="740"/>
      <c r="E60" s="740"/>
      <c r="F60" s="740"/>
      <c r="G60" s="740"/>
      <c r="H60" s="740"/>
      <c r="I60" s="740"/>
      <c r="J60" s="740"/>
      <c r="K60" s="740"/>
      <c r="L60" s="740"/>
      <c r="M60" s="740"/>
      <c r="N60" s="740"/>
      <c r="O60" s="740"/>
      <c r="P60" s="740"/>
      <c r="Q60" s="740"/>
      <c r="R60" s="740"/>
      <c r="S60" s="740"/>
      <c r="T60" s="740"/>
      <c r="U60" s="740"/>
      <c r="V60" s="65"/>
      <c r="W60" s="66"/>
      <c r="X60" s="69"/>
      <c r="Y60" s="69"/>
      <c r="Z60" s="69"/>
      <c r="AA60" s="69"/>
      <c r="AB60" s="69"/>
      <c r="AC60" s="69"/>
      <c r="AD60" s="70"/>
      <c r="AE60" s="70"/>
      <c r="AF60" s="70"/>
      <c r="AG60" s="70"/>
      <c r="AH60" s="70"/>
      <c r="AI60" s="696"/>
      <c r="AJ60" s="697"/>
      <c r="AK60" s="697"/>
      <c r="AL60" s="697"/>
      <c r="AM60" s="697"/>
      <c r="AN60" s="697"/>
      <c r="AO60" s="697"/>
      <c r="AP60" s="697"/>
      <c r="AQ60" s="698"/>
      <c r="AR60" s="67"/>
    </row>
    <row r="61" spans="1:44" ht="4.5" customHeight="1" x14ac:dyDescent="0.25">
      <c r="A61" s="64"/>
      <c r="B61" s="740"/>
      <c r="C61" s="740"/>
      <c r="D61" s="740"/>
      <c r="E61" s="740"/>
      <c r="F61" s="740"/>
      <c r="G61" s="740"/>
      <c r="H61" s="740"/>
      <c r="I61" s="740"/>
      <c r="J61" s="740"/>
      <c r="K61" s="740"/>
      <c r="L61" s="740"/>
      <c r="M61" s="740"/>
      <c r="N61" s="740"/>
      <c r="O61" s="740"/>
      <c r="P61" s="740"/>
      <c r="Q61" s="740"/>
      <c r="R61" s="740"/>
      <c r="S61" s="740"/>
      <c r="T61" s="740"/>
      <c r="U61" s="740"/>
      <c r="V61" s="65"/>
      <c r="W61" s="66"/>
      <c r="X61" s="679" t="s">
        <v>227</v>
      </c>
      <c r="Y61" s="680"/>
      <c r="Z61" s="681" t="str">
        <f>INDEX('LŠZ H'!A$2:AI$130,A48,14)</f>
        <v>P</v>
      </c>
      <c r="AA61" s="682"/>
      <c r="AB61" s="682"/>
      <c r="AC61" s="682"/>
      <c r="AD61" s="683"/>
      <c r="AE61" s="70"/>
      <c r="AF61" s="70"/>
      <c r="AG61" s="70"/>
      <c r="AH61" s="70"/>
      <c r="AI61" s="70"/>
      <c r="AJ61" s="70"/>
      <c r="AK61" s="70"/>
      <c r="AL61" s="70"/>
      <c r="AM61" s="70"/>
      <c r="AN61" s="70"/>
      <c r="AO61" s="70"/>
      <c r="AP61" s="70"/>
      <c r="AQ61" s="70"/>
      <c r="AR61" s="67"/>
    </row>
    <row r="62" spans="1:44" ht="4.5" customHeight="1" x14ac:dyDescent="0.25">
      <c r="A62" s="66"/>
      <c r="B62" s="71"/>
      <c r="C62" s="71"/>
      <c r="D62" s="71"/>
      <c r="E62" s="71"/>
      <c r="F62" s="71"/>
      <c r="G62" s="71"/>
      <c r="H62" s="71"/>
      <c r="I62" s="71"/>
      <c r="J62" s="71"/>
      <c r="K62" s="71"/>
      <c r="L62" s="71"/>
      <c r="M62" s="71"/>
      <c r="N62" s="71"/>
      <c r="O62" s="71"/>
      <c r="P62" s="71"/>
      <c r="Q62" s="71"/>
      <c r="R62" s="71"/>
      <c r="S62" s="69"/>
      <c r="T62" s="69"/>
      <c r="U62" s="69"/>
      <c r="V62" s="67"/>
      <c r="W62" s="66"/>
      <c r="X62" s="679"/>
      <c r="Y62" s="680"/>
      <c r="Z62" s="684"/>
      <c r="AA62" s="685"/>
      <c r="AB62" s="685"/>
      <c r="AC62" s="685"/>
      <c r="AD62" s="686"/>
      <c r="AE62" s="69"/>
      <c r="AF62" s="69"/>
      <c r="AG62" s="69"/>
      <c r="AH62" s="715">
        <f>INDEX('LŠZ H'!A$2:AI$130,A48,27)</f>
        <v>220</v>
      </c>
      <c r="AI62" s="716"/>
      <c r="AJ62" s="716"/>
      <c r="AK62" s="716"/>
      <c r="AL62" s="716"/>
      <c r="AM62" s="716"/>
      <c r="AN62" s="716"/>
      <c r="AO62" s="716"/>
      <c r="AP62" s="716"/>
      <c r="AQ62" s="717"/>
      <c r="AR62" s="67"/>
    </row>
    <row r="63" spans="1:44" ht="4.5" customHeight="1" x14ac:dyDescent="0.25">
      <c r="A63" s="66"/>
      <c r="B63" s="295" t="s">
        <v>228</v>
      </c>
      <c r="C63" s="295"/>
      <c r="D63" s="295"/>
      <c r="E63" s="295"/>
      <c r="F63" s="289" t="e">
        <f>IF(INDEX('LŠZ H'!A$2:AI176,A48,2)="ZK"," Závesný klzák / ZK / Hang glider / HG /",(CONCATENATE("Motorový závesný klzák/Powered Hangglider/MZK/PHG/RWL",INDEX('LŠZ H'!A$2:AI176,A48,38),"/")))</f>
        <v>#REF!</v>
      </c>
      <c r="G63" s="290"/>
      <c r="H63" s="290"/>
      <c r="I63" s="290"/>
      <c r="J63" s="290"/>
      <c r="K63" s="290"/>
      <c r="L63" s="290"/>
      <c r="M63" s="290"/>
      <c r="N63" s="290"/>
      <c r="O63" s="290"/>
      <c r="P63" s="290"/>
      <c r="Q63" s="290"/>
      <c r="R63" s="290"/>
      <c r="S63" s="290"/>
      <c r="T63" s="290"/>
      <c r="U63" s="291"/>
      <c r="V63" s="67"/>
      <c r="W63" s="66"/>
      <c r="X63" s="679"/>
      <c r="Y63" s="680"/>
      <c r="Z63" s="684"/>
      <c r="AA63" s="685"/>
      <c r="AB63" s="685"/>
      <c r="AC63" s="685"/>
      <c r="AD63" s="686"/>
      <c r="AE63" s="699" t="s">
        <v>68</v>
      </c>
      <c r="AF63" s="699"/>
      <c r="AG63" s="699"/>
      <c r="AH63" s="718"/>
      <c r="AI63" s="719"/>
      <c r="AJ63" s="719"/>
      <c r="AK63" s="719"/>
      <c r="AL63" s="719"/>
      <c r="AM63" s="719"/>
      <c r="AN63" s="719"/>
      <c r="AO63" s="719"/>
      <c r="AP63" s="719"/>
      <c r="AQ63" s="720"/>
      <c r="AR63" s="67"/>
    </row>
    <row r="64" spans="1:44" ht="4.5" customHeight="1" x14ac:dyDescent="0.25">
      <c r="A64" s="66"/>
      <c r="B64" s="295"/>
      <c r="C64" s="295"/>
      <c r="D64" s="295"/>
      <c r="E64" s="295"/>
      <c r="F64" s="292"/>
      <c r="G64" s="293"/>
      <c r="H64" s="293"/>
      <c r="I64" s="293"/>
      <c r="J64" s="293"/>
      <c r="K64" s="293"/>
      <c r="L64" s="293"/>
      <c r="M64" s="293"/>
      <c r="N64" s="293"/>
      <c r="O64" s="293"/>
      <c r="P64" s="293"/>
      <c r="Q64" s="293"/>
      <c r="R64" s="293"/>
      <c r="S64" s="293"/>
      <c r="T64" s="293"/>
      <c r="U64" s="294"/>
      <c r="V64" s="67"/>
      <c r="W64" s="66"/>
      <c r="X64" s="679"/>
      <c r="Y64" s="680"/>
      <c r="Z64" s="687"/>
      <c r="AA64" s="688"/>
      <c r="AB64" s="688"/>
      <c r="AC64" s="688"/>
      <c r="AD64" s="689"/>
      <c r="AE64" s="699"/>
      <c r="AF64" s="699"/>
      <c r="AG64" s="699"/>
      <c r="AH64" s="721"/>
      <c r="AI64" s="722"/>
      <c r="AJ64" s="722"/>
      <c r="AK64" s="722"/>
      <c r="AL64" s="722"/>
      <c r="AM64" s="722"/>
      <c r="AN64" s="722"/>
      <c r="AO64" s="722"/>
      <c r="AP64" s="722"/>
      <c r="AQ64" s="723"/>
      <c r="AR64" s="67"/>
    </row>
    <row r="65" spans="1:44" ht="4.5" customHeight="1" x14ac:dyDescent="0.25">
      <c r="A65" s="66"/>
      <c r="B65" s="69"/>
      <c r="C65" s="69"/>
      <c r="D65" s="69"/>
      <c r="E65" s="69"/>
      <c r="F65" s="782" t="str">
        <f>CONCATENATE(INDEX('LŠZ H'!A$2:AL$130,A48,3)," (",INDEX('LŠZ H'!A$2:AL$130,A48,9),")")</f>
        <v>PEGASUS XL-R (PEGASUS/PEGASUS)</v>
      </c>
      <c r="G65" s="783"/>
      <c r="H65" s="783"/>
      <c r="I65" s="783"/>
      <c r="J65" s="783"/>
      <c r="K65" s="783"/>
      <c r="L65" s="783"/>
      <c r="M65" s="783"/>
      <c r="N65" s="783"/>
      <c r="O65" s="783"/>
      <c r="P65" s="783"/>
      <c r="Q65" s="783"/>
      <c r="R65" s="783"/>
      <c r="S65" s="783"/>
      <c r="T65" s="783"/>
      <c r="U65" s="784"/>
      <c r="V65" s="67"/>
      <c r="W65" s="66"/>
      <c r="X65" s="73"/>
      <c r="Y65" s="73"/>
      <c r="Z65" s="73"/>
      <c r="AA65" s="73"/>
      <c r="AB65" s="73"/>
      <c r="AC65" s="73"/>
      <c r="AD65" s="73"/>
      <c r="AE65" s="73"/>
      <c r="AF65" s="73"/>
      <c r="AG65" s="73"/>
      <c r="AH65" s="73"/>
      <c r="AI65" s="73"/>
      <c r="AJ65" s="73"/>
      <c r="AK65" s="73"/>
      <c r="AL65" s="73"/>
      <c r="AM65" s="73"/>
      <c r="AN65" s="73"/>
      <c r="AO65" s="73"/>
      <c r="AP65" s="73"/>
      <c r="AQ65" s="73"/>
      <c r="AR65" s="67"/>
    </row>
    <row r="66" spans="1:44" ht="4.5" customHeight="1" x14ac:dyDescent="0.25">
      <c r="A66" s="66"/>
      <c r="B66" s="269" t="s">
        <v>69</v>
      </c>
      <c r="C66" s="269"/>
      <c r="D66" s="269"/>
      <c r="E66" s="269"/>
      <c r="F66" s="785"/>
      <c r="G66" s="783"/>
      <c r="H66" s="783"/>
      <c r="I66" s="783"/>
      <c r="J66" s="783"/>
      <c r="K66" s="783"/>
      <c r="L66" s="783"/>
      <c r="M66" s="783"/>
      <c r="N66" s="783"/>
      <c r="O66" s="783"/>
      <c r="P66" s="783"/>
      <c r="Q66" s="783"/>
      <c r="R66" s="783"/>
      <c r="S66" s="783"/>
      <c r="T66" s="783"/>
      <c r="U66" s="784"/>
      <c r="V66" s="67"/>
      <c r="W66" s="66"/>
      <c r="X66" s="269" t="s">
        <v>199</v>
      </c>
      <c r="Y66" s="270"/>
      <c r="Z66" s="270"/>
      <c r="AA66" s="270"/>
      <c r="AB66" s="270"/>
      <c r="AC66" s="270"/>
      <c r="AD66" s="270"/>
      <c r="AE66" s="270"/>
      <c r="AF66" s="270"/>
      <c r="AG66" s="270"/>
      <c r="AH66" s="270"/>
      <c r="AI66" s="270"/>
      <c r="AJ66" s="270"/>
      <c r="AK66" s="270"/>
      <c r="AM66" s="670">
        <f>INDEX('LŠZ H'!A$2:AI$130,A48,28)</f>
        <v>0</v>
      </c>
      <c r="AN66" s="671"/>
      <c r="AO66" s="671"/>
      <c r="AP66" s="671"/>
      <c r="AQ66" s="672"/>
      <c r="AR66" s="67"/>
    </row>
    <row r="67" spans="1:44" ht="4.5" customHeight="1" x14ac:dyDescent="0.25">
      <c r="A67" s="66"/>
      <c r="B67" s="269"/>
      <c r="C67" s="269"/>
      <c r="D67" s="269"/>
      <c r="E67" s="269"/>
      <c r="F67" s="785"/>
      <c r="G67" s="783"/>
      <c r="H67" s="783"/>
      <c r="I67" s="783"/>
      <c r="J67" s="783"/>
      <c r="K67" s="783"/>
      <c r="L67" s="783"/>
      <c r="M67" s="783"/>
      <c r="N67" s="783"/>
      <c r="O67" s="783"/>
      <c r="P67" s="783"/>
      <c r="Q67" s="783"/>
      <c r="R67" s="783"/>
      <c r="S67" s="783"/>
      <c r="T67" s="783"/>
      <c r="U67" s="784"/>
      <c r="V67" s="67"/>
      <c r="W67" s="66"/>
      <c r="X67" s="270"/>
      <c r="Y67" s="270"/>
      <c r="Z67" s="270"/>
      <c r="AA67" s="270"/>
      <c r="AB67" s="270"/>
      <c r="AC67" s="270"/>
      <c r="AD67" s="270"/>
      <c r="AE67" s="270"/>
      <c r="AF67" s="270"/>
      <c r="AG67" s="270"/>
      <c r="AH67" s="270"/>
      <c r="AI67" s="270"/>
      <c r="AJ67" s="270"/>
      <c r="AK67" s="270"/>
      <c r="AL67" s="74"/>
      <c r="AM67" s="673"/>
      <c r="AN67" s="674"/>
      <c r="AO67" s="674"/>
      <c r="AP67" s="674"/>
      <c r="AQ67" s="675"/>
      <c r="AR67" s="67"/>
    </row>
    <row r="68" spans="1:44" ht="4.5" customHeight="1" x14ac:dyDescent="0.25">
      <c r="A68" s="66"/>
      <c r="B68" s="69"/>
      <c r="C68" s="69"/>
      <c r="D68" s="69"/>
      <c r="E68" s="69"/>
      <c r="F68" s="786"/>
      <c r="G68" s="787"/>
      <c r="H68" s="787"/>
      <c r="I68" s="787"/>
      <c r="J68" s="787"/>
      <c r="K68" s="787"/>
      <c r="L68" s="787"/>
      <c r="M68" s="787"/>
      <c r="N68" s="787"/>
      <c r="O68" s="787"/>
      <c r="P68" s="787"/>
      <c r="Q68" s="787"/>
      <c r="R68" s="787"/>
      <c r="S68" s="787"/>
      <c r="T68" s="787"/>
      <c r="U68" s="788"/>
      <c r="V68" s="67"/>
      <c r="W68" s="66"/>
      <c r="X68" s="73"/>
      <c r="Y68" s="73"/>
      <c r="Z68" s="73"/>
      <c r="AA68" s="73"/>
      <c r="AB68" s="73"/>
      <c r="AC68" s="73"/>
      <c r="AD68" s="73"/>
      <c r="AE68" s="73"/>
      <c r="AF68" s="73"/>
      <c r="AG68" s="73"/>
      <c r="AH68" s="73"/>
      <c r="AI68" s="73"/>
      <c r="AJ68" s="73"/>
      <c r="AK68" s="73"/>
      <c r="AL68" s="73"/>
      <c r="AM68" s="673"/>
      <c r="AN68" s="674"/>
      <c r="AO68" s="674"/>
      <c r="AP68" s="674"/>
      <c r="AQ68" s="675"/>
      <c r="AR68" s="67"/>
    </row>
    <row r="69" spans="1:44" ht="4.5" customHeight="1" x14ac:dyDescent="0.25">
      <c r="A69" s="66"/>
      <c r="B69" s="69"/>
      <c r="C69" s="69"/>
      <c r="D69" s="69"/>
      <c r="E69" s="69"/>
      <c r="F69" s="69"/>
      <c r="G69" s="69"/>
      <c r="H69" s="69"/>
      <c r="I69" s="69"/>
      <c r="J69" s="69"/>
      <c r="K69" s="69"/>
      <c r="L69" s="69"/>
      <c r="M69" s="69"/>
      <c r="N69" s="69"/>
      <c r="O69" s="69"/>
      <c r="P69" s="69"/>
      <c r="Q69" s="69"/>
      <c r="R69" s="69"/>
      <c r="S69" s="69"/>
      <c r="T69" s="69"/>
      <c r="U69" s="69"/>
      <c r="V69" s="67"/>
      <c r="W69" s="66"/>
      <c r="X69" s="269" t="s">
        <v>97</v>
      </c>
      <c r="Y69" s="269"/>
      <c r="Z69" s="269"/>
      <c r="AA69" s="269"/>
      <c r="AB69" s="269"/>
      <c r="AC69" s="269"/>
      <c r="AD69" s="269"/>
      <c r="AE69" s="269"/>
      <c r="AF69" s="709" t="e">
        <f>IF(INDEX('LŠZ H'!A$2:AI176,A48,2)="ZK",(CONCATENATE("O-HG / ",INDEX('LŠZ H'!A$2:AI176,A48,38)," place")),(CONCATENATE("RWL ",INDEX('LŠZ H'!A$2:AI176,A48,38),)))</f>
        <v>#REF!</v>
      </c>
      <c r="AG69" s="710"/>
      <c r="AH69" s="710"/>
      <c r="AI69" s="710"/>
      <c r="AJ69" s="710"/>
      <c r="AK69" s="711"/>
      <c r="AL69" s="75"/>
      <c r="AM69" s="673"/>
      <c r="AN69" s="674"/>
      <c r="AO69" s="674"/>
      <c r="AP69" s="674"/>
      <c r="AQ69" s="675"/>
      <c r="AR69" s="67"/>
    </row>
    <row r="70" spans="1:44" ht="4.5" customHeight="1" x14ac:dyDescent="0.25">
      <c r="A70" s="66"/>
      <c r="B70" s="269" t="s">
        <v>184</v>
      </c>
      <c r="C70" s="269"/>
      <c r="D70" s="269"/>
      <c r="E70" s="269"/>
      <c r="F70" s="269"/>
      <c r="G70" s="269"/>
      <c r="H70" s="269"/>
      <c r="I70" s="690" t="str">
        <f>INDEX('LŠZ H'!A$2:AL$130,A48,5)</f>
        <v>OM-H078</v>
      </c>
      <c r="J70" s="741"/>
      <c r="K70" s="741"/>
      <c r="L70" s="741"/>
      <c r="M70" s="741"/>
      <c r="N70" s="741"/>
      <c r="O70" s="741"/>
      <c r="P70" s="741"/>
      <c r="Q70" s="741"/>
      <c r="R70" s="741"/>
      <c r="S70" s="741"/>
      <c r="T70" s="741"/>
      <c r="U70" s="742"/>
      <c r="V70" s="67"/>
      <c r="W70" s="66"/>
      <c r="X70" s="269"/>
      <c r="Y70" s="269"/>
      <c r="Z70" s="269"/>
      <c r="AA70" s="269"/>
      <c r="AB70" s="269"/>
      <c r="AC70" s="269"/>
      <c r="AD70" s="269"/>
      <c r="AE70" s="269"/>
      <c r="AF70" s="712"/>
      <c r="AG70" s="713"/>
      <c r="AH70" s="713"/>
      <c r="AI70" s="713"/>
      <c r="AJ70" s="713"/>
      <c r="AK70" s="714"/>
      <c r="AL70" s="75"/>
      <c r="AM70" s="676"/>
      <c r="AN70" s="677"/>
      <c r="AO70" s="677"/>
      <c r="AP70" s="677"/>
      <c r="AQ70" s="678"/>
      <c r="AR70" s="67"/>
    </row>
    <row r="71" spans="1:44" ht="4.5" customHeight="1" x14ac:dyDescent="0.25">
      <c r="A71" s="66"/>
      <c r="B71" s="269"/>
      <c r="C71" s="269"/>
      <c r="D71" s="269"/>
      <c r="E71" s="269"/>
      <c r="F71" s="269"/>
      <c r="G71" s="269"/>
      <c r="H71" s="269"/>
      <c r="I71" s="743"/>
      <c r="J71" s="744"/>
      <c r="K71" s="744"/>
      <c r="L71" s="744"/>
      <c r="M71" s="744"/>
      <c r="N71" s="744"/>
      <c r="O71" s="744"/>
      <c r="P71" s="744"/>
      <c r="Q71" s="744"/>
      <c r="R71" s="744"/>
      <c r="S71" s="744"/>
      <c r="T71" s="744"/>
      <c r="U71" s="745"/>
      <c r="V71" s="67"/>
      <c r="W71" s="66"/>
      <c r="X71" s="72"/>
      <c r="Y71" s="72"/>
      <c r="Z71" s="72"/>
      <c r="AA71" s="72"/>
      <c r="AB71" s="72"/>
      <c r="AC71" s="72"/>
      <c r="AD71" s="72"/>
      <c r="AE71" s="72"/>
      <c r="AF71" s="72"/>
      <c r="AG71" s="72"/>
      <c r="AH71" s="72"/>
      <c r="AI71" s="72"/>
      <c r="AJ71" s="72"/>
      <c r="AK71" s="72"/>
      <c r="AL71" s="72"/>
      <c r="AM71" s="72"/>
      <c r="AN71" s="72"/>
      <c r="AO71" s="72"/>
      <c r="AP71" s="72"/>
      <c r="AQ71" s="72"/>
      <c r="AR71" s="67"/>
    </row>
    <row r="72" spans="1:44" ht="4.5" customHeight="1" x14ac:dyDescent="0.25">
      <c r="A72" s="66"/>
      <c r="B72" s="269" t="s">
        <v>185</v>
      </c>
      <c r="C72" s="269"/>
      <c r="D72" s="269"/>
      <c r="E72" s="269"/>
      <c r="F72" s="269"/>
      <c r="G72" s="269"/>
      <c r="H72" s="269"/>
      <c r="I72" s="743"/>
      <c r="J72" s="744"/>
      <c r="K72" s="744"/>
      <c r="L72" s="744"/>
      <c r="M72" s="744"/>
      <c r="N72" s="744"/>
      <c r="O72" s="744"/>
      <c r="P72" s="744"/>
      <c r="Q72" s="744"/>
      <c r="R72" s="744"/>
      <c r="S72" s="744"/>
      <c r="T72" s="744"/>
      <c r="U72" s="745"/>
      <c r="V72" s="67"/>
      <c r="W72" s="66"/>
      <c r="X72" s="700" t="s">
        <v>15</v>
      </c>
      <c r="Y72" s="701"/>
      <c r="Z72" s="701"/>
      <c r="AA72" s="701"/>
      <c r="AB72" s="701"/>
      <c r="AC72" s="701"/>
      <c r="AD72" s="701"/>
      <c r="AE72" s="701"/>
      <c r="AF72" s="701"/>
      <c r="AG72" s="701"/>
      <c r="AH72" s="701"/>
      <c r="AI72" s="701"/>
      <c r="AJ72" s="701"/>
      <c r="AK72" s="701"/>
      <c r="AL72" s="701"/>
      <c r="AM72" s="701"/>
      <c r="AN72" s="701"/>
      <c r="AO72" s="701"/>
      <c r="AP72" s="701"/>
      <c r="AQ72" s="702"/>
      <c r="AR72" s="67"/>
    </row>
    <row r="73" spans="1:44" ht="4.5" customHeight="1" x14ac:dyDescent="0.25">
      <c r="A73" s="66"/>
      <c r="B73" s="269"/>
      <c r="C73" s="269"/>
      <c r="D73" s="269"/>
      <c r="E73" s="269"/>
      <c r="F73" s="269"/>
      <c r="G73" s="269"/>
      <c r="H73" s="269"/>
      <c r="I73" s="746"/>
      <c r="J73" s="747"/>
      <c r="K73" s="747"/>
      <c r="L73" s="747"/>
      <c r="M73" s="747"/>
      <c r="N73" s="747"/>
      <c r="O73" s="747"/>
      <c r="P73" s="747"/>
      <c r="Q73" s="747"/>
      <c r="R73" s="747"/>
      <c r="S73" s="747"/>
      <c r="T73" s="747"/>
      <c r="U73" s="748"/>
      <c r="V73" s="67"/>
      <c r="W73" s="66"/>
      <c r="X73" s="703"/>
      <c r="Y73" s="704"/>
      <c r="Z73" s="704"/>
      <c r="AA73" s="704"/>
      <c r="AB73" s="704"/>
      <c r="AC73" s="704"/>
      <c r="AD73" s="704"/>
      <c r="AE73" s="704"/>
      <c r="AF73" s="704"/>
      <c r="AG73" s="704"/>
      <c r="AH73" s="704"/>
      <c r="AI73" s="704"/>
      <c r="AJ73" s="704"/>
      <c r="AK73" s="704"/>
      <c r="AL73" s="704"/>
      <c r="AM73" s="704"/>
      <c r="AN73" s="704"/>
      <c r="AO73" s="704"/>
      <c r="AP73" s="704"/>
      <c r="AQ73" s="705"/>
      <c r="AR73" s="67"/>
    </row>
    <row r="74" spans="1:44" ht="4.5" customHeight="1" x14ac:dyDescent="0.25">
      <c r="A74" s="66"/>
      <c r="B74" s="69"/>
      <c r="C74" s="69"/>
      <c r="D74" s="69"/>
      <c r="E74" s="69"/>
      <c r="F74" s="69"/>
      <c r="G74" s="69"/>
      <c r="H74" s="69"/>
      <c r="I74" s="69"/>
      <c r="J74" s="69"/>
      <c r="K74" s="69"/>
      <c r="L74" s="69"/>
      <c r="M74" s="69"/>
      <c r="N74" s="69"/>
      <c r="O74" s="69"/>
      <c r="P74" s="69"/>
      <c r="Q74" s="69"/>
      <c r="R74" s="69"/>
      <c r="S74" s="69"/>
      <c r="T74" s="69"/>
      <c r="U74" s="69"/>
      <c r="V74" s="67"/>
      <c r="W74" s="66"/>
      <c r="X74" s="703"/>
      <c r="Y74" s="704"/>
      <c r="Z74" s="704"/>
      <c r="AA74" s="704"/>
      <c r="AB74" s="704"/>
      <c r="AC74" s="704"/>
      <c r="AD74" s="704"/>
      <c r="AE74" s="704"/>
      <c r="AF74" s="704"/>
      <c r="AG74" s="704"/>
      <c r="AH74" s="704"/>
      <c r="AI74" s="704"/>
      <c r="AJ74" s="704"/>
      <c r="AK74" s="704"/>
      <c r="AL74" s="704"/>
      <c r="AM74" s="704"/>
      <c r="AN74" s="704"/>
      <c r="AO74" s="704"/>
      <c r="AP74" s="704"/>
      <c r="AQ74" s="705"/>
      <c r="AR74" s="67"/>
    </row>
    <row r="75" spans="1:44" ht="4.5" customHeight="1" x14ac:dyDescent="0.25">
      <c r="A75" s="66"/>
      <c r="B75" s="269" t="s">
        <v>214</v>
      </c>
      <c r="C75" s="269"/>
      <c r="D75" s="269"/>
      <c r="E75" s="269"/>
      <c r="F75" s="269"/>
      <c r="G75" s="269"/>
      <c r="H75" s="269"/>
      <c r="I75" s="749" t="str">
        <f>CONCATENATE(INDEX('LŠZ H'!A$2:AI$130,A48,11),"",INDEX('LŠZ H'!A$2:AI$130,A48,24),", ",INDEX('LŠZ H'!A$2:AI$130,A48,25),"",INDEX('LŠZ H'!A$2:AI$130,A48,12))</f>
        <v>Milan KONEČNÍK2, 15041145</v>
      </c>
      <c r="J75" s="750"/>
      <c r="K75" s="750"/>
      <c r="L75" s="750"/>
      <c r="M75" s="750"/>
      <c r="N75" s="750"/>
      <c r="O75" s="750"/>
      <c r="P75" s="750"/>
      <c r="Q75" s="750"/>
      <c r="R75" s="750"/>
      <c r="S75" s="750"/>
      <c r="T75" s="750"/>
      <c r="U75" s="751"/>
      <c r="V75" s="67"/>
      <c r="W75" s="66"/>
      <c r="X75" s="703"/>
      <c r="Y75" s="704"/>
      <c r="Z75" s="704"/>
      <c r="AA75" s="704"/>
      <c r="AB75" s="704"/>
      <c r="AC75" s="704"/>
      <c r="AD75" s="704"/>
      <c r="AE75" s="704"/>
      <c r="AF75" s="704"/>
      <c r="AG75" s="704"/>
      <c r="AH75" s="704"/>
      <c r="AI75" s="704"/>
      <c r="AJ75" s="704"/>
      <c r="AK75" s="704"/>
      <c r="AL75" s="704"/>
      <c r="AM75" s="704"/>
      <c r="AN75" s="704"/>
      <c r="AO75" s="704"/>
      <c r="AP75" s="704"/>
      <c r="AQ75" s="705"/>
      <c r="AR75" s="67"/>
    </row>
    <row r="76" spans="1:44" ht="4.5" customHeight="1" x14ac:dyDescent="0.25">
      <c r="A76" s="66"/>
      <c r="B76" s="269"/>
      <c r="C76" s="269"/>
      <c r="D76" s="269"/>
      <c r="E76" s="269"/>
      <c r="F76" s="269"/>
      <c r="G76" s="269"/>
      <c r="H76" s="269"/>
      <c r="I76" s="752"/>
      <c r="J76" s="699"/>
      <c r="K76" s="699"/>
      <c r="L76" s="699"/>
      <c r="M76" s="699"/>
      <c r="N76" s="699"/>
      <c r="O76" s="699"/>
      <c r="P76" s="699"/>
      <c r="Q76" s="699"/>
      <c r="R76" s="699"/>
      <c r="S76" s="699"/>
      <c r="T76" s="699"/>
      <c r="U76" s="753"/>
      <c r="V76" s="67"/>
      <c r="W76" s="66"/>
      <c r="X76" s="703"/>
      <c r="Y76" s="704"/>
      <c r="Z76" s="704"/>
      <c r="AA76" s="704"/>
      <c r="AB76" s="704"/>
      <c r="AC76" s="704"/>
      <c r="AD76" s="704"/>
      <c r="AE76" s="704"/>
      <c r="AF76" s="704"/>
      <c r="AG76" s="704"/>
      <c r="AH76" s="704"/>
      <c r="AI76" s="704"/>
      <c r="AJ76" s="704"/>
      <c r="AK76" s="704"/>
      <c r="AL76" s="704"/>
      <c r="AM76" s="704"/>
      <c r="AN76" s="704"/>
      <c r="AO76" s="704"/>
      <c r="AP76" s="704"/>
      <c r="AQ76" s="705"/>
      <c r="AR76" s="67"/>
    </row>
    <row r="77" spans="1:44" ht="4.5" customHeight="1" x14ac:dyDescent="0.25">
      <c r="A77" s="66"/>
      <c r="B77" s="269" t="s">
        <v>215</v>
      </c>
      <c r="C77" s="269"/>
      <c r="D77" s="269"/>
      <c r="E77" s="269"/>
      <c r="F77" s="269"/>
      <c r="G77" s="269"/>
      <c r="H77" s="269"/>
      <c r="I77" s="752"/>
      <c r="J77" s="699"/>
      <c r="K77" s="699"/>
      <c r="L77" s="699"/>
      <c r="M77" s="699"/>
      <c r="N77" s="699"/>
      <c r="O77" s="699"/>
      <c r="P77" s="699"/>
      <c r="Q77" s="699"/>
      <c r="R77" s="699"/>
      <c r="S77" s="699"/>
      <c r="T77" s="699"/>
      <c r="U77" s="753"/>
      <c r="V77" s="67"/>
      <c r="W77" s="66"/>
      <c r="X77" s="706"/>
      <c r="Y77" s="707"/>
      <c r="Z77" s="707"/>
      <c r="AA77" s="707"/>
      <c r="AB77" s="707"/>
      <c r="AC77" s="707"/>
      <c r="AD77" s="707"/>
      <c r="AE77" s="707"/>
      <c r="AF77" s="707"/>
      <c r="AG77" s="707"/>
      <c r="AH77" s="707"/>
      <c r="AI77" s="707"/>
      <c r="AJ77" s="707"/>
      <c r="AK77" s="707"/>
      <c r="AL77" s="707"/>
      <c r="AM77" s="707"/>
      <c r="AN77" s="707"/>
      <c r="AO77" s="707"/>
      <c r="AP77" s="707"/>
      <c r="AQ77" s="708"/>
      <c r="AR77" s="67"/>
    </row>
    <row r="78" spans="1:44" ht="4.5" customHeight="1" x14ac:dyDescent="0.25">
      <c r="A78" s="66"/>
      <c r="B78" s="269"/>
      <c r="C78" s="269"/>
      <c r="D78" s="269"/>
      <c r="E78" s="269"/>
      <c r="F78" s="269"/>
      <c r="G78" s="269"/>
      <c r="H78" s="269"/>
      <c r="I78" s="752"/>
      <c r="J78" s="699"/>
      <c r="K78" s="699"/>
      <c r="L78" s="699"/>
      <c r="M78" s="699"/>
      <c r="N78" s="699"/>
      <c r="O78" s="699"/>
      <c r="P78" s="699"/>
      <c r="Q78" s="699"/>
      <c r="R78" s="699"/>
      <c r="S78" s="699"/>
      <c r="T78" s="699"/>
      <c r="U78" s="753"/>
      <c r="V78" s="67"/>
      <c r="W78" s="66"/>
      <c r="AR78" s="67"/>
    </row>
    <row r="79" spans="1:44" ht="4.5" customHeight="1" x14ac:dyDescent="0.25">
      <c r="A79" s="66"/>
      <c r="B79" s="69"/>
      <c r="C79" s="69"/>
      <c r="D79" s="69"/>
      <c r="E79" s="69"/>
      <c r="F79" s="69"/>
      <c r="G79" s="69"/>
      <c r="H79" s="69"/>
      <c r="I79" s="752"/>
      <c r="J79" s="699"/>
      <c r="K79" s="699"/>
      <c r="L79" s="699"/>
      <c r="M79" s="699"/>
      <c r="N79" s="699"/>
      <c r="O79" s="699"/>
      <c r="P79" s="699"/>
      <c r="Q79" s="699"/>
      <c r="R79" s="699"/>
      <c r="S79" s="699"/>
      <c r="T79" s="699"/>
      <c r="U79" s="753"/>
      <c r="V79" s="67"/>
      <c r="W79" s="66"/>
      <c r="X79" s="238" t="s">
        <v>216</v>
      </c>
      <c r="Y79" s="239"/>
      <c r="Z79" s="239"/>
      <c r="AA79" s="239"/>
      <c r="AB79" s="239"/>
      <c r="AC79" s="239"/>
      <c r="AD79" s="240"/>
      <c r="AE79" s="238" t="s">
        <v>223</v>
      </c>
      <c r="AF79" s="239"/>
      <c r="AG79" s="239"/>
      <c r="AH79" s="240"/>
      <c r="AI79" s="247" t="s">
        <v>224</v>
      </c>
      <c r="AJ79" s="248"/>
      <c r="AK79" s="248"/>
      <c r="AL79" s="248"/>
      <c r="AM79" s="249"/>
      <c r="AN79" s="247" t="s">
        <v>225</v>
      </c>
      <c r="AO79" s="248"/>
      <c r="AP79" s="248"/>
      <c r="AQ79" s="249"/>
      <c r="AR79" s="67"/>
    </row>
    <row r="80" spans="1:44" ht="4.5" customHeight="1" x14ac:dyDescent="0.25">
      <c r="A80" s="66"/>
      <c r="B80" s="269" t="s">
        <v>217</v>
      </c>
      <c r="C80" s="269"/>
      <c r="D80" s="269"/>
      <c r="E80" s="269"/>
      <c r="F80" s="269"/>
      <c r="G80" s="269"/>
      <c r="H80" s="269"/>
      <c r="I80" s="752"/>
      <c r="J80" s="699"/>
      <c r="K80" s="699"/>
      <c r="L80" s="699"/>
      <c r="M80" s="699"/>
      <c r="N80" s="699"/>
      <c r="O80" s="699"/>
      <c r="P80" s="699"/>
      <c r="Q80" s="699"/>
      <c r="R80" s="699"/>
      <c r="S80" s="699"/>
      <c r="T80" s="699"/>
      <c r="U80" s="753"/>
      <c r="V80" s="67"/>
      <c r="W80" s="66"/>
      <c r="X80" s="241"/>
      <c r="Y80" s="242"/>
      <c r="Z80" s="242"/>
      <c r="AA80" s="242"/>
      <c r="AB80" s="242"/>
      <c r="AC80" s="242"/>
      <c r="AD80" s="243"/>
      <c r="AE80" s="241"/>
      <c r="AF80" s="242"/>
      <c r="AG80" s="242"/>
      <c r="AH80" s="243"/>
      <c r="AI80" s="250"/>
      <c r="AJ80" s="251"/>
      <c r="AK80" s="251"/>
      <c r="AL80" s="251"/>
      <c r="AM80" s="252"/>
      <c r="AN80" s="250"/>
      <c r="AO80" s="251"/>
      <c r="AP80" s="251"/>
      <c r="AQ80" s="252"/>
      <c r="AR80" s="67"/>
    </row>
    <row r="81" spans="1:44" ht="4.5" customHeight="1" x14ac:dyDescent="0.25">
      <c r="A81" s="66"/>
      <c r="B81" s="269"/>
      <c r="C81" s="269"/>
      <c r="D81" s="269"/>
      <c r="E81" s="269"/>
      <c r="F81" s="269"/>
      <c r="G81" s="269"/>
      <c r="H81" s="269"/>
      <c r="I81" s="752"/>
      <c r="J81" s="699"/>
      <c r="K81" s="699"/>
      <c r="L81" s="699"/>
      <c r="M81" s="699"/>
      <c r="N81" s="699"/>
      <c r="O81" s="699"/>
      <c r="P81" s="699"/>
      <c r="Q81" s="699"/>
      <c r="R81" s="699"/>
      <c r="S81" s="699"/>
      <c r="T81" s="699"/>
      <c r="U81" s="753"/>
      <c r="V81" s="67"/>
      <c r="W81" s="66"/>
      <c r="X81" s="244"/>
      <c r="Y81" s="245"/>
      <c r="Z81" s="245"/>
      <c r="AA81" s="245"/>
      <c r="AB81" s="245"/>
      <c r="AC81" s="245"/>
      <c r="AD81" s="246"/>
      <c r="AE81" s="244"/>
      <c r="AF81" s="245"/>
      <c r="AG81" s="245"/>
      <c r="AH81" s="246"/>
      <c r="AI81" s="253"/>
      <c r="AJ81" s="254"/>
      <c r="AK81" s="254"/>
      <c r="AL81" s="254"/>
      <c r="AM81" s="255"/>
      <c r="AN81" s="253"/>
      <c r="AO81" s="254"/>
      <c r="AP81" s="254"/>
      <c r="AQ81" s="255"/>
      <c r="AR81" s="67"/>
    </row>
    <row r="82" spans="1:44" ht="4.5" customHeight="1" x14ac:dyDescent="0.25">
      <c r="A82" s="66"/>
      <c r="B82" s="269" t="s">
        <v>218</v>
      </c>
      <c r="C82" s="269"/>
      <c r="D82" s="269"/>
      <c r="E82" s="269"/>
      <c r="F82" s="269"/>
      <c r="G82" s="269"/>
      <c r="H82" s="269"/>
      <c r="I82" s="752"/>
      <c r="J82" s="699"/>
      <c r="K82" s="699"/>
      <c r="L82" s="699"/>
      <c r="M82" s="699"/>
      <c r="N82" s="699"/>
      <c r="O82" s="699"/>
      <c r="P82" s="699"/>
      <c r="Q82" s="699"/>
      <c r="R82" s="699"/>
      <c r="S82" s="699"/>
      <c r="T82" s="699"/>
      <c r="U82" s="753"/>
      <c r="V82" s="67"/>
      <c r="W82" s="66"/>
      <c r="X82" s="280" t="s">
        <v>42</v>
      </c>
      <c r="Y82" s="305"/>
      <c r="Z82" s="305"/>
      <c r="AA82" s="305"/>
      <c r="AB82" s="305"/>
      <c r="AC82" s="305"/>
      <c r="AD82" s="306"/>
      <c r="AE82" s="367">
        <f>INDEX('LŠZ H'!A$2:AI$130,A48,29)</f>
        <v>365</v>
      </c>
      <c r="AF82" s="368"/>
      <c r="AG82" s="368"/>
      <c r="AH82" s="369"/>
      <c r="AI82" s="258">
        <f>INDEX('LŠZ H'!A$2:AI$130,A48,31)</f>
        <v>40</v>
      </c>
      <c r="AJ82" s="376"/>
      <c r="AK82" s="376"/>
      <c r="AL82" s="376"/>
      <c r="AM82" s="377"/>
      <c r="AN82" s="258">
        <f>INDEX('LŠZ H'!A$2:AI$130,A48,33)</f>
        <v>80</v>
      </c>
      <c r="AO82" s="376"/>
      <c r="AP82" s="376"/>
      <c r="AQ82" s="377"/>
      <c r="AR82" s="67"/>
    </row>
    <row r="83" spans="1:44" ht="4.5" customHeight="1" x14ac:dyDescent="0.25">
      <c r="A83" s="66"/>
      <c r="B83" s="269"/>
      <c r="C83" s="269"/>
      <c r="D83" s="269"/>
      <c r="E83" s="269"/>
      <c r="F83" s="269"/>
      <c r="G83" s="269"/>
      <c r="H83" s="269"/>
      <c r="I83" s="752"/>
      <c r="J83" s="699"/>
      <c r="K83" s="699"/>
      <c r="L83" s="699"/>
      <c r="M83" s="699"/>
      <c r="N83" s="699"/>
      <c r="O83" s="699"/>
      <c r="P83" s="699"/>
      <c r="Q83" s="699"/>
      <c r="R83" s="699"/>
      <c r="S83" s="699"/>
      <c r="T83" s="699"/>
      <c r="U83" s="753"/>
      <c r="V83" s="67"/>
      <c r="W83" s="66"/>
      <c r="X83" s="307"/>
      <c r="Y83" s="308"/>
      <c r="Z83" s="308"/>
      <c r="AA83" s="308"/>
      <c r="AB83" s="308"/>
      <c r="AC83" s="308"/>
      <c r="AD83" s="309"/>
      <c r="AE83" s="370"/>
      <c r="AF83" s="371"/>
      <c r="AG83" s="371"/>
      <c r="AH83" s="372"/>
      <c r="AI83" s="378"/>
      <c r="AJ83" s="379"/>
      <c r="AK83" s="379"/>
      <c r="AL83" s="379"/>
      <c r="AM83" s="380"/>
      <c r="AN83" s="378"/>
      <c r="AO83" s="379"/>
      <c r="AP83" s="379"/>
      <c r="AQ83" s="380"/>
      <c r="AR83" s="67"/>
    </row>
    <row r="84" spans="1:44" ht="4.5" customHeight="1" x14ac:dyDescent="0.25">
      <c r="A84" s="66"/>
      <c r="B84" s="78"/>
      <c r="C84" s="69"/>
      <c r="D84" s="69"/>
      <c r="E84" s="69"/>
      <c r="F84" s="69"/>
      <c r="G84" s="69"/>
      <c r="H84" s="69"/>
      <c r="I84" s="754"/>
      <c r="J84" s="755"/>
      <c r="K84" s="755"/>
      <c r="L84" s="755"/>
      <c r="M84" s="755"/>
      <c r="N84" s="755"/>
      <c r="O84" s="755"/>
      <c r="P84" s="755"/>
      <c r="Q84" s="755"/>
      <c r="R84" s="755"/>
      <c r="S84" s="755"/>
      <c r="T84" s="755"/>
      <c r="U84" s="756"/>
      <c r="V84" s="67"/>
      <c r="W84" s="66"/>
      <c r="X84" s="310"/>
      <c r="Y84" s="311"/>
      <c r="Z84" s="311"/>
      <c r="AA84" s="311"/>
      <c r="AB84" s="311"/>
      <c r="AC84" s="311"/>
      <c r="AD84" s="312"/>
      <c r="AE84" s="373"/>
      <c r="AF84" s="374"/>
      <c r="AG84" s="374"/>
      <c r="AH84" s="375"/>
      <c r="AI84" s="381"/>
      <c r="AJ84" s="382"/>
      <c r="AK84" s="382"/>
      <c r="AL84" s="382"/>
      <c r="AM84" s="383"/>
      <c r="AN84" s="381"/>
      <c r="AO84" s="382"/>
      <c r="AP84" s="382"/>
      <c r="AQ84" s="383"/>
      <c r="AR84" s="67"/>
    </row>
    <row r="85" spans="1:44" ht="4.5" customHeight="1" x14ac:dyDescent="0.25">
      <c r="A85" s="66"/>
      <c r="B85" s="269" t="s">
        <v>43</v>
      </c>
      <c r="C85" s="269"/>
      <c r="D85" s="269"/>
      <c r="E85" s="269"/>
      <c r="F85" s="269"/>
      <c r="G85" s="269"/>
      <c r="H85" s="296"/>
      <c r="I85" s="297">
        <f>INDEX('LŠZ H'!A$2:AI$130,A48,13)</f>
        <v>46655</v>
      </c>
      <c r="J85" s="298"/>
      <c r="K85" s="298"/>
      <c r="L85" s="298"/>
      <c r="M85" s="298"/>
      <c r="N85" s="298"/>
      <c r="O85" s="298"/>
      <c r="P85" s="298"/>
      <c r="Q85" s="298"/>
      <c r="R85" s="298"/>
      <c r="S85" s="298"/>
      <c r="T85" s="298"/>
      <c r="U85" s="299"/>
      <c r="V85" s="67"/>
      <c r="W85" s="66"/>
      <c r="X85" s="220" t="s">
        <v>201</v>
      </c>
      <c r="Y85" s="221"/>
      <c r="Z85" s="221"/>
      <c r="AA85" s="221"/>
      <c r="AB85" s="221"/>
      <c r="AC85" s="221"/>
      <c r="AD85" s="222"/>
      <c r="AE85" s="238" t="s">
        <v>226</v>
      </c>
      <c r="AF85" s="221"/>
      <c r="AG85" s="221"/>
      <c r="AH85" s="222"/>
      <c r="AI85" s="238" t="s">
        <v>5</v>
      </c>
      <c r="AJ85" s="221"/>
      <c r="AK85" s="221"/>
      <c r="AL85" s="221"/>
      <c r="AM85" s="222"/>
      <c r="AN85" s="238" t="s">
        <v>6</v>
      </c>
      <c r="AO85" s="221"/>
      <c r="AP85" s="221"/>
      <c r="AQ85" s="222"/>
      <c r="AR85" s="67"/>
    </row>
    <row r="86" spans="1:44" ht="4.5" customHeight="1" x14ac:dyDescent="0.25">
      <c r="A86" s="66"/>
      <c r="B86" s="269"/>
      <c r="C86" s="269"/>
      <c r="D86" s="269"/>
      <c r="E86" s="269"/>
      <c r="F86" s="269"/>
      <c r="G86" s="269"/>
      <c r="H86" s="296"/>
      <c r="I86" s="300"/>
      <c r="J86" s="269"/>
      <c r="K86" s="269"/>
      <c r="L86" s="269"/>
      <c r="M86" s="269"/>
      <c r="N86" s="269"/>
      <c r="O86" s="269"/>
      <c r="P86" s="269"/>
      <c r="Q86" s="269"/>
      <c r="R86" s="269"/>
      <c r="S86" s="269"/>
      <c r="T86" s="269"/>
      <c r="U86" s="296"/>
      <c r="V86" s="67"/>
      <c r="W86" s="66"/>
      <c r="X86" s="223"/>
      <c r="Y86" s="224"/>
      <c r="Z86" s="224"/>
      <c r="AA86" s="224"/>
      <c r="AB86" s="224"/>
      <c r="AC86" s="224"/>
      <c r="AD86" s="225"/>
      <c r="AE86" s="223"/>
      <c r="AF86" s="224"/>
      <c r="AG86" s="224"/>
      <c r="AH86" s="225"/>
      <c r="AI86" s="223"/>
      <c r="AJ86" s="224"/>
      <c r="AK86" s="224"/>
      <c r="AL86" s="224"/>
      <c r="AM86" s="225"/>
      <c r="AN86" s="223"/>
      <c r="AO86" s="224"/>
      <c r="AP86" s="224"/>
      <c r="AQ86" s="225"/>
      <c r="AR86" s="67"/>
    </row>
    <row r="87" spans="1:44" ht="4.5" customHeight="1" x14ac:dyDescent="0.25">
      <c r="A87" s="66"/>
      <c r="B87" s="269" t="s">
        <v>44</v>
      </c>
      <c r="C87" s="269"/>
      <c r="D87" s="269"/>
      <c r="E87" s="269"/>
      <c r="F87" s="269"/>
      <c r="G87" s="269"/>
      <c r="H87" s="269"/>
      <c r="I87" s="300"/>
      <c r="J87" s="269"/>
      <c r="K87" s="269"/>
      <c r="L87" s="269"/>
      <c r="M87" s="269"/>
      <c r="N87" s="269"/>
      <c r="O87" s="269"/>
      <c r="P87" s="269"/>
      <c r="Q87" s="269"/>
      <c r="R87" s="269"/>
      <c r="S87" s="269"/>
      <c r="T87" s="269"/>
      <c r="U87" s="296"/>
      <c r="V87" s="67"/>
      <c r="W87" s="66"/>
      <c r="X87" s="226"/>
      <c r="Y87" s="227"/>
      <c r="Z87" s="227"/>
      <c r="AA87" s="227"/>
      <c r="AB87" s="227"/>
      <c r="AC87" s="227"/>
      <c r="AD87" s="228"/>
      <c r="AE87" s="226"/>
      <c r="AF87" s="227"/>
      <c r="AG87" s="227"/>
      <c r="AH87" s="228"/>
      <c r="AI87" s="226"/>
      <c r="AJ87" s="227"/>
      <c r="AK87" s="227"/>
      <c r="AL87" s="227"/>
      <c r="AM87" s="228"/>
      <c r="AN87" s="226"/>
      <c r="AO87" s="227"/>
      <c r="AP87" s="227"/>
      <c r="AQ87" s="228"/>
      <c r="AR87" s="67"/>
    </row>
    <row r="88" spans="1:44" ht="4.5" customHeight="1" x14ac:dyDescent="0.25">
      <c r="A88" s="66"/>
      <c r="B88" s="269"/>
      <c r="C88" s="269"/>
      <c r="D88" s="269"/>
      <c r="E88" s="269"/>
      <c r="F88" s="269"/>
      <c r="G88" s="269"/>
      <c r="H88" s="269"/>
      <c r="I88" s="301"/>
      <c r="J88" s="302"/>
      <c r="K88" s="302"/>
      <c r="L88" s="302"/>
      <c r="M88" s="302"/>
      <c r="N88" s="302"/>
      <c r="O88" s="302"/>
      <c r="P88" s="302"/>
      <c r="Q88" s="302"/>
      <c r="R88" s="302"/>
      <c r="S88" s="302"/>
      <c r="T88" s="302"/>
      <c r="U88" s="303"/>
      <c r="V88" s="67"/>
      <c r="W88" s="66"/>
      <c r="X88" s="280" t="s">
        <v>111</v>
      </c>
      <c r="Y88" s="281"/>
      <c r="Z88" s="281"/>
      <c r="AA88" s="281"/>
      <c r="AB88" s="281"/>
      <c r="AC88" s="281"/>
      <c r="AD88" s="282"/>
      <c r="AE88" s="358">
        <f>INDEX('LŠZ H'!A$2:AI$130,A48,35)</f>
        <v>0</v>
      </c>
      <c r="AF88" s="359"/>
      <c r="AG88" s="359"/>
      <c r="AH88" s="360"/>
      <c r="AI88" s="358" t="e">
        <f>INDEX('LŠZ H'!A$2:AI$130,A48,36)</f>
        <v>#REF!</v>
      </c>
      <c r="AJ88" s="359"/>
      <c r="AK88" s="359"/>
      <c r="AL88" s="359"/>
      <c r="AM88" s="360"/>
      <c r="AN88" s="358" t="e">
        <f>INDEX('LŠZ H'!A$2:AI$130,A48,37)</f>
        <v>#REF!</v>
      </c>
      <c r="AO88" s="359"/>
      <c r="AP88" s="359"/>
      <c r="AQ88" s="360"/>
      <c r="AR88" s="67"/>
    </row>
    <row r="89" spans="1:44" ht="4.5" customHeight="1" x14ac:dyDescent="0.25">
      <c r="A89" s="66"/>
      <c r="B89" s="69"/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7"/>
      <c r="W89" s="66"/>
      <c r="X89" s="283"/>
      <c r="Y89" s="284"/>
      <c r="Z89" s="284"/>
      <c r="AA89" s="284"/>
      <c r="AB89" s="284"/>
      <c r="AC89" s="284"/>
      <c r="AD89" s="285"/>
      <c r="AE89" s="361"/>
      <c r="AF89" s="362"/>
      <c r="AG89" s="362"/>
      <c r="AH89" s="363"/>
      <c r="AI89" s="361"/>
      <c r="AJ89" s="362"/>
      <c r="AK89" s="362"/>
      <c r="AL89" s="362"/>
      <c r="AM89" s="363"/>
      <c r="AN89" s="361"/>
      <c r="AO89" s="362"/>
      <c r="AP89" s="362"/>
      <c r="AQ89" s="363"/>
      <c r="AR89" s="67"/>
    </row>
    <row r="90" spans="1:44" ht="4.5" customHeight="1" x14ac:dyDescent="0.25">
      <c r="A90" s="66"/>
      <c r="B90" s="69"/>
      <c r="C90" s="69"/>
      <c r="D90" s="69"/>
      <c r="E90" s="69"/>
      <c r="F90" s="69"/>
      <c r="G90" s="69"/>
      <c r="H90" s="69"/>
      <c r="I90" s="69"/>
      <c r="J90" s="69"/>
      <c r="K90" s="69"/>
      <c r="L90" s="297">
        <f ca="1">IF(DAYS360(I85,NOW())&gt;60,NOW(),I85)</f>
        <v>46655</v>
      </c>
      <c r="M90" s="350"/>
      <c r="N90" s="350"/>
      <c r="O90" s="350"/>
      <c r="P90" s="350"/>
      <c r="Q90" s="350"/>
      <c r="R90" s="350"/>
      <c r="S90" s="350"/>
      <c r="T90" s="350"/>
      <c r="U90" s="351"/>
      <c r="V90" s="67"/>
      <c r="W90" s="66"/>
      <c r="X90" s="286"/>
      <c r="Y90" s="287"/>
      <c r="Z90" s="287"/>
      <c r="AA90" s="287"/>
      <c r="AB90" s="287"/>
      <c r="AC90" s="287"/>
      <c r="AD90" s="288"/>
      <c r="AE90" s="364"/>
      <c r="AF90" s="365"/>
      <c r="AG90" s="365"/>
      <c r="AH90" s="366"/>
      <c r="AI90" s="364"/>
      <c r="AJ90" s="365"/>
      <c r="AK90" s="365"/>
      <c r="AL90" s="365"/>
      <c r="AM90" s="366"/>
      <c r="AN90" s="364"/>
      <c r="AO90" s="365"/>
      <c r="AP90" s="365"/>
      <c r="AQ90" s="366"/>
      <c r="AR90" s="67"/>
    </row>
    <row r="91" spans="1:44" ht="4.5" customHeight="1" x14ac:dyDescent="0.25">
      <c r="A91" s="66"/>
      <c r="B91" s="269" t="s">
        <v>45</v>
      </c>
      <c r="C91" s="269"/>
      <c r="D91" s="269"/>
      <c r="E91" s="269"/>
      <c r="F91" s="269"/>
      <c r="G91" s="269"/>
      <c r="H91" s="269"/>
      <c r="I91" s="269"/>
      <c r="J91" s="269"/>
      <c r="K91" s="269"/>
      <c r="L91" s="352"/>
      <c r="M91" s="353"/>
      <c r="N91" s="353"/>
      <c r="O91" s="353"/>
      <c r="P91" s="353"/>
      <c r="Q91" s="353"/>
      <c r="R91" s="353"/>
      <c r="S91" s="353"/>
      <c r="T91" s="353"/>
      <c r="U91" s="354"/>
      <c r="V91" s="67"/>
      <c r="W91" s="66"/>
      <c r="X91" s="271" t="s">
        <v>46</v>
      </c>
      <c r="Y91" s="272"/>
      <c r="Z91" s="272"/>
      <c r="AA91" s="273"/>
      <c r="AB91" s="238">
        <f>INDEX('LŠZ H'!A$2:AI$130,A48,18)</f>
        <v>45925</v>
      </c>
      <c r="AC91" s="240"/>
      <c r="AD91" s="238" t="s">
        <v>47</v>
      </c>
      <c r="AE91" s="240"/>
      <c r="AF91" s="260" t="str">
        <f>INDEX('LŠZ H'!A$2:AI$130,A48,7)</f>
        <v>T8841164XL</v>
      </c>
      <c r="AG91" s="261"/>
      <c r="AH91" s="261"/>
      <c r="AI91" s="261"/>
      <c r="AJ91" s="261"/>
      <c r="AK91" s="261"/>
      <c r="AL91" s="261"/>
      <c r="AM91" s="262"/>
      <c r="AN91" s="256">
        <f>INDEX('LŠZ H'!A$2:AI$130,A48,15)</f>
        <v>46655</v>
      </c>
      <c r="AO91" s="239"/>
      <c r="AP91" s="239"/>
      <c r="AQ91" s="240"/>
      <c r="AR91" s="67"/>
    </row>
    <row r="92" spans="1:44" ht="4.5" customHeight="1" x14ac:dyDescent="0.25">
      <c r="A92" s="66"/>
      <c r="B92" s="269"/>
      <c r="C92" s="269"/>
      <c r="D92" s="269"/>
      <c r="E92" s="269"/>
      <c r="F92" s="269"/>
      <c r="G92" s="269"/>
      <c r="H92" s="269"/>
      <c r="I92" s="269"/>
      <c r="J92" s="269"/>
      <c r="K92" s="269"/>
      <c r="L92" s="352"/>
      <c r="M92" s="353"/>
      <c r="N92" s="353"/>
      <c r="O92" s="353"/>
      <c r="P92" s="353"/>
      <c r="Q92" s="353"/>
      <c r="R92" s="353"/>
      <c r="S92" s="353"/>
      <c r="T92" s="353"/>
      <c r="U92" s="354"/>
      <c r="V92" s="67"/>
      <c r="W92" s="66"/>
      <c r="X92" s="274"/>
      <c r="Y92" s="275"/>
      <c r="Z92" s="275"/>
      <c r="AA92" s="276"/>
      <c r="AB92" s="241"/>
      <c r="AC92" s="243"/>
      <c r="AD92" s="241"/>
      <c r="AE92" s="243"/>
      <c r="AF92" s="263"/>
      <c r="AG92" s="264"/>
      <c r="AH92" s="264"/>
      <c r="AI92" s="264"/>
      <c r="AJ92" s="264"/>
      <c r="AK92" s="264"/>
      <c r="AL92" s="264"/>
      <c r="AM92" s="265"/>
      <c r="AN92" s="241"/>
      <c r="AO92" s="242"/>
      <c r="AP92" s="242"/>
      <c r="AQ92" s="243"/>
      <c r="AR92" s="67"/>
    </row>
    <row r="93" spans="1:44" ht="4.5" customHeight="1" x14ac:dyDescent="0.25">
      <c r="A93" s="66"/>
      <c r="B93" s="69"/>
      <c r="C93" s="69"/>
      <c r="D93" s="69"/>
      <c r="E93" s="69"/>
      <c r="F93" s="69"/>
      <c r="G93" s="69"/>
      <c r="H93" s="69"/>
      <c r="I93" s="69"/>
      <c r="J93" s="69"/>
      <c r="K93" s="69"/>
      <c r="L93" s="355"/>
      <c r="M93" s="356"/>
      <c r="N93" s="356"/>
      <c r="O93" s="356"/>
      <c r="P93" s="356"/>
      <c r="Q93" s="356"/>
      <c r="R93" s="356"/>
      <c r="S93" s="356"/>
      <c r="T93" s="356"/>
      <c r="U93" s="357"/>
      <c r="V93" s="67"/>
      <c r="W93" s="66"/>
      <c r="X93" s="277"/>
      <c r="Y93" s="278"/>
      <c r="Z93" s="278"/>
      <c r="AA93" s="279"/>
      <c r="AB93" s="244"/>
      <c r="AC93" s="246"/>
      <c r="AD93" s="244"/>
      <c r="AE93" s="246"/>
      <c r="AF93" s="266"/>
      <c r="AG93" s="267"/>
      <c r="AH93" s="267"/>
      <c r="AI93" s="267"/>
      <c r="AJ93" s="267"/>
      <c r="AK93" s="267"/>
      <c r="AL93" s="267"/>
      <c r="AM93" s="268"/>
      <c r="AN93" s="244"/>
      <c r="AO93" s="245"/>
      <c r="AP93" s="245"/>
      <c r="AQ93" s="246"/>
      <c r="AR93" s="67"/>
    </row>
    <row r="94" spans="1:44" ht="4.5" customHeight="1" x14ac:dyDescent="0.25">
      <c r="A94" s="79"/>
      <c r="B94" s="80"/>
      <c r="C94" s="80"/>
      <c r="D94" s="80"/>
      <c r="E94" s="80"/>
      <c r="F94" s="80"/>
      <c r="G94" s="80"/>
      <c r="H94" s="80"/>
      <c r="I94" s="80"/>
      <c r="J94" s="80"/>
      <c r="K94" s="80"/>
      <c r="L94" s="80"/>
      <c r="M94" s="80"/>
      <c r="N94" s="80"/>
      <c r="O94" s="80"/>
      <c r="P94" s="80"/>
      <c r="Q94" s="80"/>
      <c r="R94" s="80"/>
      <c r="S94" s="80"/>
      <c r="T94" s="80"/>
      <c r="U94" s="80"/>
      <c r="V94" s="81"/>
      <c r="W94" s="79"/>
      <c r="X94" s="82"/>
      <c r="Y94" s="82"/>
      <c r="Z94" s="82"/>
      <c r="AA94" s="82"/>
      <c r="AB94" s="82"/>
      <c r="AC94" s="82"/>
      <c r="AD94" s="82"/>
      <c r="AE94" s="82"/>
      <c r="AF94" s="82"/>
      <c r="AG94" s="82"/>
      <c r="AH94" s="82"/>
      <c r="AI94" s="82"/>
      <c r="AJ94" s="82"/>
      <c r="AK94" s="82"/>
      <c r="AL94" s="82"/>
      <c r="AM94" s="82"/>
      <c r="AN94" s="82"/>
      <c r="AO94" s="82"/>
      <c r="AP94" s="82"/>
      <c r="AQ94" s="82"/>
      <c r="AR94" s="81"/>
    </row>
    <row r="95" spans="1:44" ht="4.5" customHeight="1" x14ac:dyDescent="0.25">
      <c r="A95" s="57">
        <v>60</v>
      </c>
      <c r="B95" s="58"/>
      <c r="C95" s="58"/>
      <c r="D95" s="58"/>
      <c r="E95" s="58"/>
      <c r="F95" s="58"/>
      <c r="G95" s="58"/>
      <c r="H95" s="58"/>
      <c r="I95" s="58"/>
      <c r="J95" s="58"/>
      <c r="K95" s="58"/>
      <c r="L95" s="58"/>
      <c r="M95" s="58"/>
      <c r="N95" s="58"/>
      <c r="O95" s="58"/>
      <c r="P95" s="58"/>
      <c r="Q95" s="58"/>
      <c r="R95" s="58"/>
      <c r="S95" s="58"/>
      <c r="T95" s="489" t="str">
        <f>CONCATENATE("*",INDEX('LŠZ H'!A$2:AI$130,A95,17))</f>
        <v>*2014/1987</v>
      </c>
      <c r="U95" s="489"/>
      <c r="V95" s="490"/>
      <c r="W95" s="60"/>
      <c r="X95" s="61"/>
      <c r="Y95" s="61"/>
      <c r="Z95" s="61"/>
      <c r="AA95" s="61"/>
      <c r="AB95" s="61"/>
      <c r="AC95" s="61"/>
      <c r="AD95" s="61"/>
      <c r="AE95" s="61"/>
      <c r="AF95" s="61"/>
      <c r="AG95" s="61"/>
      <c r="AH95" s="61"/>
      <c r="AI95" s="61"/>
      <c r="AJ95" s="61"/>
      <c r="AK95" s="61"/>
      <c r="AL95" s="61"/>
      <c r="AM95" s="61"/>
      <c r="AN95" s="61"/>
      <c r="AO95" s="61"/>
      <c r="AP95" s="61"/>
      <c r="AQ95" s="61"/>
      <c r="AR95" s="62"/>
    </row>
    <row r="96" spans="1:44" ht="4.5" customHeight="1" x14ac:dyDescent="0.25">
      <c r="A96" s="64"/>
      <c r="T96" s="491"/>
      <c r="U96" s="491"/>
      <c r="V96" s="492"/>
      <c r="W96" s="66"/>
      <c r="X96" s="384" t="s">
        <v>86</v>
      </c>
      <c r="Y96" s="384"/>
      <c r="Z96" s="384"/>
      <c r="AA96" s="384"/>
      <c r="AB96" s="384"/>
      <c r="AC96" s="384"/>
      <c r="AD96" s="384"/>
      <c r="AE96" s="384"/>
      <c r="AF96" s="384"/>
      <c r="AG96" s="384"/>
      <c r="AH96" s="384"/>
      <c r="AI96" s="384"/>
      <c r="AJ96" s="384"/>
      <c r="AK96" s="384"/>
      <c r="AL96" s="384"/>
      <c r="AM96" s="384"/>
      <c r="AN96" s="384"/>
      <c r="AO96" s="384"/>
      <c r="AP96" s="384"/>
      <c r="AQ96" s="384"/>
      <c r="AR96" s="67"/>
    </row>
    <row r="97" spans="1:44" ht="4.5" customHeight="1" x14ac:dyDescent="0.25">
      <c r="A97" s="64"/>
      <c r="T97" s="491"/>
      <c r="U97" s="491"/>
      <c r="V97" s="492"/>
      <c r="W97" s="66"/>
      <c r="X97" s="384"/>
      <c r="Y97" s="384"/>
      <c r="Z97" s="384"/>
      <c r="AA97" s="384"/>
      <c r="AB97" s="384"/>
      <c r="AC97" s="384"/>
      <c r="AD97" s="384"/>
      <c r="AE97" s="384"/>
      <c r="AF97" s="384"/>
      <c r="AG97" s="384"/>
      <c r="AH97" s="384"/>
      <c r="AI97" s="384"/>
      <c r="AJ97" s="384"/>
      <c r="AK97" s="384"/>
      <c r="AL97" s="384"/>
      <c r="AM97" s="384"/>
      <c r="AN97" s="384"/>
      <c r="AO97" s="384"/>
      <c r="AP97" s="384"/>
      <c r="AQ97" s="384"/>
      <c r="AR97" s="67"/>
    </row>
    <row r="98" spans="1:44" ht="4.5" customHeight="1" x14ac:dyDescent="0.25">
      <c r="A98" s="64"/>
      <c r="R98" s="68"/>
      <c r="S98" s="68"/>
      <c r="T98" s="68"/>
      <c r="U98" s="68"/>
      <c r="V98" s="65"/>
      <c r="W98" s="66"/>
      <c r="X98" s="384"/>
      <c r="Y98" s="384"/>
      <c r="Z98" s="384"/>
      <c r="AA98" s="384"/>
      <c r="AB98" s="384"/>
      <c r="AC98" s="384"/>
      <c r="AD98" s="384"/>
      <c r="AE98" s="384"/>
      <c r="AF98" s="384"/>
      <c r="AG98" s="384"/>
      <c r="AH98" s="384"/>
      <c r="AI98" s="384"/>
      <c r="AJ98" s="384"/>
      <c r="AK98" s="384"/>
      <c r="AL98" s="384"/>
      <c r="AM98" s="384"/>
      <c r="AN98" s="384"/>
      <c r="AO98" s="384"/>
      <c r="AP98" s="384"/>
      <c r="AQ98" s="384"/>
      <c r="AR98" s="67"/>
    </row>
    <row r="99" spans="1:44" ht="4.5" customHeight="1" x14ac:dyDescent="0.25">
      <c r="A99" s="64"/>
      <c r="R99" s="68"/>
      <c r="S99" s="68"/>
      <c r="T99" s="68"/>
      <c r="U99" s="68"/>
      <c r="V99" s="65"/>
      <c r="W99" s="66"/>
      <c r="X99" s="384"/>
      <c r="Y99" s="384"/>
      <c r="Z99" s="384"/>
      <c r="AA99" s="384"/>
      <c r="AB99" s="384"/>
      <c r="AC99" s="384"/>
      <c r="AD99" s="384"/>
      <c r="AE99" s="384"/>
      <c r="AF99" s="384"/>
      <c r="AG99" s="384"/>
      <c r="AH99" s="384"/>
      <c r="AI99" s="384"/>
      <c r="AJ99" s="384"/>
      <c r="AK99" s="384"/>
      <c r="AL99" s="384"/>
      <c r="AM99" s="384"/>
      <c r="AN99" s="384"/>
      <c r="AO99" s="384"/>
      <c r="AP99" s="384"/>
      <c r="AQ99" s="384"/>
      <c r="AR99" s="67"/>
    </row>
    <row r="100" spans="1:44" ht="4.5" customHeight="1" x14ac:dyDescent="0.25">
      <c r="A100" s="64"/>
      <c r="R100" s="68"/>
      <c r="S100" s="68"/>
      <c r="T100" s="68"/>
      <c r="U100" s="68"/>
      <c r="V100" s="65"/>
      <c r="W100" s="66"/>
      <c r="X100" s="384"/>
      <c r="Y100" s="384"/>
      <c r="Z100" s="384"/>
      <c r="AA100" s="384"/>
      <c r="AB100" s="384"/>
      <c r="AC100" s="384"/>
      <c r="AD100" s="384"/>
      <c r="AE100" s="384"/>
      <c r="AF100" s="384"/>
      <c r="AG100" s="384"/>
      <c r="AH100" s="384"/>
      <c r="AI100" s="384"/>
      <c r="AJ100" s="384"/>
      <c r="AK100" s="384"/>
      <c r="AL100" s="384"/>
      <c r="AM100" s="384"/>
      <c r="AN100" s="384"/>
      <c r="AO100" s="384"/>
      <c r="AP100" s="384"/>
      <c r="AQ100" s="384"/>
      <c r="AR100" s="67"/>
    </row>
    <row r="101" spans="1:44" ht="4.5" customHeight="1" x14ac:dyDescent="0.25">
      <c r="A101" s="64"/>
      <c r="B101" s="699" t="s">
        <v>180</v>
      </c>
      <c r="C101" s="304"/>
      <c r="D101" s="304"/>
      <c r="E101" s="304"/>
      <c r="F101" s="304"/>
      <c r="G101" s="304"/>
      <c r="H101" s="304"/>
      <c r="I101" s="304"/>
      <c r="J101" s="304"/>
      <c r="K101" s="304"/>
      <c r="L101" s="304"/>
      <c r="M101" s="304"/>
      <c r="N101" s="304"/>
      <c r="O101" s="304"/>
      <c r="P101" s="304"/>
      <c r="Q101" s="304"/>
      <c r="R101" s="304"/>
      <c r="S101" s="304"/>
      <c r="T101" s="304"/>
      <c r="U101" s="304"/>
      <c r="V101" s="65"/>
      <c r="W101" s="66"/>
      <c r="X101" s="384"/>
      <c r="Y101" s="384"/>
      <c r="Z101" s="384"/>
      <c r="AA101" s="384"/>
      <c r="AB101" s="384"/>
      <c r="AC101" s="384"/>
      <c r="AD101" s="384"/>
      <c r="AE101" s="384"/>
      <c r="AF101" s="384"/>
      <c r="AG101" s="384"/>
      <c r="AH101" s="384"/>
      <c r="AI101" s="384"/>
      <c r="AJ101" s="384"/>
      <c r="AK101" s="384"/>
      <c r="AL101" s="384"/>
      <c r="AM101" s="384"/>
      <c r="AN101" s="384"/>
      <c r="AO101" s="384"/>
      <c r="AP101" s="384"/>
      <c r="AQ101" s="384"/>
      <c r="AR101" s="67"/>
    </row>
    <row r="102" spans="1:44" ht="4.5" customHeight="1" x14ac:dyDescent="0.25">
      <c r="A102" s="64"/>
      <c r="B102" s="304"/>
      <c r="C102" s="304"/>
      <c r="D102" s="304"/>
      <c r="E102" s="304"/>
      <c r="F102" s="304"/>
      <c r="G102" s="304"/>
      <c r="H102" s="304"/>
      <c r="I102" s="304"/>
      <c r="J102" s="304"/>
      <c r="K102" s="304"/>
      <c r="L102" s="304"/>
      <c r="M102" s="304"/>
      <c r="N102" s="304"/>
      <c r="O102" s="304"/>
      <c r="P102" s="304"/>
      <c r="Q102" s="304"/>
      <c r="R102" s="304"/>
      <c r="S102" s="304"/>
      <c r="T102" s="304"/>
      <c r="U102" s="304"/>
      <c r="V102" s="65"/>
      <c r="W102" s="66"/>
      <c r="X102" s="384"/>
      <c r="Y102" s="384"/>
      <c r="Z102" s="384"/>
      <c r="AA102" s="384"/>
      <c r="AB102" s="384"/>
      <c r="AC102" s="384"/>
      <c r="AD102" s="384"/>
      <c r="AE102" s="384"/>
      <c r="AF102" s="384"/>
      <c r="AG102" s="384"/>
      <c r="AH102" s="384"/>
      <c r="AI102" s="384"/>
      <c r="AJ102" s="384"/>
      <c r="AK102" s="384"/>
      <c r="AL102" s="384"/>
      <c r="AM102" s="384"/>
      <c r="AN102" s="384"/>
      <c r="AO102" s="384"/>
      <c r="AP102" s="384"/>
      <c r="AQ102" s="384"/>
      <c r="AR102" s="67"/>
    </row>
    <row r="103" spans="1:44" ht="4.5" customHeight="1" x14ac:dyDescent="0.25">
      <c r="A103" s="64"/>
      <c r="B103" s="699" t="s">
        <v>146</v>
      </c>
      <c r="C103" s="699"/>
      <c r="D103" s="699"/>
      <c r="E103" s="699"/>
      <c r="F103" s="699"/>
      <c r="G103" s="699"/>
      <c r="H103" s="699"/>
      <c r="I103" s="699"/>
      <c r="J103" s="699"/>
      <c r="K103" s="699"/>
      <c r="L103" s="699"/>
      <c r="M103" s="699"/>
      <c r="N103" s="699"/>
      <c r="O103" s="699"/>
      <c r="P103" s="699"/>
      <c r="Q103" s="699"/>
      <c r="R103" s="699"/>
      <c r="S103" s="699"/>
      <c r="T103" s="699"/>
      <c r="U103" s="699"/>
      <c r="V103" s="65"/>
      <c r="W103" s="66"/>
      <c r="X103" s="384"/>
      <c r="Y103" s="384"/>
      <c r="Z103" s="384"/>
      <c r="AA103" s="384"/>
      <c r="AB103" s="384"/>
      <c r="AC103" s="384"/>
      <c r="AD103" s="384"/>
      <c r="AE103" s="384"/>
      <c r="AF103" s="384"/>
      <c r="AG103" s="384"/>
      <c r="AH103" s="384"/>
      <c r="AI103" s="384"/>
      <c r="AJ103" s="384"/>
      <c r="AK103" s="384"/>
      <c r="AL103" s="384"/>
      <c r="AM103" s="384"/>
      <c r="AN103" s="384"/>
      <c r="AO103" s="384"/>
      <c r="AP103" s="384"/>
      <c r="AQ103" s="384"/>
      <c r="AR103" s="67"/>
    </row>
    <row r="104" spans="1:44" ht="4.5" customHeight="1" x14ac:dyDescent="0.25">
      <c r="A104" s="64"/>
      <c r="B104" s="699"/>
      <c r="C104" s="699"/>
      <c r="D104" s="699"/>
      <c r="E104" s="699"/>
      <c r="F104" s="699"/>
      <c r="G104" s="699"/>
      <c r="H104" s="699"/>
      <c r="I104" s="699"/>
      <c r="J104" s="699"/>
      <c r="K104" s="699"/>
      <c r="L104" s="699"/>
      <c r="M104" s="699"/>
      <c r="N104" s="699"/>
      <c r="O104" s="699"/>
      <c r="P104" s="699"/>
      <c r="Q104" s="699"/>
      <c r="R104" s="699"/>
      <c r="S104" s="699"/>
      <c r="T104" s="699"/>
      <c r="U104" s="699"/>
      <c r="V104" s="65"/>
      <c r="W104" s="66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7"/>
    </row>
    <row r="105" spans="1:44" ht="4.5" customHeight="1" x14ac:dyDescent="0.25">
      <c r="A105" s="64"/>
      <c r="B105" s="740" t="s">
        <v>36</v>
      </c>
      <c r="C105" s="740"/>
      <c r="D105" s="740"/>
      <c r="E105" s="740"/>
      <c r="F105" s="740"/>
      <c r="G105" s="740"/>
      <c r="H105" s="740"/>
      <c r="I105" s="740"/>
      <c r="J105" s="740"/>
      <c r="K105" s="740"/>
      <c r="L105" s="740"/>
      <c r="M105" s="740"/>
      <c r="N105" s="740"/>
      <c r="O105" s="740"/>
      <c r="P105" s="740"/>
      <c r="Q105" s="740"/>
      <c r="R105" s="740"/>
      <c r="S105" s="740"/>
      <c r="T105" s="740"/>
      <c r="U105" s="740"/>
      <c r="V105" s="65"/>
      <c r="W105" s="66"/>
      <c r="X105" s="269" t="s">
        <v>75</v>
      </c>
      <c r="Y105" s="269"/>
      <c r="Z105" s="269"/>
      <c r="AA105" s="269"/>
      <c r="AB105" s="269"/>
      <c r="AC105" s="269"/>
      <c r="AD105" s="269"/>
      <c r="AE105" s="269"/>
      <c r="AF105" s="269"/>
      <c r="AG105" s="269"/>
      <c r="AH105" s="296"/>
      <c r="AI105" s="690" t="str">
        <f>I117</f>
        <v>OM-H092</v>
      </c>
      <c r="AJ105" s="691"/>
      <c r="AK105" s="691"/>
      <c r="AL105" s="691"/>
      <c r="AM105" s="691"/>
      <c r="AN105" s="691"/>
      <c r="AO105" s="691"/>
      <c r="AP105" s="691"/>
      <c r="AQ105" s="692"/>
      <c r="AR105" s="67"/>
    </row>
    <row r="106" spans="1:44" ht="4.5" customHeight="1" x14ac:dyDescent="0.25">
      <c r="A106" s="64"/>
      <c r="B106" s="740"/>
      <c r="C106" s="740"/>
      <c r="D106" s="740"/>
      <c r="E106" s="740"/>
      <c r="F106" s="740"/>
      <c r="G106" s="740"/>
      <c r="H106" s="740"/>
      <c r="I106" s="740"/>
      <c r="J106" s="740"/>
      <c r="K106" s="740"/>
      <c r="L106" s="740"/>
      <c r="M106" s="740"/>
      <c r="N106" s="740"/>
      <c r="O106" s="740"/>
      <c r="P106" s="740"/>
      <c r="Q106" s="740"/>
      <c r="R106" s="740"/>
      <c r="S106" s="740"/>
      <c r="T106" s="740"/>
      <c r="U106" s="740"/>
      <c r="V106" s="65"/>
      <c r="W106" s="66"/>
      <c r="X106" s="269"/>
      <c r="Y106" s="269"/>
      <c r="Z106" s="269"/>
      <c r="AA106" s="269"/>
      <c r="AB106" s="269"/>
      <c r="AC106" s="269"/>
      <c r="AD106" s="269"/>
      <c r="AE106" s="269"/>
      <c r="AF106" s="269"/>
      <c r="AG106" s="269"/>
      <c r="AH106" s="296"/>
      <c r="AI106" s="693"/>
      <c r="AJ106" s="694"/>
      <c r="AK106" s="694"/>
      <c r="AL106" s="694"/>
      <c r="AM106" s="694"/>
      <c r="AN106" s="694"/>
      <c r="AO106" s="694"/>
      <c r="AP106" s="694"/>
      <c r="AQ106" s="695"/>
      <c r="AR106" s="67"/>
    </row>
    <row r="107" spans="1:44" ht="4.5" customHeight="1" x14ac:dyDescent="0.25">
      <c r="A107" s="64"/>
      <c r="B107" s="740" t="s">
        <v>39</v>
      </c>
      <c r="C107" s="740"/>
      <c r="D107" s="740"/>
      <c r="E107" s="740"/>
      <c r="F107" s="740"/>
      <c r="G107" s="740"/>
      <c r="H107" s="740"/>
      <c r="I107" s="740"/>
      <c r="J107" s="740"/>
      <c r="K107" s="740"/>
      <c r="L107" s="740"/>
      <c r="M107" s="740"/>
      <c r="N107" s="740"/>
      <c r="O107" s="740"/>
      <c r="P107" s="740"/>
      <c r="Q107" s="740"/>
      <c r="R107" s="740"/>
      <c r="S107" s="740"/>
      <c r="T107" s="740"/>
      <c r="U107" s="740"/>
      <c r="V107" s="65"/>
      <c r="W107" s="66"/>
      <c r="X107" s="69"/>
      <c r="Y107" s="69"/>
      <c r="Z107" s="69"/>
      <c r="AA107" s="69"/>
      <c r="AB107" s="69"/>
      <c r="AC107" s="69"/>
      <c r="AD107" s="70"/>
      <c r="AE107" s="70"/>
      <c r="AF107" s="70"/>
      <c r="AG107" s="70"/>
      <c r="AH107" s="70"/>
      <c r="AI107" s="696"/>
      <c r="AJ107" s="697"/>
      <c r="AK107" s="697"/>
      <c r="AL107" s="697"/>
      <c r="AM107" s="697"/>
      <c r="AN107" s="697"/>
      <c r="AO107" s="697"/>
      <c r="AP107" s="697"/>
      <c r="AQ107" s="698"/>
      <c r="AR107" s="67"/>
    </row>
    <row r="108" spans="1:44" ht="4.5" customHeight="1" x14ac:dyDescent="0.25">
      <c r="A108" s="64"/>
      <c r="B108" s="740"/>
      <c r="C108" s="740"/>
      <c r="D108" s="740"/>
      <c r="E108" s="740"/>
      <c r="F108" s="740"/>
      <c r="G108" s="740"/>
      <c r="H108" s="740"/>
      <c r="I108" s="740"/>
      <c r="J108" s="740"/>
      <c r="K108" s="740"/>
      <c r="L108" s="740"/>
      <c r="M108" s="740"/>
      <c r="N108" s="740"/>
      <c r="O108" s="740"/>
      <c r="P108" s="740"/>
      <c r="Q108" s="740"/>
      <c r="R108" s="740"/>
      <c r="S108" s="740"/>
      <c r="T108" s="740"/>
      <c r="U108" s="740"/>
      <c r="V108" s="65"/>
      <c r="W108" s="66"/>
      <c r="X108" s="679" t="s">
        <v>227</v>
      </c>
      <c r="Y108" s="680"/>
      <c r="Z108" s="724" t="str">
        <f>INDEX('LŠZ H'!A$2:AI$130,A95,14)</f>
        <v>P</v>
      </c>
      <c r="AA108" s="725"/>
      <c r="AB108" s="725"/>
      <c r="AC108" s="725"/>
      <c r="AD108" s="726"/>
      <c r="AE108" s="70"/>
      <c r="AF108" s="70"/>
      <c r="AG108" s="70"/>
      <c r="AH108" s="70"/>
      <c r="AI108" s="70"/>
      <c r="AJ108" s="70"/>
      <c r="AK108" s="70"/>
      <c r="AL108" s="70"/>
      <c r="AM108" s="70"/>
      <c r="AN108" s="70"/>
      <c r="AO108" s="70"/>
      <c r="AP108" s="70"/>
      <c r="AQ108" s="70"/>
      <c r="AR108" s="67"/>
    </row>
    <row r="109" spans="1:44" ht="4.5" customHeight="1" x14ac:dyDescent="0.25">
      <c r="A109" s="66"/>
      <c r="B109" s="71"/>
      <c r="C109" s="71"/>
      <c r="D109" s="71"/>
      <c r="E109" s="71"/>
      <c r="F109" s="71"/>
      <c r="G109" s="71"/>
      <c r="H109" s="71"/>
      <c r="I109" s="71"/>
      <c r="J109" s="71"/>
      <c r="K109" s="71"/>
      <c r="L109" s="71"/>
      <c r="M109" s="71"/>
      <c r="N109" s="71"/>
      <c r="O109" s="71"/>
      <c r="P109" s="71"/>
      <c r="Q109" s="71"/>
      <c r="R109" s="71"/>
      <c r="S109" s="69"/>
      <c r="T109" s="69"/>
      <c r="U109" s="69"/>
      <c r="V109" s="67"/>
      <c r="W109" s="66"/>
      <c r="X109" s="679"/>
      <c r="Y109" s="680"/>
      <c r="Z109" s="727"/>
      <c r="AA109" s="728"/>
      <c r="AB109" s="728"/>
      <c r="AC109" s="728"/>
      <c r="AD109" s="729"/>
      <c r="AE109" s="69"/>
      <c r="AF109" s="69"/>
      <c r="AG109" s="69"/>
      <c r="AH109" s="715">
        <f>INDEX('LŠZ H'!A$2:AI$130,A95,27)</f>
        <v>260</v>
      </c>
      <c r="AI109" s="716"/>
      <c r="AJ109" s="716"/>
      <c r="AK109" s="716"/>
      <c r="AL109" s="716"/>
      <c r="AM109" s="716"/>
      <c r="AN109" s="716"/>
      <c r="AO109" s="716"/>
      <c r="AP109" s="716"/>
      <c r="AQ109" s="717"/>
      <c r="AR109" s="67"/>
    </row>
    <row r="110" spans="1:44" ht="4.5" customHeight="1" x14ac:dyDescent="0.25">
      <c r="A110" s="66"/>
      <c r="B110" s="295" t="s">
        <v>228</v>
      </c>
      <c r="C110" s="295"/>
      <c r="D110" s="295"/>
      <c r="E110" s="295"/>
      <c r="F110" s="289" t="e">
        <f>IF(INDEX('LŠZ H'!A$2:AI223,A95,2)="ZK"," Závesný klzák / ZK / Hang glider / HG /",(CONCATENATE("Motorový závesný klzák/Powered Hangglider/MZK/PHG/RWL",INDEX('LŠZ H'!A$2:AI223,A95,38),"/")))</f>
        <v>#REF!</v>
      </c>
      <c r="G110" s="290"/>
      <c r="H110" s="290"/>
      <c r="I110" s="290"/>
      <c r="J110" s="290"/>
      <c r="K110" s="290"/>
      <c r="L110" s="290"/>
      <c r="M110" s="290"/>
      <c r="N110" s="290"/>
      <c r="O110" s="290"/>
      <c r="P110" s="290"/>
      <c r="Q110" s="290"/>
      <c r="R110" s="290"/>
      <c r="S110" s="290"/>
      <c r="T110" s="290"/>
      <c r="U110" s="291"/>
      <c r="V110" s="67"/>
      <c r="W110" s="66"/>
      <c r="X110" s="679"/>
      <c r="Y110" s="680"/>
      <c r="Z110" s="727"/>
      <c r="AA110" s="728"/>
      <c r="AB110" s="728"/>
      <c r="AC110" s="728"/>
      <c r="AD110" s="729"/>
      <c r="AE110" s="699" t="s">
        <v>68</v>
      </c>
      <c r="AF110" s="699"/>
      <c r="AG110" s="699"/>
      <c r="AH110" s="718"/>
      <c r="AI110" s="719"/>
      <c r="AJ110" s="719"/>
      <c r="AK110" s="719"/>
      <c r="AL110" s="719"/>
      <c r="AM110" s="719"/>
      <c r="AN110" s="719"/>
      <c r="AO110" s="719"/>
      <c r="AP110" s="719"/>
      <c r="AQ110" s="720"/>
      <c r="AR110" s="67"/>
    </row>
    <row r="111" spans="1:44" ht="4.5" customHeight="1" x14ac:dyDescent="0.25">
      <c r="A111" s="66"/>
      <c r="B111" s="295"/>
      <c r="C111" s="295"/>
      <c r="D111" s="295"/>
      <c r="E111" s="295"/>
      <c r="F111" s="292"/>
      <c r="G111" s="293"/>
      <c r="H111" s="293"/>
      <c r="I111" s="293"/>
      <c r="J111" s="293"/>
      <c r="K111" s="293"/>
      <c r="L111" s="293"/>
      <c r="M111" s="293"/>
      <c r="N111" s="293"/>
      <c r="O111" s="293"/>
      <c r="P111" s="293"/>
      <c r="Q111" s="293"/>
      <c r="R111" s="293"/>
      <c r="S111" s="293"/>
      <c r="T111" s="293"/>
      <c r="U111" s="294"/>
      <c r="V111" s="67"/>
      <c r="W111" s="66"/>
      <c r="X111" s="679"/>
      <c r="Y111" s="680"/>
      <c r="Z111" s="730"/>
      <c r="AA111" s="731"/>
      <c r="AB111" s="731"/>
      <c r="AC111" s="731"/>
      <c r="AD111" s="732"/>
      <c r="AE111" s="699"/>
      <c r="AF111" s="699"/>
      <c r="AG111" s="699"/>
      <c r="AH111" s="721"/>
      <c r="AI111" s="722"/>
      <c r="AJ111" s="722"/>
      <c r="AK111" s="722"/>
      <c r="AL111" s="722"/>
      <c r="AM111" s="722"/>
      <c r="AN111" s="722"/>
      <c r="AO111" s="722"/>
      <c r="AP111" s="722"/>
      <c r="AQ111" s="723"/>
      <c r="AR111" s="67"/>
    </row>
    <row r="112" spans="1:44" ht="4.5" customHeight="1" x14ac:dyDescent="0.25">
      <c r="A112" s="66"/>
      <c r="B112" s="69"/>
      <c r="C112" s="69"/>
      <c r="D112" s="69"/>
      <c r="E112" s="69"/>
      <c r="F112" s="789" t="str">
        <f>CONCATENATE(INDEX('LŠZ H'!A$2:AL$130,A95,3)," (",INDEX('LŠZ H'!A$2:AL$130,A95,9),")")</f>
        <v>C15D TOPLES/HÓDGÉP (HALLEY/HÓDGÉP)</v>
      </c>
      <c r="G112" s="790"/>
      <c r="H112" s="790"/>
      <c r="I112" s="790"/>
      <c r="J112" s="790"/>
      <c r="K112" s="790"/>
      <c r="L112" s="790"/>
      <c r="M112" s="790"/>
      <c r="N112" s="790"/>
      <c r="O112" s="790"/>
      <c r="P112" s="790"/>
      <c r="Q112" s="790"/>
      <c r="R112" s="790"/>
      <c r="S112" s="790"/>
      <c r="T112" s="790"/>
      <c r="U112" s="791"/>
      <c r="V112" s="67"/>
      <c r="W112" s="66"/>
      <c r="X112" s="73"/>
      <c r="Y112" s="73"/>
      <c r="Z112" s="73"/>
      <c r="AA112" s="73"/>
      <c r="AB112" s="73"/>
      <c r="AC112" s="73"/>
      <c r="AD112" s="73"/>
      <c r="AE112" s="73"/>
      <c r="AF112" s="73"/>
      <c r="AG112" s="73"/>
      <c r="AH112" s="73"/>
      <c r="AI112" s="73"/>
      <c r="AJ112" s="73"/>
      <c r="AK112" s="73"/>
      <c r="AL112" s="73"/>
      <c r="AM112" s="73"/>
      <c r="AN112" s="73"/>
      <c r="AO112" s="73"/>
      <c r="AP112" s="73"/>
      <c r="AQ112" s="73"/>
      <c r="AR112" s="67"/>
    </row>
    <row r="113" spans="1:44" ht="4.5" customHeight="1" x14ac:dyDescent="0.25">
      <c r="A113" s="66"/>
      <c r="B113" s="269" t="s">
        <v>69</v>
      </c>
      <c r="C113" s="269"/>
      <c r="D113" s="269"/>
      <c r="E113" s="269"/>
      <c r="F113" s="792"/>
      <c r="G113" s="790"/>
      <c r="H113" s="790"/>
      <c r="I113" s="790"/>
      <c r="J113" s="790"/>
      <c r="K113" s="790"/>
      <c r="L113" s="790"/>
      <c r="M113" s="790"/>
      <c r="N113" s="790"/>
      <c r="O113" s="790"/>
      <c r="P113" s="790"/>
      <c r="Q113" s="790"/>
      <c r="R113" s="790"/>
      <c r="S113" s="790"/>
      <c r="T113" s="790"/>
      <c r="U113" s="791"/>
      <c r="V113" s="67"/>
      <c r="W113" s="66"/>
      <c r="X113" s="269" t="s">
        <v>199</v>
      </c>
      <c r="Y113" s="270"/>
      <c r="Z113" s="270"/>
      <c r="AA113" s="270"/>
      <c r="AB113" s="270"/>
      <c r="AC113" s="270"/>
      <c r="AD113" s="270"/>
      <c r="AE113" s="270"/>
      <c r="AF113" s="270"/>
      <c r="AG113" s="270"/>
      <c r="AH113" s="270"/>
      <c r="AI113" s="270"/>
      <c r="AJ113" s="270"/>
      <c r="AK113" s="270"/>
      <c r="AM113" s="670">
        <f>INDEX('LŠZ H'!A$2:AI$130,A95,28)</f>
        <v>0</v>
      </c>
      <c r="AN113" s="671"/>
      <c r="AO113" s="671"/>
      <c r="AP113" s="671"/>
      <c r="AQ113" s="672"/>
      <c r="AR113" s="67"/>
    </row>
    <row r="114" spans="1:44" ht="4.5" customHeight="1" x14ac:dyDescent="0.25">
      <c r="A114" s="66"/>
      <c r="B114" s="269"/>
      <c r="C114" s="269"/>
      <c r="D114" s="269"/>
      <c r="E114" s="269"/>
      <c r="F114" s="792"/>
      <c r="G114" s="790"/>
      <c r="H114" s="790"/>
      <c r="I114" s="790"/>
      <c r="J114" s="790"/>
      <c r="K114" s="790"/>
      <c r="L114" s="790"/>
      <c r="M114" s="790"/>
      <c r="N114" s="790"/>
      <c r="O114" s="790"/>
      <c r="P114" s="790"/>
      <c r="Q114" s="790"/>
      <c r="R114" s="790"/>
      <c r="S114" s="790"/>
      <c r="T114" s="790"/>
      <c r="U114" s="791"/>
      <c r="V114" s="67"/>
      <c r="W114" s="66"/>
      <c r="X114" s="270"/>
      <c r="Y114" s="270"/>
      <c r="Z114" s="270"/>
      <c r="AA114" s="270"/>
      <c r="AB114" s="270"/>
      <c r="AC114" s="270"/>
      <c r="AD114" s="270"/>
      <c r="AE114" s="270"/>
      <c r="AF114" s="270"/>
      <c r="AG114" s="270"/>
      <c r="AH114" s="270"/>
      <c r="AI114" s="270"/>
      <c r="AJ114" s="270"/>
      <c r="AK114" s="270"/>
      <c r="AL114" s="74"/>
      <c r="AM114" s="673"/>
      <c r="AN114" s="674"/>
      <c r="AO114" s="674"/>
      <c r="AP114" s="674"/>
      <c r="AQ114" s="675"/>
      <c r="AR114" s="67"/>
    </row>
    <row r="115" spans="1:44" ht="4.5" customHeight="1" x14ac:dyDescent="0.25">
      <c r="A115" s="66"/>
      <c r="B115" s="69"/>
      <c r="C115" s="69"/>
      <c r="D115" s="69"/>
      <c r="E115" s="69"/>
      <c r="F115" s="793"/>
      <c r="G115" s="794"/>
      <c r="H115" s="794"/>
      <c r="I115" s="794"/>
      <c r="J115" s="794"/>
      <c r="K115" s="794"/>
      <c r="L115" s="794"/>
      <c r="M115" s="794"/>
      <c r="N115" s="794"/>
      <c r="O115" s="794"/>
      <c r="P115" s="794"/>
      <c r="Q115" s="794"/>
      <c r="R115" s="794"/>
      <c r="S115" s="794"/>
      <c r="T115" s="794"/>
      <c r="U115" s="795"/>
      <c r="V115" s="67"/>
      <c r="W115" s="66"/>
      <c r="X115" s="73"/>
      <c r="Y115" s="73"/>
      <c r="Z115" s="73"/>
      <c r="AA115" s="73"/>
      <c r="AB115" s="73"/>
      <c r="AC115" s="73"/>
      <c r="AD115" s="73"/>
      <c r="AE115" s="73"/>
      <c r="AF115" s="73"/>
      <c r="AG115" s="73"/>
      <c r="AH115" s="73"/>
      <c r="AI115" s="73"/>
      <c r="AJ115" s="73"/>
      <c r="AK115" s="73"/>
      <c r="AL115" s="73"/>
      <c r="AM115" s="673"/>
      <c r="AN115" s="674"/>
      <c r="AO115" s="674"/>
      <c r="AP115" s="674"/>
      <c r="AQ115" s="675"/>
      <c r="AR115" s="67"/>
    </row>
    <row r="116" spans="1:44" ht="4.5" customHeight="1" x14ac:dyDescent="0.25">
      <c r="A116" s="66"/>
      <c r="B116" s="69"/>
      <c r="C116" s="69"/>
      <c r="D116" s="69"/>
      <c r="E116" s="69"/>
      <c r="F116" s="69"/>
      <c r="G116" s="69"/>
      <c r="H116" s="69"/>
      <c r="I116" s="69"/>
      <c r="J116" s="69"/>
      <c r="K116" s="69"/>
      <c r="L116" s="69"/>
      <c r="M116" s="69"/>
      <c r="N116" s="69"/>
      <c r="O116" s="69"/>
      <c r="P116" s="69"/>
      <c r="Q116" s="69"/>
      <c r="R116" s="69"/>
      <c r="S116" s="69"/>
      <c r="T116" s="69"/>
      <c r="U116" s="69"/>
      <c r="V116" s="67"/>
      <c r="W116" s="66"/>
      <c r="X116" s="269" t="s">
        <v>97</v>
      </c>
      <c r="Y116" s="269"/>
      <c r="Z116" s="269"/>
      <c r="AA116" s="269"/>
      <c r="AB116" s="269"/>
      <c r="AC116" s="269"/>
      <c r="AD116" s="269"/>
      <c r="AE116" s="269"/>
      <c r="AF116" s="709" t="e">
        <f>IF(INDEX('LŠZ H'!A$2:AI223,A95,2)="ZK",(CONCATENATE("O-HG / ",INDEX('LŠZ H'!A$2:AI223,A95,38)," place")),(CONCATENATE("RWL ",INDEX('LŠZ H'!A$2:AI223,A95,38),)))</f>
        <v>#REF!</v>
      </c>
      <c r="AG116" s="710"/>
      <c r="AH116" s="710"/>
      <c r="AI116" s="710"/>
      <c r="AJ116" s="710"/>
      <c r="AK116" s="711"/>
      <c r="AL116" s="75"/>
      <c r="AM116" s="673"/>
      <c r="AN116" s="674"/>
      <c r="AO116" s="674"/>
      <c r="AP116" s="674"/>
      <c r="AQ116" s="675"/>
      <c r="AR116" s="67"/>
    </row>
    <row r="117" spans="1:44" ht="4.5" customHeight="1" x14ac:dyDescent="0.25">
      <c r="A117" s="66"/>
      <c r="B117" s="269" t="s">
        <v>184</v>
      </c>
      <c r="C117" s="269"/>
      <c r="D117" s="269"/>
      <c r="E117" s="269"/>
      <c r="F117" s="269"/>
      <c r="G117" s="269"/>
      <c r="H117" s="269"/>
      <c r="I117" s="690" t="str">
        <f>INDEX('LŠZ H'!A$2:AL$130,A95,5)</f>
        <v>OM-H092</v>
      </c>
      <c r="J117" s="741"/>
      <c r="K117" s="741"/>
      <c r="L117" s="741"/>
      <c r="M117" s="741"/>
      <c r="N117" s="741"/>
      <c r="O117" s="741"/>
      <c r="P117" s="741"/>
      <c r="Q117" s="741"/>
      <c r="R117" s="741"/>
      <c r="S117" s="741"/>
      <c r="T117" s="741"/>
      <c r="U117" s="742"/>
      <c r="V117" s="67"/>
      <c r="W117" s="66"/>
      <c r="X117" s="269"/>
      <c r="Y117" s="269"/>
      <c r="Z117" s="269"/>
      <c r="AA117" s="269"/>
      <c r="AB117" s="269"/>
      <c r="AC117" s="269"/>
      <c r="AD117" s="269"/>
      <c r="AE117" s="269"/>
      <c r="AF117" s="712"/>
      <c r="AG117" s="713"/>
      <c r="AH117" s="713"/>
      <c r="AI117" s="713"/>
      <c r="AJ117" s="713"/>
      <c r="AK117" s="714"/>
      <c r="AL117" s="75"/>
      <c r="AM117" s="676"/>
      <c r="AN117" s="677"/>
      <c r="AO117" s="677"/>
      <c r="AP117" s="677"/>
      <c r="AQ117" s="678"/>
      <c r="AR117" s="67"/>
    </row>
    <row r="118" spans="1:44" ht="4.5" customHeight="1" x14ac:dyDescent="0.25">
      <c r="A118" s="66"/>
      <c r="B118" s="269"/>
      <c r="C118" s="269"/>
      <c r="D118" s="269"/>
      <c r="E118" s="269"/>
      <c r="F118" s="269"/>
      <c r="G118" s="269"/>
      <c r="H118" s="269"/>
      <c r="I118" s="743"/>
      <c r="J118" s="744"/>
      <c r="K118" s="744"/>
      <c r="L118" s="744"/>
      <c r="M118" s="744"/>
      <c r="N118" s="744"/>
      <c r="O118" s="744"/>
      <c r="P118" s="744"/>
      <c r="Q118" s="744"/>
      <c r="R118" s="744"/>
      <c r="S118" s="744"/>
      <c r="T118" s="744"/>
      <c r="U118" s="745"/>
      <c r="V118" s="67"/>
      <c r="W118" s="66"/>
      <c r="X118" s="72"/>
      <c r="Y118" s="72"/>
      <c r="Z118" s="72"/>
      <c r="AA118" s="72"/>
      <c r="AB118" s="72"/>
      <c r="AC118" s="72"/>
      <c r="AD118" s="72"/>
      <c r="AE118" s="72"/>
      <c r="AF118" s="72"/>
      <c r="AG118" s="72"/>
      <c r="AH118" s="72"/>
      <c r="AI118" s="72"/>
      <c r="AJ118" s="72"/>
      <c r="AK118" s="72"/>
      <c r="AL118" s="72"/>
      <c r="AM118" s="72"/>
      <c r="AN118" s="72"/>
      <c r="AO118" s="72"/>
      <c r="AP118" s="72"/>
      <c r="AQ118" s="72"/>
      <c r="AR118" s="67"/>
    </row>
    <row r="119" spans="1:44" ht="4.5" customHeight="1" x14ac:dyDescent="0.25">
      <c r="A119" s="66"/>
      <c r="B119" s="269" t="s">
        <v>185</v>
      </c>
      <c r="C119" s="269"/>
      <c r="D119" s="269"/>
      <c r="E119" s="269"/>
      <c r="F119" s="269"/>
      <c r="G119" s="269"/>
      <c r="H119" s="269"/>
      <c r="I119" s="743"/>
      <c r="J119" s="744"/>
      <c r="K119" s="744"/>
      <c r="L119" s="744"/>
      <c r="M119" s="744"/>
      <c r="N119" s="744"/>
      <c r="O119" s="744"/>
      <c r="P119" s="744"/>
      <c r="Q119" s="744"/>
      <c r="R119" s="744"/>
      <c r="S119" s="744"/>
      <c r="T119" s="744"/>
      <c r="U119" s="745"/>
      <c r="V119" s="67"/>
      <c r="W119" s="66"/>
      <c r="X119" s="700" t="s">
        <v>15</v>
      </c>
      <c r="Y119" s="701"/>
      <c r="Z119" s="701"/>
      <c r="AA119" s="701"/>
      <c r="AB119" s="701"/>
      <c r="AC119" s="701"/>
      <c r="AD119" s="701"/>
      <c r="AE119" s="701"/>
      <c r="AF119" s="701"/>
      <c r="AG119" s="701"/>
      <c r="AH119" s="701"/>
      <c r="AI119" s="701"/>
      <c r="AJ119" s="701"/>
      <c r="AK119" s="701"/>
      <c r="AL119" s="701"/>
      <c r="AM119" s="701"/>
      <c r="AN119" s="701"/>
      <c r="AO119" s="701"/>
      <c r="AP119" s="701"/>
      <c r="AQ119" s="702"/>
      <c r="AR119" s="67"/>
    </row>
    <row r="120" spans="1:44" ht="4.5" customHeight="1" x14ac:dyDescent="0.25">
      <c r="A120" s="66"/>
      <c r="B120" s="269"/>
      <c r="C120" s="269"/>
      <c r="D120" s="269"/>
      <c r="E120" s="269"/>
      <c r="F120" s="269"/>
      <c r="G120" s="269"/>
      <c r="H120" s="269"/>
      <c r="I120" s="746"/>
      <c r="J120" s="747"/>
      <c r="K120" s="747"/>
      <c r="L120" s="747"/>
      <c r="M120" s="747"/>
      <c r="N120" s="747"/>
      <c r="O120" s="747"/>
      <c r="P120" s="747"/>
      <c r="Q120" s="747"/>
      <c r="R120" s="747"/>
      <c r="S120" s="747"/>
      <c r="T120" s="747"/>
      <c r="U120" s="748"/>
      <c r="V120" s="67"/>
      <c r="W120" s="66"/>
      <c r="X120" s="703"/>
      <c r="Y120" s="704"/>
      <c r="Z120" s="704"/>
      <c r="AA120" s="704"/>
      <c r="AB120" s="704"/>
      <c r="AC120" s="704"/>
      <c r="AD120" s="704"/>
      <c r="AE120" s="704"/>
      <c r="AF120" s="704"/>
      <c r="AG120" s="704"/>
      <c r="AH120" s="704"/>
      <c r="AI120" s="704"/>
      <c r="AJ120" s="704"/>
      <c r="AK120" s="704"/>
      <c r="AL120" s="704"/>
      <c r="AM120" s="704"/>
      <c r="AN120" s="704"/>
      <c r="AO120" s="704"/>
      <c r="AP120" s="704"/>
      <c r="AQ120" s="705"/>
      <c r="AR120" s="67"/>
    </row>
    <row r="121" spans="1:44" ht="4.5" customHeight="1" x14ac:dyDescent="0.25">
      <c r="A121" s="66"/>
      <c r="B121" s="69"/>
      <c r="C121" s="69"/>
      <c r="D121" s="69"/>
      <c r="E121" s="69"/>
      <c r="F121" s="69"/>
      <c r="G121" s="69"/>
      <c r="H121" s="69"/>
      <c r="I121" s="69"/>
      <c r="J121" s="69"/>
      <c r="K121" s="69"/>
      <c r="L121" s="69"/>
      <c r="M121" s="69"/>
      <c r="N121" s="69"/>
      <c r="O121" s="69"/>
      <c r="P121" s="69"/>
      <c r="Q121" s="69"/>
      <c r="R121" s="69"/>
      <c r="S121" s="69"/>
      <c r="T121" s="69"/>
      <c r="U121" s="69"/>
      <c r="V121" s="67"/>
      <c r="W121" s="66"/>
      <c r="X121" s="703"/>
      <c r="Y121" s="704"/>
      <c r="Z121" s="704"/>
      <c r="AA121" s="704"/>
      <c r="AB121" s="704"/>
      <c r="AC121" s="704"/>
      <c r="AD121" s="704"/>
      <c r="AE121" s="704"/>
      <c r="AF121" s="704"/>
      <c r="AG121" s="704"/>
      <c r="AH121" s="704"/>
      <c r="AI121" s="704"/>
      <c r="AJ121" s="704"/>
      <c r="AK121" s="704"/>
      <c r="AL121" s="704"/>
      <c r="AM121" s="704"/>
      <c r="AN121" s="704"/>
      <c r="AO121" s="704"/>
      <c r="AP121" s="704"/>
      <c r="AQ121" s="705"/>
      <c r="AR121" s="67"/>
    </row>
    <row r="122" spans="1:44" ht="4.5" customHeight="1" x14ac:dyDescent="0.25">
      <c r="A122" s="66"/>
      <c r="B122" s="269" t="s">
        <v>214</v>
      </c>
      <c r="C122" s="269"/>
      <c r="D122" s="269"/>
      <c r="E122" s="269"/>
      <c r="F122" s="269"/>
      <c r="G122" s="269"/>
      <c r="H122" s="269"/>
      <c r="I122" s="749" t="str">
        <f>CONCATENATE(INDEX('LŠZ H'!A$2:AI$130,A95,11),"",INDEX('LŠZ H'!A$2:AI$130,A95,24),", ",INDEX('LŠZ H'!A$2:AI$130,A95,25),"",INDEX('LŠZ H'!A$2:AI$130,A95,12))</f>
        <v>Rudolf FÍDES3, 20041906</v>
      </c>
      <c r="J122" s="750"/>
      <c r="K122" s="750"/>
      <c r="L122" s="750"/>
      <c r="M122" s="750"/>
      <c r="N122" s="750"/>
      <c r="O122" s="750"/>
      <c r="P122" s="750"/>
      <c r="Q122" s="750"/>
      <c r="R122" s="750"/>
      <c r="S122" s="750"/>
      <c r="T122" s="750"/>
      <c r="U122" s="751"/>
      <c r="V122" s="67"/>
      <c r="W122" s="66"/>
      <c r="X122" s="703"/>
      <c r="Y122" s="704"/>
      <c r="Z122" s="704"/>
      <c r="AA122" s="704"/>
      <c r="AB122" s="704"/>
      <c r="AC122" s="704"/>
      <c r="AD122" s="704"/>
      <c r="AE122" s="704"/>
      <c r="AF122" s="704"/>
      <c r="AG122" s="704"/>
      <c r="AH122" s="704"/>
      <c r="AI122" s="704"/>
      <c r="AJ122" s="704"/>
      <c r="AK122" s="704"/>
      <c r="AL122" s="704"/>
      <c r="AM122" s="704"/>
      <c r="AN122" s="704"/>
      <c r="AO122" s="704"/>
      <c r="AP122" s="704"/>
      <c r="AQ122" s="705"/>
      <c r="AR122" s="67"/>
    </row>
    <row r="123" spans="1:44" ht="4.5" customHeight="1" x14ac:dyDescent="0.25">
      <c r="A123" s="66"/>
      <c r="B123" s="269"/>
      <c r="C123" s="269"/>
      <c r="D123" s="269"/>
      <c r="E123" s="269"/>
      <c r="F123" s="269"/>
      <c r="G123" s="269"/>
      <c r="H123" s="269"/>
      <c r="I123" s="752"/>
      <c r="J123" s="699"/>
      <c r="K123" s="699"/>
      <c r="L123" s="699"/>
      <c r="M123" s="699"/>
      <c r="N123" s="699"/>
      <c r="O123" s="699"/>
      <c r="P123" s="699"/>
      <c r="Q123" s="699"/>
      <c r="R123" s="699"/>
      <c r="S123" s="699"/>
      <c r="T123" s="699"/>
      <c r="U123" s="753"/>
      <c r="V123" s="67"/>
      <c r="W123" s="66"/>
      <c r="X123" s="703"/>
      <c r="Y123" s="704"/>
      <c r="Z123" s="704"/>
      <c r="AA123" s="704"/>
      <c r="AB123" s="704"/>
      <c r="AC123" s="704"/>
      <c r="AD123" s="704"/>
      <c r="AE123" s="704"/>
      <c r="AF123" s="704"/>
      <c r="AG123" s="704"/>
      <c r="AH123" s="704"/>
      <c r="AI123" s="704"/>
      <c r="AJ123" s="704"/>
      <c r="AK123" s="704"/>
      <c r="AL123" s="704"/>
      <c r="AM123" s="704"/>
      <c r="AN123" s="704"/>
      <c r="AO123" s="704"/>
      <c r="AP123" s="704"/>
      <c r="AQ123" s="705"/>
      <c r="AR123" s="67"/>
    </row>
    <row r="124" spans="1:44" ht="4.5" customHeight="1" x14ac:dyDescent="0.25">
      <c r="A124" s="66"/>
      <c r="B124" s="269" t="s">
        <v>215</v>
      </c>
      <c r="C124" s="269"/>
      <c r="D124" s="269"/>
      <c r="E124" s="269"/>
      <c r="F124" s="269"/>
      <c r="G124" s="269"/>
      <c r="H124" s="269"/>
      <c r="I124" s="752"/>
      <c r="J124" s="699"/>
      <c r="K124" s="699"/>
      <c r="L124" s="699"/>
      <c r="M124" s="699"/>
      <c r="N124" s="699"/>
      <c r="O124" s="699"/>
      <c r="P124" s="699"/>
      <c r="Q124" s="699"/>
      <c r="R124" s="699"/>
      <c r="S124" s="699"/>
      <c r="T124" s="699"/>
      <c r="U124" s="753"/>
      <c r="V124" s="67"/>
      <c r="W124" s="66"/>
      <c r="X124" s="706"/>
      <c r="Y124" s="707"/>
      <c r="Z124" s="707"/>
      <c r="AA124" s="707"/>
      <c r="AB124" s="707"/>
      <c r="AC124" s="707"/>
      <c r="AD124" s="707"/>
      <c r="AE124" s="707"/>
      <c r="AF124" s="707"/>
      <c r="AG124" s="707"/>
      <c r="AH124" s="707"/>
      <c r="AI124" s="707"/>
      <c r="AJ124" s="707"/>
      <c r="AK124" s="707"/>
      <c r="AL124" s="707"/>
      <c r="AM124" s="707"/>
      <c r="AN124" s="707"/>
      <c r="AO124" s="707"/>
      <c r="AP124" s="707"/>
      <c r="AQ124" s="708"/>
      <c r="AR124" s="67"/>
    </row>
    <row r="125" spans="1:44" ht="4.5" customHeight="1" x14ac:dyDescent="0.25">
      <c r="A125" s="66"/>
      <c r="B125" s="269"/>
      <c r="C125" s="269"/>
      <c r="D125" s="269"/>
      <c r="E125" s="269"/>
      <c r="F125" s="269"/>
      <c r="G125" s="269"/>
      <c r="H125" s="269"/>
      <c r="I125" s="752"/>
      <c r="J125" s="699"/>
      <c r="K125" s="699"/>
      <c r="L125" s="699"/>
      <c r="M125" s="699"/>
      <c r="N125" s="699"/>
      <c r="O125" s="699"/>
      <c r="P125" s="699"/>
      <c r="Q125" s="699"/>
      <c r="R125" s="699"/>
      <c r="S125" s="699"/>
      <c r="T125" s="699"/>
      <c r="U125" s="753"/>
      <c r="V125" s="67"/>
      <c r="W125" s="66"/>
      <c r="AR125" s="67"/>
    </row>
    <row r="126" spans="1:44" ht="4.5" customHeight="1" x14ac:dyDescent="0.25">
      <c r="A126" s="66"/>
      <c r="B126" s="69"/>
      <c r="C126" s="69"/>
      <c r="D126" s="69"/>
      <c r="E126" s="69"/>
      <c r="F126" s="69"/>
      <c r="G126" s="69"/>
      <c r="H126" s="69"/>
      <c r="I126" s="752"/>
      <c r="J126" s="699"/>
      <c r="K126" s="699"/>
      <c r="L126" s="699"/>
      <c r="M126" s="699"/>
      <c r="N126" s="699"/>
      <c r="O126" s="699"/>
      <c r="P126" s="699"/>
      <c r="Q126" s="699"/>
      <c r="R126" s="699"/>
      <c r="S126" s="699"/>
      <c r="T126" s="699"/>
      <c r="U126" s="753"/>
      <c r="V126" s="67"/>
      <c r="W126" s="66"/>
      <c r="X126" s="238" t="s">
        <v>216</v>
      </c>
      <c r="Y126" s="239"/>
      <c r="Z126" s="239"/>
      <c r="AA126" s="239"/>
      <c r="AB126" s="239"/>
      <c r="AC126" s="239"/>
      <c r="AD126" s="240"/>
      <c r="AE126" s="238" t="s">
        <v>223</v>
      </c>
      <c r="AF126" s="239"/>
      <c r="AG126" s="239"/>
      <c r="AH126" s="240"/>
      <c r="AI126" s="247" t="s">
        <v>224</v>
      </c>
      <c r="AJ126" s="248"/>
      <c r="AK126" s="248"/>
      <c r="AL126" s="248"/>
      <c r="AM126" s="249"/>
      <c r="AN126" s="247" t="s">
        <v>225</v>
      </c>
      <c r="AO126" s="248"/>
      <c r="AP126" s="248"/>
      <c r="AQ126" s="249"/>
      <c r="AR126" s="67"/>
    </row>
    <row r="127" spans="1:44" ht="4.5" customHeight="1" x14ac:dyDescent="0.25">
      <c r="A127" s="66"/>
      <c r="B127" s="269" t="s">
        <v>217</v>
      </c>
      <c r="C127" s="269"/>
      <c r="D127" s="269"/>
      <c r="E127" s="269"/>
      <c r="F127" s="269"/>
      <c r="G127" s="269"/>
      <c r="H127" s="269"/>
      <c r="I127" s="752"/>
      <c r="J127" s="699"/>
      <c r="K127" s="699"/>
      <c r="L127" s="699"/>
      <c r="M127" s="699"/>
      <c r="N127" s="699"/>
      <c r="O127" s="699"/>
      <c r="P127" s="699"/>
      <c r="Q127" s="699"/>
      <c r="R127" s="699"/>
      <c r="S127" s="699"/>
      <c r="T127" s="699"/>
      <c r="U127" s="753"/>
      <c r="V127" s="67"/>
      <c r="W127" s="66"/>
      <c r="X127" s="241"/>
      <c r="Y127" s="242"/>
      <c r="Z127" s="242"/>
      <c r="AA127" s="242"/>
      <c r="AB127" s="242"/>
      <c r="AC127" s="242"/>
      <c r="AD127" s="243"/>
      <c r="AE127" s="241"/>
      <c r="AF127" s="242"/>
      <c r="AG127" s="242"/>
      <c r="AH127" s="243"/>
      <c r="AI127" s="250"/>
      <c r="AJ127" s="251"/>
      <c r="AK127" s="251"/>
      <c r="AL127" s="251"/>
      <c r="AM127" s="252"/>
      <c r="AN127" s="250"/>
      <c r="AO127" s="251"/>
      <c r="AP127" s="251"/>
      <c r="AQ127" s="252"/>
      <c r="AR127" s="67"/>
    </row>
    <row r="128" spans="1:44" ht="4.5" customHeight="1" x14ac:dyDescent="0.25">
      <c r="A128" s="66"/>
      <c r="B128" s="269"/>
      <c r="C128" s="269"/>
      <c r="D128" s="269"/>
      <c r="E128" s="269"/>
      <c r="F128" s="269"/>
      <c r="G128" s="269"/>
      <c r="H128" s="269"/>
      <c r="I128" s="752"/>
      <c r="J128" s="699"/>
      <c r="K128" s="699"/>
      <c r="L128" s="699"/>
      <c r="M128" s="699"/>
      <c r="N128" s="699"/>
      <c r="O128" s="699"/>
      <c r="P128" s="699"/>
      <c r="Q128" s="699"/>
      <c r="R128" s="699"/>
      <c r="S128" s="699"/>
      <c r="T128" s="699"/>
      <c r="U128" s="753"/>
      <c r="V128" s="67"/>
      <c r="W128" s="66"/>
      <c r="X128" s="244"/>
      <c r="Y128" s="245"/>
      <c r="Z128" s="245"/>
      <c r="AA128" s="245"/>
      <c r="AB128" s="245"/>
      <c r="AC128" s="245"/>
      <c r="AD128" s="246"/>
      <c r="AE128" s="244"/>
      <c r="AF128" s="245"/>
      <c r="AG128" s="245"/>
      <c r="AH128" s="246"/>
      <c r="AI128" s="253"/>
      <c r="AJ128" s="254"/>
      <c r="AK128" s="254"/>
      <c r="AL128" s="254"/>
      <c r="AM128" s="255"/>
      <c r="AN128" s="253"/>
      <c r="AO128" s="254"/>
      <c r="AP128" s="254"/>
      <c r="AQ128" s="255"/>
      <c r="AR128" s="67"/>
    </row>
    <row r="129" spans="1:44" ht="4.5" customHeight="1" x14ac:dyDescent="0.25">
      <c r="A129" s="66"/>
      <c r="B129" s="269" t="s">
        <v>218</v>
      </c>
      <c r="C129" s="269"/>
      <c r="D129" s="269"/>
      <c r="E129" s="269"/>
      <c r="F129" s="269"/>
      <c r="G129" s="269"/>
      <c r="H129" s="269"/>
      <c r="I129" s="752"/>
      <c r="J129" s="699"/>
      <c r="K129" s="699"/>
      <c r="L129" s="699"/>
      <c r="M129" s="699"/>
      <c r="N129" s="699"/>
      <c r="O129" s="699"/>
      <c r="P129" s="699"/>
      <c r="Q129" s="699"/>
      <c r="R129" s="699"/>
      <c r="S129" s="699"/>
      <c r="T129" s="699"/>
      <c r="U129" s="753"/>
      <c r="V129" s="67"/>
      <c r="W129" s="66"/>
      <c r="X129" s="280" t="s">
        <v>42</v>
      </c>
      <c r="Y129" s="305"/>
      <c r="Z129" s="305"/>
      <c r="AA129" s="305"/>
      <c r="AB129" s="305"/>
      <c r="AC129" s="305"/>
      <c r="AD129" s="306"/>
      <c r="AE129" s="367">
        <f>INDEX('LŠZ H'!A$2:AI$130,A95,29)</f>
        <v>450</v>
      </c>
      <c r="AF129" s="368"/>
      <c r="AG129" s="368"/>
      <c r="AH129" s="369"/>
      <c r="AI129" s="258">
        <f>INDEX('LŠZ H'!A$2:AI$130,A95,31)</f>
        <v>50</v>
      </c>
      <c r="AJ129" s="376"/>
      <c r="AK129" s="376"/>
      <c r="AL129" s="376"/>
      <c r="AM129" s="377"/>
      <c r="AN129" s="258">
        <f>INDEX('LŠZ H'!A$2:AI$130,A95,33)</f>
        <v>160</v>
      </c>
      <c r="AO129" s="376"/>
      <c r="AP129" s="376"/>
      <c r="AQ129" s="377"/>
      <c r="AR129" s="67"/>
    </row>
    <row r="130" spans="1:44" ht="4.5" customHeight="1" x14ac:dyDescent="0.25">
      <c r="A130" s="66"/>
      <c r="B130" s="269"/>
      <c r="C130" s="269"/>
      <c r="D130" s="269"/>
      <c r="E130" s="269"/>
      <c r="F130" s="269"/>
      <c r="G130" s="269"/>
      <c r="H130" s="269"/>
      <c r="I130" s="752"/>
      <c r="J130" s="699"/>
      <c r="K130" s="699"/>
      <c r="L130" s="699"/>
      <c r="M130" s="699"/>
      <c r="N130" s="699"/>
      <c r="O130" s="699"/>
      <c r="P130" s="699"/>
      <c r="Q130" s="699"/>
      <c r="R130" s="699"/>
      <c r="S130" s="699"/>
      <c r="T130" s="699"/>
      <c r="U130" s="753"/>
      <c r="V130" s="67"/>
      <c r="W130" s="66"/>
      <c r="X130" s="307"/>
      <c r="Y130" s="308"/>
      <c r="Z130" s="308"/>
      <c r="AA130" s="308"/>
      <c r="AB130" s="308"/>
      <c r="AC130" s="308"/>
      <c r="AD130" s="309"/>
      <c r="AE130" s="370"/>
      <c r="AF130" s="371"/>
      <c r="AG130" s="371"/>
      <c r="AH130" s="372"/>
      <c r="AI130" s="378"/>
      <c r="AJ130" s="379"/>
      <c r="AK130" s="379"/>
      <c r="AL130" s="379"/>
      <c r="AM130" s="380"/>
      <c r="AN130" s="378"/>
      <c r="AO130" s="379"/>
      <c r="AP130" s="379"/>
      <c r="AQ130" s="380"/>
      <c r="AR130" s="67"/>
    </row>
    <row r="131" spans="1:44" ht="4.5" customHeight="1" x14ac:dyDescent="0.25">
      <c r="A131" s="66"/>
      <c r="B131" s="78"/>
      <c r="C131" s="69"/>
      <c r="D131" s="69"/>
      <c r="E131" s="69"/>
      <c r="F131" s="69"/>
      <c r="G131" s="69"/>
      <c r="H131" s="69"/>
      <c r="I131" s="754"/>
      <c r="J131" s="755"/>
      <c r="K131" s="755"/>
      <c r="L131" s="755"/>
      <c r="M131" s="755"/>
      <c r="N131" s="755"/>
      <c r="O131" s="755"/>
      <c r="P131" s="755"/>
      <c r="Q131" s="755"/>
      <c r="R131" s="755"/>
      <c r="S131" s="755"/>
      <c r="T131" s="755"/>
      <c r="U131" s="756"/>
      <c r="V131" s="67"/>
      <c r="W131" s="66"/>
      <c r="X131" s="310"/>
      <c r="Y131" s="311"/>
      <c r="Z131" s="311"/>
      <c r="AA131" s="311"/>
      <c r="AB131" s="311"/>
      <c r="AC131" s="311"/>
      <c r="AD131" s="312"/>
      <c r="AE131" s="373"/>
      <c r="AF131" s="374"/>
      <c r="AG131" s="374"/>
      <c r="AH131" s="375"/>
      <c r="AI131" s="381"/>
      <c r="AJ131" s="382"/>
      <c r="AK131" s="382"/>
      <c r="AL131" s="382"/>
      <c r="AM131" s="383"/>
      <c r="AN131" s="381"/>
      <c r="AO131" s="382"/>
      <c r="AP131" s="382"/>
      <c r="AQ131" s="383"/>
      <c r="AR131" s="67"/>
    </row>
    <row r="132" spans="1:44" ht="4.5" customHeight="1" x14ac:dyDescent="0.25">
      <c r="A132" s="66"/>
      <c r="B132" s="269" t="s">
        <v>43</v>
      </c>
      <c r="C132" s="269"/>
      <c r="D132" s="269"/>
      <c r="E132" s="269"/>
      <c r="F132" s="269"/>
      <c r="G132" s="269"/>
      <c r="H132" s="296"/>
      <c r="I132" s="297">
        <f>INDEX('LŠZ H'!A$2:AI$130,A95,13)</f>
        <v>46416</v>
      </c>
      <c r="J132" s="298"/>
      <c r="K132" s="298"/>
      <c r="L132" s="298"/>
      <c r="M132" s="298"/>
      <c r="N132" s="298"/>
      <c r="O132" s="298"/>
      <c r="P132" s="298"/>
      <c r="Q132" s="298"/>
      <c r="R132" s="298"/>
      <c r="S132" s="298"/>
      <c r="T132" s="298"/>
      <c r="U132" s="299"/>
      <c r="V132" s="67"/>
      <c r="W132" s="66"/>
      <c r="X132" s="220" t="s">
        <v>201</v>
      </c>
      <c r="Y132" s="221"/>
      <c r="Z132" s="221"/>
      <c r="AA132" s="221"/>
      <c r="AB132" s="221"/>
      <c r="AC132" s="221"/>
      <c r="AD132" s="222"/>
      <c r="AE132" s="238" t="s">
        <v>226</v>
      </c>
      <c r="AF132" s="221"/>
      <c r="AG132" s="221"/>
      <c r="AH132" s="222"/>
      <c r="AI132" s="238" t="s">
        <v>5</v>
      </c>
      <c r="AJ132" s="221"/>
      <c r="AK132" s="221"/>
      <c r="AL132" s="221"/>
      <c r="AM132" s="222"/>
      <c r="AN132" s="238" t="s">
        <v>6</v>
      </c>
      <c r="AO132" s="221"/>
      <c r="AP132" s="221"/>
      <c r="AQ132" s="222"/>
      <c r="AR132" s="67"/>
    </row>
    <row r="133" spans="1:44" ht="4.5" customHeight="1" x14ac:dyDescent="0.25">
      <c r="A133" s="66"/>
      <c r="B133" s="269"/>
      <c r="C133" s="269"/>
      <c r="D133" s="269"/>
      <c r="E133" s="269"/>
      <c r="F133" s="269"/>
      <c r="G133" s="269"/>
      <c r="H133" s="296"/>
      <c r="I133" s="300"/>
      <c r="J133" s="269"/>
      <c r="K133" s="269"/>
      <c r="L133" s="269"/>
      <c r="M133" s="269"/>
      <c r="N133" s="269"/>
      <c r="O133" s="269"/>
      <c r="P133" s="269"/>
      <c r="Q133" s="269"/>
      <c r="R133" s="269"/>
      <c r="S133" s="269"/>
      <c r="T133" s="269"/>
      <c r="U133" s="296"/>
      <c r="V133" s="67"/>
      <c r="W133" s="66"/>
      <c r="X133" s="223"/>
      <c r="Y133" s="224"/>
      <c r="Z133" s="224"/>
      <c r="AA133" s="224"/>
      <c r="AB133" s="224"/>
      <c r="AC133" s="224"/>
      <c r="AD133" s="225"/>
      <c r="AE133" s="223"/>
      <c r="AF133" s="224"/>
      <c r="AG133" s="224"/>
      <c r="AH133" s="225"/>
      <c r="AI133" s="223"/>
      <c r="AJ133" s="224"/>
      <c r="AK133" s="224"/>
      <c r="AL133" s="224"/>
      <c r="AM133" s="225"/>
      <c r="AN133" s="223"/>
      <c r="AO133" s="224"/>
      <c r="AP133" s="224"/>
      <c r="AQ133" s="225"/>
      <c r="AR133" s="67"/>
    </row>
    <row r="134" spans="1:44" ht="4.5" customHeight="1" x14ac:dyDescent="0.25">
      <c r="A134" s="66"/>
      <c r="B134" s="269" t="s">
        <v>44</v>
      </c>
      <c r="C134" s="269"/>
      <c r="D134" s="269"/>
      <c r="E134" s="269"/>
      <c r="F134" s="269"/>
      <c r="G134" s="269"/>
      <c r="H134" s="269"/>
      <c r="I134" s="300"/>
      <c r="J134" s="269"/>
      <c r="K134" s="269"/>
      <c r="L134" s="269"/>
      <c r="M134" s="269"/>
      <c r="N134" s="269"/>
      <c r="O134" s="269"/>
      <c r="P134" s="269"/>
      <c r="Q134" s="269"/>
      <c r="R134" s="269"/>
      <c r="S134" s="269"/>
      <c r="T134" s="269"/>
      <c r="U134" s="296"/>
      <c r="V134" s="67"/>
      <c r="W134" s="66"/>
      <c r="X134" s="226"/>
      <c r="Y134" s="227"/>
      <c r="Z134" s="227"/>
      <c r="AA134" s="227"/>
      <c r="AB134" s="227"/>
      <c r="AC134" s="227"/>
      <c r="AD134" s="228"/>
      <c r="AE134" s="226"/>
      <c r="AF134" s="227"/>
      <c r="AG134" s="227"/>
      <c r="AH134" s="228"/>
      <c r="AI134" s="226"/>
      <c r="AJ134" s="227"/>
      <c r="AK134" s="227"/>
      <c r="AL134" s="227"/>
      <c r="AM134" s="228"/>
      <c r="AN134" s="226"/>
      <c r="AO134" s="227"/>
      <c r="AP134" s="227"/>
      <c r="AQ134" s="228"/>
      <c r="AR134" s="67"/>
    </row>
    <row r="135" spans="1:44" ht="4.5" customHeight="1" x14ac:dyDescent="0.25">
      <c r="A135" s="66"/>
      <c r="B135" s="269"/>
      <c r="C135" s="269"/>
      <c r="D135" s="269"/>
      <c r="E135" s="269"/>
      <c r="F135" s="269"/>
      <c r="G135" s="269"/>
      <c r="H135" s="269"/>
      <c r="I135" s="301"/>
      <c r="J135" s="302"/>
      <c r="K135" s="302"/>
      <c r="L135" s="302"/>
      <c r="M135" s="302"/>
      <c r="N135" s="302"/>
      <c r="O135" s="302"/>
      <c r="P135" s="302"/>
      <c r="Q135" s="302"/>
      <c r="R135" s="302"/>
      <c r="S135" s="302"/>
      <c r="T135" s="302"/>
      <c r="U135" s="303"/>
      <c r="V135" s="67"/>
      <c r="W135" s="66"/>
      <c r="X135" s="280" t="s">
        <v>111</v>
      </c>
      <c r="Y135" s="281"/>
      <c r="Z135" s="281"/>
      <c r="AA135" s="281"/>
      <c r="AB135" s="281"/>
      <c r="AC135" s="281"/>
      <c r="AD135" s="282"/>
      <c r="AE135" s="358">
        <f>INDEX('LŠZ H'!A$2:AI$130,A95,35)</f>
        <v>0</v>
      </c>
      <c r="AF135" s="359"/>
      <c r="AG135" s="359"/>
      <c r="AH135" s="360"/>
      <c r="AI135" s="358" t="e">
        <f>INDEX('LŠZ H'!A$2:AI$130,A95,36)</f>
        <v>#REF!</v>
      </c>
      <c r="AJ135" s="359"/>
      <c r="AK135" s="359"/>
      <c r="AL135" s="359"/>
      <c r="AM135" s="360"/>
      <c r="AN135" s="358" t="e">
        <f>INDEX('LŠZ H'!A$2:AI$130,A95,37)</f>
        <v>#REF!</v>
      </c>
      <c r="AO135" s="359"/>
      <c r="AP135" s="359"/>
      <c r="AQ135" s="360"/>
      <c r="AR135" s="67"/>
    </row>
    <row r="136" spans="1:44" ht="4.5" customHeight="1" x14ac:dyDescent="0.25">
      <c r="A136" s="66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7"/>
      <c r="W136" s="66"/>
      <c r="X136" s="283"/>
      <c r="Y136" s="284"/>
      <c r="Z136" s="284"/>
      <c r="AA136" s="284"/>
      <c r="AB136" s="284"/>
      <c r="AC136" s="284"/>
      <c r="AD136" s="285"/>
      <c r="AE136" s="361"/>
      <c r="AF136" s="362"/>
      <c r="AG136" s="362"/>
      <c r="AH136" s="363"/>
      <c r="AI136" s="361"/>
      <c r="AJ136" s="362"/>
      <c r="AK136" s="362"/>
      <c r="AL136" s="362"/>
      <c r="AM136" s="363"/>
      <c r="AN136" s="361"/>
      <c r="AO136" s="362"/>
      <c r="AP136" s="362"/>
      <c r="AQ136" s="363"/>
      <c r="AR136" s="67"/>
    </row>
    <row r="137" spans="1:44" ht="4.5" customHeight="1" x14ac:dyDescent="0.25">
      <c r="A137" s="66"/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297">
        <f ca="1">IF(DAYS360(I132,NOW())&gt;60,NOW(),I132)</f>
        <v>46416</v>
      </c>
      <c r="M137" s="350"/>
      <c r="N137" s="350"/>
      <c r="O137" s="350"/>
      <c r="P137" s="350"/>
      <c r="Q137" s="350"/>
      <c r="R137" s="350"/>
      <c r="S137" s="350"/>
      <c r="T137" s="350"/>
      <c r="U137" s="351"/>
      <c r="V137" s="67"/>
      <c r="W137" s="66"/>
      <c r="X137" s="286"/>
      <c r="Y137" s="287"/>
      <c r="Z137" s="287"/>
      <c r="AA137" s="287"/>
      <c r="AB137" s="287"/>
      <c r="AC137" s="287"/>
      <c r="AD137" s="288"/>
      <c r="AE137" s="364"/>
      <c r="AF137" s="365"/>
      <c r="AG137" s="365"/>
      <c r="AH137" s="366"/>
      <c r="AI137" s="364"/>
      <c r="AJ137" s="365"/>
      <c r="AK137" s="365"/>
      <c r="AL137" s="365"/>
      <c r="AM137" s="366"/>
      <c r="AN137" s="364"/>
      <c r="AO137" s="365"/>
      <c r="AP137" s="365"/>
      <c r="AQ137" s="366"/>
      <c r="AR137" s="67"/>
    </row>
    <row r="138" spans="1:44" ht="4.5" customHeight="1" x14ac:dyDescent="0.25">
      <c r="A138" s="66"/>
      <c r="B138" s="269" t="s">
        <v>45</v>
      </c>
      <c r="C138" s="269"/>
      <c r="D138" s="269"/>
      <c r="E138" s="269"/>
      <c r="F138" s="269"/>
      <c r="G138" s="269"/>
      <c r="H138" s="269"/>
      <c r="I138" s="269"/>
      <c r="J138" s="269"/>
      <c r="K138" s="269"/>
      <c r="L138" s="352"/>
      <c r="M138" s="353"/>
      <c r="N138" s="353"/>
      <c r="O138" s="353"/>
      <c r="P138" s="353"/>
      <c r="Q138" s="353"/>
      <c r="R138" s="353"/>
      <c r="S138" s="353"/>
      <c r="T138" s="353"/>
      <c r="U138" s="354"/>
      <c r="V138" s="67"/>
      <c r="W138" s="66"/>
      <c r="X138" s="271" t="s">
        <v>46</v>
      </c>
      <c r="Y138" s="272"/>
      <c r="Z138" s="272"/>
      <c r="AA138" s="273"/>
      <c r="AB138" s="238">
        <f>INDEX('LŠZ H'!A$2:AI$130,A95,18)</f>
        <v>45686</v>
      </c>
      <c r="AC138" s="240"/>
      <c r="AD138" s="238" t="s">
        <v>47</v>
      </c>
      <c r="AE138" s="240"/>
      <c r="AF138" s="260" t="str">
        <f>INDEX('LŠZ H'!A$2:AI$130,A95,7)</f>
        <v>300514/AT01017</v>
      </c>
      <c r="AG138" s="261"/>
      <c r="AH138" s="261"/>
      <c r="AI138" s="261"/>
      <c r="AJ138" s="261"/>
      <c r="AK138" s="261"/>
      <c r="AL138" s="261"/>
      <c r="AM138" s="262"/>
      <c r="AN138" s="256">
        <f>INDEX('LŠZ H'!A$2:AI$130,A95,15)</f>
        <v>46416</v>
      </c>
      <c r="AO138" s="239"/>
      <c r="AP138" s="239"/>
      <c r="AQ138" s="240"/>
      <c r="AR138" s="67"/>
    </row>
    <row r="139" spans="1:44" ht="4.5" customHeight="1" x14ac:dyDescent="0.25">
      <c r="A139" s="66"/>
      <c r="B139" s="269"/>
      <c r="C139" s="269"/>
      <c r="D139" s="269"/>
      <c r="E139" s="269"/>
      <c r="F139" s="269"/>
      <c r="G139" s="269"/>
      <c r="H139" s="269"/>
      <c r="I139" s="269"/>
      <c r="J139" s="269"/>
      <c r="K139" s="269"/>
      <c r="L139" s="352"/>
      <c r="M139" s="353"/>
      <c r="N139" s="353"/>
      <c r="O139" s="353"/>
      <c r="P139" s="353"/>
      <c r="Q139" s="353"/>
      <c r="R139" s="353"/>
      <c r="S139" s="353"/>
      <c r="T139" s="353"/>
      <c r="U139" s="354"/>
      <c r="V139" s="67"/>
      <c r="W139" s="66"/>
      <c r="X139" s="274"/>
      <c r="Y139" s="275"/>
      <c r="Z139" s="275"/>
      <c r="AA139" s="276"/>
      <c r="AB139" s="241"/>
      <c r="AC139" s="243"/>
      <c r="AD139" s="241"/>
      <c r="AE139" s="243"/>
      <c r="AF139" s="263"/>
      <c r="AG139" s="264"/>
      <c r="AH139" s="264"/>
      <c r="AI139" s="264"/>
      <c r="AJ139" s="264"/>
      <c r="AK139" s="264"/>
      <c r="AL139" s="264"/>
      <c r="AM139" s="265"/>
      <c r="AN139" s="241"/>
      <c r="AO139" s="242"/>
      <c r="AP139" s="242"/>
      <c r="AQ139" s="243"/>
      <c r="AR139" s="67"/>
    </row>
    <row r="140" spans="1:44" ht="4.5" customHeight="1" x14ac:dyDescent="0.25">
      <c r="A140" s="66"/>
      <c r="B140" s="69"/>
      <c r="C140" s="69"/>
      <c r="D140" s="69"/>
      <c r="E140" s="69"/>
      <c r="F140" s="69"/>
      <c r="G140" s="69"/>
      <c r="H140" s="69"/>
      <c r="I140" s="69"/>
      <c r="J140" s="69"/>
      <c r="K140" s="69"/>
      <c r="L140" s="355"/>
      <c r="M140" s="356"/>
      <c r="N140" s="356"/>
      <c r="O140" s="356"/>
      <c r="P140" s="356"/>
      <c r="Q140" s="356"/>
      <c r="R140" s="356"/>
      <c r="S140" s="356"/>
      <c r="T140" s="356"/>
      <c r="U140" s="357"/>
      <c r="V140" s="67"/>
      <c r="W140" s="66"/>
      <c r="X140" s="277"/>
      <c r="Y140" s="278"/>
      <c r="Z140" s="278"/>
      <c r="AA140" s="279"/>
      <c r="AB140" s="244"/>
      <c r="AC140" s="246"/>
      <c r="AD140" s="244"/>
      <c r="AE140" s="246"/>
      <c r="AF140" s="266"/>
      <c r="AG140" s="267"/>
      <c r="AH140" s="267"/>
      <c r="AI140" s="267"/>
      <c r="AJ140" s="267"/>
      <c r="AK140" s="267"/>
      <c r="AL140" s="267"/>
      <c r="AM140" s="268"/>
      <c r="AN140" s="244"/>
      <c r="AO140" s="245"/>
      <c r="AP140" s="245"/>
      <c r="AQ140" s="246"/>
      <c r="AR140" s="67"/>
    </row>
    <row r="141" spans="1:44" ht="4.5" customHeight="1" x14ac:dyDescent="0.25">
      <c r="A141" s="79"/>
      <c r="B141" s="80"/>
      <c r="C141" s="80"/>
      <c r="D141" s="80"/>
      <c r="E141" s="80"/>
      <c r="F141" s="80"/>
      <c r="G141" s="80"/>
      <c r="H141" s="80"/>
      <c r="I141" s="80"/>
      <c r="J141" s="80"/>
      <c r="K141" s="80"/>
      <c r="L141" s="80"/>
      <c r="M141" s="80"/>
      <c r="N141" s="80"/>
      <c r="O141" s="80"/>
      <c r="P141" s="80"/>
      <c r="Q141" s="80"/>
      <c r="R141" s="80"/>
      <c r="S141" s="80"/>
      <c r="T141" s="80"/>
      <c r="U141" s="80"/>
      <c r="V141" s="81"/>
      <c r="W141" s="79"/>
      <c r="X141" s="82"/>
      <c r="Y141" s="82"/>
      <c r="Z141" s="82"/>
      <c r="AA141" s="82"/>
      <c r="AB141" s="82"/>
      <c r="AC141" s="82"/>
      <c r="AD141" s="82"/>
      <c r="AE141" s="82"/>
      <c r="AF141" s="82"/>
      <c r="AG141" s="82"/>
      <c r="AH141" s="82"/>
      <c r="AI141" s="82"/>
      <c r="AJ141" s="82"/>
      <c r="AK141" s="82"/>
      <c r="AL141" s="82"/>
      <c r="AM141" s="82"/>
      <c r="AN141" s="82"/>
      <c r="AO141" s="82"/>
      <c r="AP141" s="82"/>
      <c r="AQ141" s="82"/>
      <c r="AR141" s="81"/>
    </row>
    <row r="142" spans="1:44" ht="4.5" customHeight="1" x14ac:dyDescent="0.25">
      <c r="A142" s="57"/>
      <c r="B142" s="58"/>
      <c r="C142" s="58"/>
      <c r="D142" s="58"/>
      <c r="E142" s="58"/>
      <c r="F142" s="58"/>
      <c r="G142" s="58"/>
      <c r="H142" s="58"/>
      <c r="I142" s="58"/>
      <c r="J142" s="58"/>
      <c r="K142" s="58"/>
      <c r="L142" s="58"/>
      <c r="M142" s="58"/>
      <c r="N142" s="58"/>
      <c r="O142" s="58"/>
      <c r="P142" s="58"/>
      <c r="Q142" s="58"/>
      <c r="R142" s="58"/>
      <c r="S142" s="58"/>
      <c r="T142" s="58"/>
      <c r="U142" s="58"/>
      <c r="V142" s="59"/>
      <c r="W142" s="57"/>
      <c r="X142" s="58"/>
      <c r="Y142" s="58"/>
      <c r="Z142" s="58"/>
      <c r="AA142" s="58"/>
      <c r="AB142" s="58"/>
      <c r="AC142" s="58"/>
      <c r="AD142" s="58"/>
      <c r="AE142" s="58"/>
      <c r="AF142" s="58"/>
      <c r="AG142" s="58"/>
      <c r="AH142" s="58"/>
      <c r="AI142" s="58"/>
      <c r="AJ142" s="58"/>
      <c r="AK142" s="58"/>
      <c r="AL142" s="58"/>
      <c r="AM142" s="58"/>
      <c r="AN142" s="58"/>
      <c r="AO142" s="58"/>
      <c r="AP142" s="58"/>
      <c r="AQ142" s="58"/>
      <c r="AR142" s="59"/>
    </row>
    <row r="143" spans="1:44" ht="4.5" customHeight="1" x14ac:dyDescent="0.25">
      <c r="A143" s="64"/>
      <c r="B143" s="656" t="str">
        <f>F18</f>
        <v>LITESPEED 4 (MOYES)</v>
      </c>
      <c r="C143" s="656"/>
      <c r="D143" s="656"/>
      <c r="E143" s="656"/>
      <c r="F143" s="656"/>
      <c r="G143" s="656"/>
      <c r="H143" s="656"/>
      <c r="I143" s="656"/>
      <c r="J143" s="656"/>
      <c r="K143" s="656"/>
      <c r="L143" s="656"/>
      <c r="M143" s="656"/>
      <c r="N143" s="656"/>
      <c r="O143" s="656"/>
      <c r="P143" s="656"/>
      <c r="Q143" s="656"/>
      <c r="R143" s="656"/>
      <c r="S143" s="656"/>
      <c r="T143" s="656"/>
      <c r="U143" s="656"/>
      <c r="V143" s="65"/>
      <c r="W143" s="64"/>
      <c r="X143" s="666" t="str">
        <f>Z14</f>
        <v>P</v>
      </c>
      <c r="Y143" s="666"/>
      <c r="Z143" s="666"/>
      <c r="AA143" s="666"/>
      <c r="AB143" s="666"/>
      <c r="AC143" s="666"/>
      <c r="AD143" s="666"/>
      <c r="AE143" s="667">
        <f>AH15</f>
        <v>103</v>
      </c>
      <c r="AF143" s="667"/>
      <c r="AG143" s="667"/>
      <c r="AH143" s="667"/>
      <c r="AI143" s="667"/>
      <c r="AJ143" s="667"/>
      <c r="AK143" s="667"/>
      <c r="AL143" s="667"/>
      <c r="AM143" s="667"/>
      <c r="AN143" s="667"/>
      <c r="AO143" s="656">
        <f>AM19</f>
        <v>0</v>
      </c>
      <c r="AP143" s="656"/>
      <c r="AQ143" s="656"/>
      <c r="AR143" s="656"/>
    </row>
    <row r="144" spans="1:44" ht="4.5" customHeight="1" x14ac:dyDescent="0.25">
      <c r="A144" s="64"/>
      <c r="B144" s="656"/>
      <c r="C144" s="656"/>
      <c r="D144" s="656"/>
      <c r="E144" s="656"/>
      <c r="F144" s="656"/>
      <c r="G144" s="656"/>
      <c r="H144" s="656"/>
      <c r="I144" s="656"/>
      <c r="J144" s="656"/>
      <c r="K144" s="656"/>
      <c r="L144" s="656"/>
      <c r="M144" s="656"/>
      <c r="N144" s="656"/>
      <c r="O144" s="656"/>
      <c r="P144" s="656"/>
      <c r="Q144" s="656"/>
      <c r="R144" s="656"/>
      <c r="S144" s="656"/>
      <c r="T144" s="656"/>
      <c r="U144" s="656"/>
      <c r="V144" s="65"/>
      <c r="W144" s="64"/>
      <c r="X144" s="666"/>
      <c r="Y144" s="666"/>
      <c r="Z144" s="666"/>
      <c r="AA144" s="666"/>
      <c r="AB144" s="666"/>
      <c r="AC144" s="666"/>
      <c r="AD144" s="666"/>
      <c r="AE144" s="667"/>
      <c r="AF144" s="667"/>
      <c r="AG144" s="667"/>
      <c r="AH144" s="667"/>
      <c r="AI144" s="667"/>
      <c r="AJ144" s="667"/>
      <c r="AK144" s="667"/>
      <c r="AL144" s="667"/>
      <c r="AM144" s="667"/>
      <c r="AN144" s="667"/>
      <c r="AO144" s="656"/>
      <c r="AP144" s="656"/>
      <c r="AQ144" s="656"/>
      <c r="AR144" s="656"/>
    </row>
    <row r="145" spans="1:44" ht="4.5" customHeight="1" x14ac:dyDescent="0.25">
      <c r="A145" s="64"/>
      <c r="B145" s="656"/>
      <c r="C145" s="656"/>
      <c r="D145" s="656"/>
      <c r="E145" s="656"/>
      <c r="F145" s="656"/>
      <c r="G145" s="656"/>
      <c r="H145" s="656"/>
      <c r="I145" s="656"/>
      <c r="J145" s="656"/>
      <c r="K145" s="656"/>
      <c r="L145" s="656"/>
      <c r="M145" s="656"/>
      <c r="N145" s="656"/>
      <c r="O145" s="656"/>
      <c r="P145" s="656"/>
      <c r="Q145" s="656"/>
      <c r="R145" s="656"/>
      <c r="S145" s="656"/>
      <c r="T145" s="656"/>
      <c r="U145" s="656"/>
      <c r="V145" s="65"/>
      <c r="W145" s="64"/>
      <c r="X145" s="666"/>
      <c r="Y145" s="666"/>
      <c r="Z145" s="666"/>
      <c r="AA145" s="666"/>
      <c r="AB145" s="666"/>
      <c r="AC145" s="666"/>
      <c r="AD145" s="666"/>
      <c r="AE145" s="667"/>
      <c r="AF145" s="667"/>
      <c r="AG145" s="667"/>
      <c r="AH145" s="667"/>
      <c r="AI145" s="667"/>
      <c r="AJ145" s="667"/>
      <c r="AK145" s="667"/>
      <c r="AL145" s="667"/>
      <c r="AM145" s="667"/>
      <c r="AN145" s="667"/>
      <c r="AO145" s="656"/>
      <c r="AP145" s="656"/>
      <c r="AQ145" s="656"/>
      <c r="AR145" s="656"/>
    </row>
    <row r="146" spans="1:44" ht="4.5" customHeight="1" x14ac:dyDescent="0.25">
      <c r="A146" s="64"/>
      <c r="B146" s="656" t="str">
        <f>I23</f>
        <v>OM-H419</v>
      </c>
      <c r="C146" s="656"/>
      <c r="D146" s="656"/>
      <c r="E146" s="656"/>
      <c r="F146" s="656"/>
      <c r="G146" s="656"/>
      <c r="H146" s="656"/>
      <c r="I146" s="656"/>
      <c r="J146" s="656"/>
      <c r="K146" s="656"/>
      <c r="L146" s="656"/>
      <c r="M146" s="656"/>
      <c r="N146" s="656"/>
      <c r="O146" s="656"/>
      <c r="P146" s="656"/>
      <c r="Q146" s="656"/>
      <c r="R146" s="656"/>
      <c r="S146" s="656"/>
      <c r="T146" s="656"/>
      <c r="U146" s="656"/>
      <c r="V146" s="65"/>
      <c r="W146" s="64"/>
      <c r="X146" s="657">
        <f>AE35</f>
        <v>145</v>
      </c>
      <c r="Y146" s="658"/>
      <c r="Z146" s="658"/>
      <c r="AA146" s="658"/>
      <c r="AB146" s="658"/>
      <c r="AC146" s="658"/>
      <c r="AD146" s="659"/>
      <c r="AE146" s="657">
        <f>AI35</f>
        <v>26</v>
      </c>
      <c r="AF146" s="658"/>
      <c r="AG146" s="658"/>
      <c r="AH146" s="658"/>
      <c r="AI146" s="658"/>
      <c r="AJ146" s="658"/>
      <c r="AK146" s="659"/>
      <c r="AL146" s="657">
        <f>AN35</f>
        <v>85</v>
      </c>
      <c r="AM146" s="658"/>
      <c r="AN146" s="658"/>
      <c r="AO146" s="658"/>
      <c r="AP146" s="658"/>
      <c r="AQ146" s="658"/>
      <c r="AR146" s="659"/>
    </row>
    <row r="147" spans="1:44" ht="4.5" customHeight="1" x14ac:dyDescent="0.25">
      <c r="A147" s="64"/>
      <c r="B147" s="656"/>
      <c r="C147" s="656"/>
      <c r="D147" s="656"/>
      <c r="E147" s="656"/>
      <c r="F147" s="656"/>
      <c r="G147" s="656"/>
      <c r="H147" s="656"/>
      <c r="I147" s="656"/>
      <c r="J147" s="656"/>
      <c r="K147" s="656"/>
      <c r="L147" s="656"/>
      <c r="M147" s="656"/>
      <c r="N147" s="656"/>
      <c r="O147" s="656"/>
      <c r="P147" s="656"/>
      <c r="Q147" s="656"/>
      <c r="R147" s="656"/>
      <c r="S147" s="656"/>
      <c r="T147" s="656"/>
      <c r="U147" s="656"/>
      <c r="V147" s="65"/>
      <c r="W147" s="64"/>
      <c r="X147" s="660"/>
      <c r="Y147" s="661"/>
      <c r="Z147" s="661"/>
      <c r="AA147" s="661"/>
      <c r="AB147" s="661"/>
      <c r="AC147" s="661"/>
      <c r="AD147" s="662"/>
      <c r="AE147" s="660"/>
      <c r="AF147" s="661"/>
      <c r="AG147" s="661"/>
      <c r="AH147" s="661"/>
      <c r="AI147" s="661"/>
      <c r="AJ147" s="661"/>
      <c r="AK147" s="662"/>
      <c r="AL147" s="660"/>
      <c r="AM147" s="661"/>
      <c r="AN147" s="661"/>
      <c r="AO147" s="661"/>
      <c r="AP147" s="661"/>
      <c r="AQ147" s="661"/>
      <c r="AR147" s="662"/>
    </row>
    <row r="148" spans="1:44" ht="4.5" customHeight="1" x14ac:dyDescent="0.25">
      <c r="A148" s="64"/>
      <c r="B148" s="656"/>
      <c r="C148" s="656"/>
      <c r="D148" s="656"/>
      <c r="E148" s="656"/>
      <c r="F148" s="656"/>
      <c r="G148" s="656"/>
      <c r="H148" s="656"/>
      <c r="I148" s="656"/>
      <c r="J148" s="656"/>
      <c r="K148" s="656"/>
      <c r="L148" s="656"/>
      <c r="M148" s="656"/>
      <c r="N148" s="656"/>
      <c r="O148" s="656"/>
      <c r="P148" s="656"/>
      <c r="Q148" s="656"/>
      <c r="R148" s="656"/>
      <c r="S148" s="656"/>
      <c r="T148" s="656"/>
      <c r="U148" s="656"/>
      <c r="V148" s="65"/>
      <c r="W148" s="64"/>
      <c r="X148" s="663"/>
      <c r="Y148" s="664"/>
      <c r="Z148" s="664"/>
      <c r="AA148" s="664"/>
      <c r="AB148" s="664"/>
      <c r="AC148" s="664"/>
      <c r="AD148" s="665"/>
      <c r="AE148" s="663"/>
      <c r="AF148" s="664"/>
      <c r="AG148" s="664"/>
      <c r="AH148" s="664"/>
      <c r="AI148" s="664"/>
      <c r="AJ148" s="664"/>
      <c r="AK148" s="665"/>
      <c r="AL148" s="663"/>
      <c r="AM148" s="664"/>
      <c r="AN148" s="664"/>
      <c r="AO148" s="664"/>
      <c r="AP148" s="664"/>
      <c r="AQ148" s="664"/>
      <c r="AR148" s="665"/>
    </row>
    <row r="149" spans="1:44" ht="4.5" customHeight="1" x14ac:dyDescent="0.25">
      <c r="A149" s="64"/>
      <c r="B149" s="669" t="str">
        <f>I28</f>
        <v>Ing. Ladislav GÉCI3, 33,643435</v>
      </c>
      <c r="C149" s="669"/>
      <c r="D149" s="669"/>
      <c r="E149" s="669"/>
      <c r="F149" s="669"/>
      <c r="G149" s="669"/>
      <c r="H149" s="669"/>
      <c r="I149" s="669"/>
      <c r="J149" s="669"/>
      <c r="K149" s="669"/>
      <c r="L149" s="669"/>
      <c r="M149" s="669"/>
      <c r="N149" s="669"/>
      <c r="O149" s="669"/>
      <c r="P149" s="669"/>
      <c r="Q149" s="669"/>
      <c r="R149" s="669"/>
      <c r="S149" s="669"/>
      <c r="T149" s="669"/>
      <c r="U149" s="669"/>
      <c r="V149" s="65"/>
      <c r="W149" s="64"/>
      <c r="X149" s="656">
        <f>AE41</f>
        <v>0</v>
      </c>
      <c r="Y149" s="656"/>
      <c r="Z149" s="656"/>
      <c r="AA149" s="656"/>
      <c r="AB149" s="656"/>
      <c r="AC149" s="656"/>
      <c r="AD149" s="656"/>
      <c r="AE149" s="656" t="e">
        <f>AI41</f>
        <v>#REF!</v>
      </c>
      <c r="AF149" s="656"/>
      <c r="AG149" s="656"/>
      <c r="AH149" s="656"/>
      <c r="AI149" s="656"/>
      <c r="AJ149" s="656"/>
      <c r="AK149" s="656"/>
      <c r="AL149" s="656" t="e">
        <f>AN41</f>
        <v>#REF!</v>
      </c>
      <c r="AM149" s="656"/>
      <c r="AN149" s="656"/>
      <c r="AO149" s="656"/>
      <c r="AP149" s="656"/>
      <c r="AQ149" s="656"/>
      <c r="AR149" s="656"/>
    </row>
    <row r="150" spans="1:44" ht="4.5" customHeight="1" x14ac:dyDescent="0.25">
      <c r="A150" s="64"/>
      <c r="B150" s="669"/>
      <c r="C150" s="669"/>
      <c r="D150" s="669"/>
      <c r="E150" s="669"/>
      <c r="F150" s="669"/>
      <c r="G150" s="669"/>
      <c r="H150" s="669"/>
      <c r="I150" s="669"/>
      <c r="J150" s="669"/>
      <c r="K150" s="669"/>
      <c r="L150" s="669"/>
      <c r="M150" s="669"/>
      <c r="N150" s="669"/>
      <c r="O150" s="669"/>
      <c r="P150" s="669"/>
      <c r="Q150" s="669"/>
      <c r="R150" s="669"/>
      <c r="S150" s="669"/>
      <c r="T150" s="669"/>
      <c r="U150" s="669"/>
      <c r="V150" s="65"/>
      <c r="W150" s="64"/>
      <c r="X150" s="656"/>
      <c r="Y150" s="656"/>
      <c r="Z150" s="656"/>
      <c r="AA150" s="656"/>
      <c r="AB150" s="656"/>
      <c r="AC150" s="656"/>
      <c r="AD150" s="656"/>
      <c r="AE150" s="656"/>
      <c r="AF150" s="656"/>
      <c r="AG150" s="656"/>
      <c r="AH150" s="656"/>
      <c r="AI150" s="656"/>
      <c r="AJ150" s="656"/>
      <c r="AK150" s="656"/>
      <c r="AL150" s="656"/>
      <c r="AM150" s="656"/>
      <c r="AN150" s="656"/>
      <c r="AO150" s="656"/>
      <c r="AP150" s="656"/>
      <c r="AQ150" s="656"/>
      <c r="AR150" s="656"/>
    </row>
    <row r="151" spans="1:44" ht="4.5" customHeight="1" x14ac:dyDescent="0.25">
      <c r="A151" s="64"/>
      <c r="B151" s="669"/>
      <c r="C151" s="669"/>
      <c r="D151" s="669"/>
      <c r="E151" s="669"/>
      <c r="F151" s="669"/>
      <c r="G151" s="669"/>
      <c r="H151" s="669"/>
      <c r="I151" s="669"/>
      <c r="J151" s="669"/>
      <c r="K151" s="669"/>
      <c r="L151" s="669"/>
      <c r="M151" s="669"/>
      <c r="N151" s="669"/>
      <c r="O151" s="669"/>
      <c r="P151" s="669"/>
      <c r="Q151" s="669"/>
      <c r="R151" s="669"/>
      <c r="S151" s="669"/>
      <c r="T151" s="669"/>
      <c r="U151" s="669"/>
      <c r="V151" s="65"/>
      <c r="W151" s="64"/>
      <c r="X151" s="656"/>
      <c r="Y151" s="656"/>
      <c r="Z151" s="656"/>
      <c r="AA151" s="656"/>
      <c r="AB151" s="656"/>
      <c r="AC151" s="656"/>
      <c r="AD151" s="656"/>
      <c r="AE151" s="656"/>
      <c r="AF151" s="656"/>
      <c r="AG151" s="656"/>
      <c r="AH151" s="656"/>
      <c r="AI151" s="656"/>
      <c r="AJ151" s="656"/>
      <c r="AK151" s="656"/>
      <c r="AL151" s="656"/>
      <c r="AM151" s="656"/>
      <c r="AN151" s="656"/>
      <c r="AO151" s="656"/>
      <c r="AP151" s="656"/>
      <c r="AQ151" s="656"/>
      <c r="AR151" s="656"/>
    </row>
    <row r="152" spans="1:44" ht="4.5" customHeight="1" x14ac:dyDescent="0.25">
      <c r="A152" s="64"/>
      <c r="B152" s="666">
        <f>I38</f>
        <v>46399</v>
      </c>
      <c r="C152" s="656"/>
      <c r="D152" s="656"/>
      <c r="E152" s="656"/>
      <c r="F152" s="656"/>
      <c r="G152" s="656"/>
      <c r="H152" s="656"/>
      <c r="I152" s="656"/>
      <c r="J152" s="656"/>
      <c r="K152" s="666">
        <f ca="1">L43</f>
        <v>46399</v>
      </c>
      <c r="L152" s="666"/>
      <c r="M152" s="666"/>
      <c r="N152" s="666"/>
      <c r="O152" s="666"/>
      <c r="P152" s="666"/>
      <c r="Q152" s="666"/>
      <c r="R152" s="666"/>
      <c r="S152" s="666"/>
      <c r="T152" s="666"/>
      <c r="U152" s="666"/>
      <c r="V152" s="65"/>
      <c r="W152" s="64"/>
      <c r="X152" s="657">
        <f>AB44</f>
        <v>45669</v>
      </c>
      <c r="Y152" s="658"/>
      <c r="Z152" s="658"/>
      <c r="AA152" s="658"/>
      <c r="AB152" s="658"/>
      <c r="AC152" s="658"/>
      <c r="AD152" s="659"/>
      <c r="AE152" s="657" t="str">
        <f>AF44</f>
        <v>LS4-295M2</v>
      </c>
      <c r="AF152" s="658"/>
      <c r="AG152" s="658"/>
      <c r="AH152" s="658"/>
      <c r="AI152" s="658"/>
      <c r="AJ152" s="658"/>
      <c r="AK152" s="659"/>
      <c r="AL152" s="657">
        <f>AN44</f>
        <v>46399</v>
      </c>
      <c r="AM152" s="658"/>
      <c r="AN152" s="658"/>
      <c r="AO152" s="658"/>
      <c r="AP152" s="658"/>
      <c r="AQ152" s="658"/>
      <c r="AR152" s="659"/>
    </row>
    <row r="153" spans="1:44" ht="4.5" customHeight="1" x14ac:dyDescent="0.25">
      <c r="A153" s="64"/>
      <c r="B153" s="656"/>
      <c r="C153" s="656"/>
      <c r="D153" s="656"/>
      <c r="E153" s="656"/>
      <c r="F153" s="656"/>
      <c r="G153" s="656"/>
      <c r="H153" s="656"/>
      <c r="I153" s="656"/>
      <c r="J153" s="656"/>
      <c r="K153" s="666"/>
      <c r="L153" s="666"/>
      <c r="M153" s="666"/>
      <c r="N153" s="666"/>
      <c r="O153" s="666"/>
      <c r="P153" s="666"/>
      <c r="Q153" s="666"/>
      <c r="R153" s="666"/>
      <c r="S153" s="666"/>
      <c r="T153" s="666"/>
      <c r="U153" s="666"/>
      <c r="V153" s="65"/>
      <c r="W153" s="64"/>
      <c r="X153" s="660"/>
      <c r="Y153" s="661"/>
      <c r="Z153" s="661"/>
      <c r="AA153" s="661"/>
      <c r="AB153" s="661"/>
      <c r="AC153" s="661"/>
      <c r="AD153" s="662"/>
      <c r="AE153" s="660"/>
      <c r="AF153" s="661"/>
      <c r="AG153" s="661"/>
      <c r="AH153" s="661"/>
      <c r="AI153" s="661"/>
      <c r="AJ153" s="661"/>
      <c r="AK153" s="662"/>
      <c r="AL153" s="660"/>
      <c r="AM153" s="661"/>
      <c r="AN153" s="661"/>
      <c r="AO153" s="661"/>
      <c r="AP153" s="661"/>
      <c r="AQ153" s="661"/>
      <c r="AR153" s="662"/>
    </row>
    <row r="154" spans="1:44" ht="4.5" customHeight="1" x14ac:dyDescent="0.25">
      <c r="A154" s="76"/>
      <c r="B154" s="656"/>
      <c r="C154" s="656"/>
      <c r="D154" s="656"/>
      <c r="E154" s="656"/>
      <c r="F154" s="656"/>
      <c r="G154" s="656"/>
      <c r="H154" s="656"/>
      <c r="I154" s="656"/>
      <c r="J154" s="656"/>
      <c r="K154" s="666"/>
      <c r="L154" s="666"/>
      <c r="M154" s="666"/>
      <c r="N154" s="666"/>
      <c r="O154" s="666"/>
      <c r="P154" s="666"/>
      <c r="Q154" s="666"/>
      <c r="R154" s="666"/>
      <c r="S154" s="666"/>
      <c r="T154" s="666"/>
      <c r="U154" s="666"/>
      <c r="V154" s="77"/>
      <c r="W154" s="76"/>
      <c r="X154" s="663"/>
      <c r="Y154" s="664"/>
      <c r="Z154" s="664"/>
      <c r="AA154" s="664"/>
      <c r="AB154" s="664"/>
      <c r="AC154" s="664"/>
      <c r="AD154" s="665"/>
      <c r="AE154" s="663"/>
      <c r="AF154" s="664"/>
      <c r="AG154" s="664"/>
      <c r="AH154" s="664"/>
      <c r="AI154" s="664"/>
      <c r="AJ154" s="664"/>
      <c r="AK154" s="665"/>
      <c r="AL154" s="663"/>
      <c r="AM154" s="664"/>
      <c r="AN154" s="664"/>
      <c r="AO154" s="664"/>
      <c r="AP154" s="664"/>
      <c r="AQ154" s="664"/>
      <c r="AR154" s="665"/>
    </row>
    <row r="155" spans="1:44" ht="4.5" customHeight="1" x14ac:dyDescent="0.25">
      <c r="A155" s="64"/>
      <c r="B155" s="656" t="str">
        <f>F65</f>
        <v>PEGASUS XL-R (PEGASUS/PEGASUS)</v>
      </c>
      <c r="C155" s="656"/>
      <c r="D155" s="656"/>
      <c r="E155" s="656"/>
      <c r="F155" s="656"/>
      <c r="G155" s="656"/>
      <c r="H155" s="656"/>
      <c r="I155" s="656"/>
      <c r="J155" s="656"/>
      <c r="K155" s="656"/>
      <c r="L155" s="656"/>
      <c r="M155" s="656"/>
      <c r="N155" s="656"/>
      <c r="O155" s="656"/>
      <c r="P155" s="656"/>
      <c r="Q155" s="656"/>
      <c r="R155" s="656"/>
      <c r="S155" s="656"/>
      <c r="T155" s="656"/>
      <c r="U155" s="656"/>
      <c r="V155" s="65"/>
      <c r="W155" s="64"/>
      <c r="X155" s="666" t="str">
        <f>Z61</f>
        <v>P</v>
      </c>
      <c r="Y155" s="666"/>
      <c r="Z155" s="666"/>
      <c r="AA155" s="666"/>
      <c r="AB155" s="666"/>
      <c r="AC155" s="666"/>
      <c r="AD155" s="666"/>
      <c r="AE155" s="667">
        <f>AH62</f>
        <v>220</v>
      </c>
      <c r="AF155" s="667"/>
      <c r="AG155" s="667"/>
      <c r="AH155" s="667"/>
      <c r="AI155" s="667"/>
      <c r="AJ155" s="667"/>
      <c r="AK155" s="667"/>
      <c r="AL155" s="667"/>
      <c r="AM155" s="667"/>
      <c r="AN155" s="667"/>
      <c r="AO155" s="656">
        <f>AM66</f>
        <v>0</v>
      </c>
      <c r="AP155" s="656"/>
      <c r="AQ155" s="656"/>
      <c r="AR155" s="656"/>
    </row>
    <row r="156" spans="1:44" ht="4.5" customHeight="1" x14ac:dyDescent="0.25">
      <c r="A156" s="64"/>
      <c r="B156" s="656"/>
      <c r="C156" s="656"/>
      <c r="D156" s="656"/>
      <c r="E156" s="656"/>
      <c r="F156" s="656"/>
      <c r="G156" s="656"/>
      <c r="H156" s="656"/>
      <c r="I156" s="656"/>
      <c r="J156" s="656"/>
      <c r="K156" s="656"/>
      <c r="L156" s="656"/>
      <c r="M156" s="656"/>
      <c r="N156" s="656"/>
      <c r="O156" s="656"/>
      <c r="P156" s="656"/>
      <c r="Q156" s="656"/>
      <c r="R156" s="656"/>
      <c r="S156" s="656"/>
      <c r="T156" s="656"/>
      <c r="U156" s="656"/>
      <c r="V156" s="65"/>
      <c r="W156" s="64"/>
      <c r="X156" s="666"/>
      <c r="Y156" s="666"/>
      <c r="Z156" s="666"/>
      <c r="AA156" s="666"/>
      <c r="AB156" s="666"/>
      <c r="AC156" s="666"/>
      <c r="AD156" s="666"/>
      <c r="AE156" s="667"/>
      <c r="AF156" s="667"/>
      <c r="AG156" s="667"/>
      <c r="AH156" s="667"/>
      <c r="AI156" s="667"/>
      <c r="AJ156" s="667"/>
      <c r="AK156" s="667"/>
      <c r="AL156" s="667"/>
      <c r="AM156" s="667"/>
      <c r="AN156" s="667"/>
      <c r="AO156" s="656"/>
      <c r="AP156" s="656"/>
      <c r="AQ156" s="656"/>
      <c r="AR156" s="656"/>
    </row>
    <row r="157" spans="1:44" ht="4.5" customHeight="1" x14ac:dyDescent="0.25">
      <c r="A157" s="64"/>
      <c r="B157" s="656"/>
      <c r="C157" s="656"/>
      <c r="D157" s="656"/>
      <c r="E157" s="656"/>
      <c r="F157" s="656"/>
      <c r="G157" s="656"/>
      <c r="H157" s="656"/>
      <c r="I157" s="656"/>
      <c r="J157" s="656"/>
      <c r="K157" s="656"/>
      <c r="L157" s="656"/>
      <c r="M157" s="656"/>
      <c r="N157" s="656"/>
      <c r="O157" s="656"/>
      <c r="P157" s="656"/>
      <c r="Q157" s="656"/>
      <c r="R157" s="656"/>
      <c r="S157" s="656"/>
      <c r="T157" s="656"/>
      <c r="U157" s="656"/>
      <c r="V157" s="65"/>
      <c r="W157" s="64"/>
      <c r="X157" s="666"/>
      <c r="Y157" s="666"/>
      <c r="Z157" s="666"/>
      <c r="AA157" s="666"/>
      <c r="AB157" s="666"/>
      <c r="AC157" s="666"/>
      <c r="AD157" s="666"/>
      <c r="AE157" s="667"/>
      <c r="AF157" s="667"/>
      <c r="AG157" s="667"/>
      <c r="AH157" s="667"/>
      <c r="AI157" s="667"/>
      <c r="AJ157" s="667"/>
      <c r="AK157" s="667"/>
      <c r="AL157" s="667"/>
      <c r="AM157" s="667"/>
      <c r="AN157" s="667"/>
      <c r="AO157" s="656"/>
      <c r="AP157" s="656"/>
      <c r="AQ157" s="656"/>
      <c r="AR157" s="656"/>
    </row>
    <row r="158" spans="1:44" ht="4.5" customHeight="1" x14ac:dyDescent="0.25">
      <c r="A158" s="64"/>
      <c r="B158" s="656" t="str">
        <f>I70</f>
        <v>OM-H078</v>
      </c>
      <c r="C158" s="656"/>
      <c r="D158" s="656"/>
      <c r="E158" s="656"/>
      <c r="F158" s="656"/>
      <c r="G158" s="656"/>
      <c r="H158" s="656"/>
      <c r="I158" s="656"/>
      <c r="J158" s="656"/>
      <c r="K158" s="656"/>
      <c r="L158" s="656"/>
      <c r="M158" s="656"/>
      <c r="N158" s="656"/>
      <c r="O158" s="656"/>
      <c r="P158" s="656"/>
      <c r="Q158" s="656"/>
      <c r="R158" s="656"/>
      <c r="S158" s="656"/>
      <c r="T158" s="656"/>
      <c r="U158" s="656"/>
      <c r="V158" s="65"/>
      <c r="W158" s="64"/>
      <c r="X158" s="657">
        <f>AE82</f>
        <v>365</v>
      </c>
      <c r="Y158" s="658"/>
      <c r="Z158" s="658"/>
      <c r="AA158" s="658"/>
      <c r="AB158" s="658"/>
      <c r="AC158" s="658"/>
      <c r="AD158" s="659"/>
      <c r="AE158" s="657">
        <f>AI82</f>
        <v>40</v>
      </c>
      <c r="AF158" s="658"/>
      <c r="AG158" s="658"/>
      <c r="AH158" s="658"/>
      <c r="AI158" s="658"/>
      <c r="AJ158" s="658"/>
      <c r="AK158" s="659"/>
      <c r="AL158" s="657">
        <f>AN82</f>
        <v>80</v>
      </c>
      <c r="AM158" s="658"/>
      <c r="AN158" s="658"/>
      <c r="AO158" s="658"/>
      <c r="AP158" s="658"/>
      <c r="AQ158" s="658"/>
      <c r="AR158" s="659"/>
    </row>
    <row r="159" spans="1:44" ht="4.5" customHeight="1" x14ac:dyDescent="0.25">
      <c r="A159" s="64"/>
      <c r="B159" s="656"/>
      <c r="C159" s="656"/>
      <c r="D159" s="656"/>
      <c r="E159" s="656"/>
      <c r="F159" s="656"/>
      <c r="G159" s="656"/>
      <c r="H159" s="656"/>
      <c r="I159" s="656"/>
      <c r="J159" s="656"/>
      <c r="K159" s="656"/>
      <c r="L159" s="656"/>
      <c r="M159" s="656"/>
      <c r="N159" s="656"/>
      <c r="O159" s="656"/>
      <c r="P159" s="656"/>
      <c r="Q159" s="656"/>
      <c r="R159" s="656"/>
      <c r="S159" s="656"/>
      <c r="T159" s="656"/>
      <c r="U159" s="656"/>
      <c r="V159" s="65"/>
      <c r="W159" s="64"/>
      <c r="X159" s="660"/>
      <c r="Y159" s="661"/>
      <c r="Z159" s="661"/>
      <c r="AA159" s="661"/>
      <c r="AB159" s="661"/>
      <c r="AC159" s="661"/>
      <c r="AD159" s="662"/>
      <c r="AE159" s="660"/>
      <c r="AF159" s="661"/>
      <c r="AG159" s="661"/>
      <c r="AH159" s="661"/>
      <c r="AI159" s="661"/>
      <c r="AJ159" s="661"/>
      <c r="AK159" s="662"/>
      <c r="AL159" s="660"/>
      <c r="AM159" s="661"/>
      <c r="AN159" s="661"/>
      <c r="AO159" s="661"/>
      <c r="AP159" s="661"/>
      <c r="AQ159" s="661"/>
      <c r="AR159" s="662"/>
    </row>
    <row r="160" spans="1:44" ht="4.5" customHeight="1" x14ac:dyDescent="0.25">
      <c r="A160" s="64"/>
      <c r="B160" s="656"/>
      <c r="C160" s="656"/>
      <c r="D160" s="656"/>
      <c r="E160" s="656"/>
      <c r="F160" s="656"/>
      <c r="G160" s="656"/>
      <c r="H160" s="656"/>
      <c r="I160" s="656"/>
      <c r="J160" s="656"/>
      <c r="K160" s="656"/>
      <c r="L160" s="656"/>
      <c r="M160" s="656"/>
      <c r="N160" s="656"/>
      <c r="O160" s="656"/>
      <c r="P160" s="656"/>
      <c r="Q160" s="656"/>
      <c r="R160" s="656"/>
      <c r="S160" s="656"/>
      <c r="T160" s="656"/>
      <c r="U160" s="656"/>
      <c r="V160" s="65"/>
      <c r="W160" s="64"/>
      <c r="X160" s="663"/>
      <c r="Y160" s="664"/>
      <c r="Z160" s="664"/>
      <c r="AA160" s="664"/>
      <c r="AB160" s="664"/>
      <c r="AC160" s="664"/>
      <c r="AD160" s="665"/>
      <c r="AE160" s="663"/>
      <c r="AF160" s="664"/>
      <c r="AG160" s="664"/>
      <c r="AH160" s="664"/>
      <c r="AI160" s="664"/>
      <c r="AJ160" s="664"/>
      <c r="AK160" s="665"/>
      <c r="AL160" s="663"/>
      <c r="AM160" s="664"/>
      <c r="AN160" s="664"/>
      <c r="AO160" s="664"/>
      <c r="AP160" s="664"/>
      <c r="AQ160" s="664"/>
      <c r="AR160" s="665"/>
    </row>
    <row r="161" spans="1:44" ht="4.5" customHeight="1" x14ac:dyDescent="0.25">
      <c r="A161" s="64"/>
      <c r="B161" s="669" t="str">
        <f>I75</f>
        <v>Milan KONEČNÍK2, 15041145</v>
      </c>
      <c r="C161" s="669"/>
      <c r="D161" s="669"/>
      <c r="E161" s="669"/>
      <c r="F161" s="669"/>
      <c r="G161" s="669"/>
      <c r="H161" s="669"/>
      <c r="I161" s="669"/>
      <c r="J161" s="669"/>
      <c r="K161" s="669"/>
      <c r="L161" s="669"/>
      <c r="M161" s="669"/>
      <c r="N161" s="669"/>
      <c r="O161" s="669"/>
      <c r="P161" s="669"/>
      <c r="Q161" s="669"/>
      <c r="R161" s="669"/>
      <c r="S161" s="669"/>
      <c r="T161" s="669"/>
      <c r="U161" s="669"/>
      <c r="V161" s="65"/>
      <c r="W161" s="64"/>
      <c r="X161" s="656">
        <f>AE88</f>
        <v>0</v>
      </c>
      <c r="Y161" s="656"/>
      <c r="Z161" s="656"/>
      <c r="AA161" s="656"/>
      <c r="AB161" s="656"/>
      <c r="AC161" s="656"/>
      <c r="AD161" s="656"/>
      <c r="AE161" s="656" t="e">
        <f>AI88</f>
        <v>#REF!</v>
      </c>
      <c r="AF161" s="656"/>
      <c r="AG161" s="656"/>
      <c r="AH161" s="656"/>
      <c r="AI161" s="656"/>
      <c r="AJ161" s="656"/>
      <c r="AK161" s="656"/>
      <c r="AL161" s="656" t="e">
        <f>AN88</f>
        <v>#REF!</v>
      </c>
      <c r="AM161" s="656"/>
      <c r="AN161" s="656"/>
      <c r="AO161" s="656"/>
      <c r="AP161" s="656"/>
      <c r="AQ161" s="656"/>
      <c r="AR161" s="656"/>
    </row>
    <row r="162" spans="1:44" ht="4.5" customHeight="1" x14ac:dyDescent="0.25">
      <c r="A162" s="64"/>
      <c r="B162" s="669"/>
      <c r="C162" s="669"/>
      <c r="D162" s="669"/>
      <c r="E162" s="669"/>
      <c r="F162" s="669"/>
      <c r="G162" s="669"/>
      <c r="H162" s="669"/>
      <c r="I162" s="669"/>
      <c r="J162" s="669"/>
      <c r="K162" s="669"/>
      <c r="L162" s="669"/>
      <c r="M162" s="669"/>
      <c r="N162" s="669"/>
      <c r="O162" s="669"/>
      <c r="P162" s="669"/>
      <c r="Q162" s="669"/>
      <c r="R162" s="669"/>
      <c r="S162" s="669"/>
      <c r="T162" s="669"/>
      <c r="U162" s="669"/>
      <c r="V162" s="65"/>
      <c r="W162" s="64"/>
      <c r="X162" s="656"/>
      <c r="Y162" s="656"/>
      <c r="Z162" s="656"/>
      <c r="AA162" s="656"/>
      <c r="AB162" s="656"/>
      <c r="AC162" s="656"/>
      <c r="AD162" s="656"/>
      <c r="AE162" s="656"/>
      <c r="AF162" s="656"/>
      <c r="AG162" s="656"/>
      <c r="AH162" s="656"/>
      <c r="AI162" s="656"/>
      <c r="AJ162" s="656"/>
      <c r="AK162" s="656"/>
      <c r="AL162" s="656"/>
      <c r="AM162" s="656"/>
      <c r="AN162" s="656"/>
      <c r="AO162" s="656"/>
      <c r="AP162" s="656"/>
      <c r="AQ162" s="656"/>
      <c r="AR162" s="656"/>
    </row>
    <row r="163" spans="1:44" ht="4.5" customHeight="1" x14ac:dyDescent="0.25">
      <c r="A163" s="64"/>
      <c r="B163" s="669"/>
      <c r="C163" s="669"/>
      <c r="D163" s="669"/>
      <c r="E163" s="669"/>
      <c r="F163" s="669"/>
      <c r="G163" s="669"/>
      <c r="H163" s="669"/>
      <c r="I163" s="669"/>
      <c r="J163" s="669"/>
      <c r="K163" s="669"/>
      <c r="L163" s="669"/>
      <c r="M163" s="669"/>
      <c r="N163" s="669"/>
      <c r="O163" s="669"/>
      <c r="P163" s="669"/>
      <c r="Q163" s="669"/>
      <c r="R163" s="669"/>
      <c r="S163" s="669"/>
      <c r="T163" s="669"/>
      <c r="U163" s="669"/>
      <c r="V163" s="65"/>
      <c r="W163" s="64"/>
      <c r="X163" s="656"/>
      <c r="Y163" s="656"/>
      <c r="Z163" s="656"/>
      <c r="AA163" s="656"/>
      <c r="AB163" s="656"/>
      <c r="AC163" s="656"/>
      <c r="AD163" s="656"/>
      <c r="AE163" s="656"/>
      <c r="AF163" s="656"/>
      <c r="AG163" s="656"/>
      <c r="AH163" s="656"/>
      <c r="AI163" s="656"/>
      <c r="AJ163" s="656"/>
      <c r="AK163" s="656"/>
      <c r="AL163" s="656"/>
      <c r="AM163" s="656"/>
      <c r="AN163" s="656"/>
      <c r="AO163" s="656"/>
      <c r="AP163" s="656"/>
      <c r="AQ163" s="656"/>
      <c r="AR163" s="656"/>
    </row>
    <row r="164" spans="1:44" ht="4.5" customHeight="1" x14ac:dyDescent="0.25">
      <c r="A164" s="64"/>
      <c r="B164" s="666">
        <f>I85</f>
        <v>46655</v>
      </c>
      <c r="C164" s="656"/>
      <c r="D164" s="656"/>
      <c r="E164" s="656"/>
      <c r="F164" s="656"/>
      <c r="G164" s="656"/>
      <c r="H164" s="656"/>
      <c r="I164" s="656"/>
      <c r="J164" s="656"/>
      <c r="K164" s="666">
        <f ca="1">L90</f>
        <v>46655</v>
      </c>
      <c r="L164" s="666"/>
      <c r="M164" s="666"/>
      <c r="N164" s="666"/>
      <c r="O164" s="666"/>
      <c r="P164" s="666"/>
      <c r="Q164" s="666"/>
      <c r="R164" s="666"/>
      <c r="S164" s="666"/>
      <c r="T164" s="666"/>
      <c r="U164" s="666"/>
      <c r="V164" s="65"/>
      <c r="W164" s="64"/>
      <c r="X164" s="657">
        <f>AB91</f>
        <v>45925</v>
      </c>
      <c r="Y164" s="658"/>
      <c r="Z164" s="658"/>
      <c r="AA164" s="658"/>
      <c r="AB164" s="658"/>
      <c r="AC164" s="658"/>
      <c r="AD164" s="659"/>
      <c r="AE164" s="657" t="str">
        <f>AF91</f>
        <v>T8841164XL</v>
      </c>
      <c r="AF164" s="658"/>
      <c r="AG164" s="658"/>
      <c r="AH164" s="658"/>
      <c r="AI164" s="658"/>
      <c r="AJ164" s="658"/>
      <c r="AK164" s="659"/>
      <c r="AL164" s="657">
        <f>AN91</f>
        <v>46655</v>
      </c>
      <c r="AM164" s="658"/>
      <c r="AN164" s="658"/>
      <c r="AO164" s="658"/>
      <c r="AP164" s="658"/>
      <c r="AQ164" s="658"/>
      <c r="AR164" s="659"/>
    </row>
    <row r="165" spans="1:44" ht="4.5" customHeight="1" x14ac:dyDescent="0.25">
      <c r="A165" s="64"/>
      <c r="B165" s="656"/>
      <c r="C165" s="656"/>
      <c r="D165" s="656"/>
      <c r="E165" s="656"/>
      <c r="F165" s="656"/>
      <c r="G165" s="656"/>
      <c r="H165" s="656"/>
      <c r="I165" s="656"/>
      <c r="J165" s="656"/>
      <c r="K165" s="666"/>
      <c r="L165" s="666"/>
      <c r="M165" s="666"/>
      <c r="N165" s="666"/>
      <c r="O165" s="666"/>
      <c r="P165" s="666"/>
      <c r="Q165" s="666"/>
      <c r="R165" s="666"/>
      <c r="S165" s="666"/>
      <c r="T165" s="666"/>
      <c r="U165" s="666"/>
      <c r="V165" s="65"/>
      <c r="W165" s="64"/>
      <c r="X165" s="660"/>
      <c r="Y165" s="661"/>
      <c r="Z165" s="661"/>
      <c r="AA165" s="661"/>
      <c r="AB165" s="661"/>
      <c r="AC165" s="661"/>
      <c r="AD165" s="662"/>
      <c r="AE165" s="660"/>
      <c r="AF165" s="661"/>
      <c r="AG165" s="661"/>
      <c r="AH165" s="661"/>
      <c r="AI165" s="661"/>
      <c r="AJ165" s="661"/>
      <c r="AK165" s="662"/>
      <c r="AL165" s="660"/>
      <c r="AM165" s="661"/>
      <c r="AN165" s="661"/>
      <c r="AO165" s="661"/>
      <c r="AP165" s="661"/>
      <c r="AQ165" s="661"/>
      <c r="AR165" s="662"/>
    </row>
    <row r="166" spans="1:44" ht="4.5" customHeight="1" x14ac:dyDescent="0.25">
      <c r="A166" s="64"/>
      <c r="B166" s="656"/>
      <c r="C166" s="656"/>
      <c r="D166" s="656"/>
      <c r="E166" s="656"/>
      <c r="F166" s="656"/>
      <c r="G166" s="656"/>
      <c r="H166" s="656"/>
      <c r="I166" s="656"/>
      <c r="J166" s="656"/>
      <c r="K166" s="666"/>
      <c r="L166" s="666"/>
      <c r="M166" s="666"/>
      <c r="N166" s="666"/>
      <c r="O166" s="666"/>
      <c r="P166" s="666"/>
      <c r="Q166" s="666"/>
      <c r="R166" s="666"/>
      <c r="S166" s="666"/>
      <c r="T166" s="666"/>
      <c r="U166" s="666"/>
      <c r="V166" s="65"/>
      <c r="W166" s="64"/>
      <c r="X166" s="663"/>
      <c r="Y166" s="664"/>
      <c r="Z166" s="664"/>
      <c r="AA166" s="664"/>
      <c r="AB166" s="664"/>
      <c r="AC166" s="664"/>
      <c r="AD166" s="665"/>
      <c r="AE166" s="663"/>
      <c r="AF166" s="664"/>
      <c r="AG166" s="664"/>
      <c r="AH166" s="664"/>
      <c r="AI166" s="664"/>
      <c r="AJ166" s="664"/>
      <c r="AK166" s="665"/>
      <c r="AL166" s="663"/>
      <c r="AM166" s="664"/>
      <c r="AN166" s="664"/>
      <c r="AO166" s="664"/>
      <c r="AP166" s="664"/>
      <c r="AQ166" s="664"/>
      <c r="AR166" s="665"/>
    </row>
    <row r="167" spans="1:44" ht="4.5" customHeight="1" x14ac:dyDescent="0.25">
      <c r="A167" s="57"/>
      <c r="B167" s="656" t="str">
        <f>F112</f>
        <v>C15D TOPLES/HÓDGÉP (HALLEY/HÓDGÉP)</v>
      </c>
      <c r="C167" s="656"/>
      <c r="D167" s="656"/>
      <c r="E167" s="656"/>
      <c r="F167" s="656"/>
      <c r="G167" s="656"/>
      <c r="H167" s="656"/>
      <c r="I167" s="656"/>
      <c r="J167" s="656"/>
      <c r="K167" s="656"/>
      <c r="L167" s="656"/>
      <c r="M167" s="656"/>
      <c r="N167" s="656"/>
      <c r="O167" s="656"/>
      <c r="P167" s="656"/>
      <c r="Q167" s="656"/>
      <c r="R167" s="656"/>
      <c r="S167" s="656"/>
      <c r="T167" s="656"/>
      <c r="U167" s="656"/>
      <c r="V167" s="59"/>
      <c r="W167" s="57"/>
      <c r="X167" s="666" t="str">
        <f>Z108</f>
        <v>P</v>
      </c>
      <c r="Y167" s="666"/>
      <c r="Z167" s="666"/>
      <c r="AA167" s="666"/>
      <c r="AB167" s="666"/>
      <c r="AC167" s="666"/>
      <c r="AD167" s="666"/>
      <c r="AE167" s="667">
        <f>AH109</f>
        <v>260</v>
      </c>
      <c r="AF167" s="667"/>
      <c r="AG167" s="667"/>
      <c r="AH167" s="667"/>
      <c r="AI167" s="667"/>
      <c r="AJ167" s="667"/>
      <c r="AK167" s="667"/>
      <c r="AL167" s="667"/>
      <c r="AM167" s="667"/>
      <c r="AN167" s="667"/>
      <c r="AO167" s="656">
        <f>AM113</f>
        <v>0</v>
      </c>
      <c r="AP167" s="656"/>
      <c r="AQ167" s="656"/>
      <c r="AR167" s="656"/>
    </row>
    <row r="168" spans="1:44" ht="4.5" customHeight="1" x14ac:dyDescent="0.25">
      <c r="A168" s="64"/>
      <c r="B168" s="656"/>
      <c r="C168" s="656"/>
      <c r="D168" s="656"/>
      <c r="E168" s="656"/>
      <c r="F168" s="656"/>
      <c r="G168" s="656"/>
      <c r="H168" s="656"/>
      <c r="I168" s="656"/>
      <c r="J168" s="656"/>
      <c r="K168" s="656"/>
      <c r="L168" s="656"/>
      <c r="M168" s="656"/>
      <c r="N168" s="656"/>
      <c r="O168" s="656"/>
      <c r="P168" s="656"/>
      <c r="Q168" s="656"/>
      <c r="R168" s="656"/>
      <c r="S168" s="656"/>
      <c r="T168" s="656"/>
      <c r="U168" s="656"/>
      <c r="V168" s="65"/>
      <c r="W168" s="64"/>
      <c r="X168" s="666"/>
      <c r="Y168" s="666"/>
      <c r="Z168" s="666"/>
      <c r="AA168" s="666"/>
      <c r="AB168" s="666"/>
      <c r="AC168" s="666"/>
      <c r="AD168" s="666"/>
      <c r="AE168" s="667"/>
      <c r="AF168" s="667"/>
      <c r="AG168" s="667"/>
      <c r="AH168" s="667"/>
      <c r="AI168" s="667"/>
      <c r="AJ168" s="667"/>
      <c r="AK168" s="667"/>
      <c r="AL168" s="667"/>
      <c r="AM168" s="667"/>
      <c r="AN168" s="667"/>
      <c r="AO168" s="656"/>
      <c r="AP168" s="656"/>
      <c r="AQ168" s="656"/>
      <c r="AR168" s="656"/>
    </row>
    <row r="169" spans="1:44" ht="4.5" customHeight="1" x14ac:dyDescent="0.25">
      <c r="A169" s="64"/>
      <c r="B169" s="656"/>
      <c r="C169" s="656"/>
      <c r="D169" s="656"/>
      <c r="E169" s="656"/>
      <c r="F169" s="656"/>
      <c r="G169" s="656"/>
      <c r="H169" s="656"/>
      <c r="I169" s="656"/>
      <c r="J169" s="656"/>
      <c r="K169" s="656"/>
      <c r="L169" s="656"/>
      <c r="M169" s="656"/>
      <c r="N169" s="656"/>
      <c r="O169" s="656"/>
      <c r="P169" s="656"/>
      <c r="Q169" s="656"/>
      <c r="R169" s="656"/>
      <c r="S169" s="656"/>
      <c r="T169" s="656"/>
      <c r="U169" s="656"/>
      <c r="V169" s="65"/>
      <c r="W169" s="64"/>
      <c r="X169" s="666"/>
      <c r="Y169" s="666"/>
      <c r="Z169" s="666"/>
      <c r="AA169" s="666"/>
      <c r="AB169" s="666"/>
      <c r="AC169" s="666"/>
      <c r="AD169" s="666"/>
      <c r="AE169" s="667"/>
      <c r="AF169" s="667"/>
      <c r="AG169" s="667"/>
      <c r="AH169" s="667"/>
      <c r="AI169" s="667"/>
      <c r="AJ169" s="667"/>
      <c r="AK169" s="667"/>
      <c r="AL169" s="667"/>
      <c r="AM169" s="667"/>
      <c r="AN169" s="667"/>
      <c r="AO169" s="656"/>
      <c r="AP169" s="656"/>
      <c r="AQ169" s="656"/>
      <c r="AR169" s="656"/>
    </row>
    <row r="170" spans="1:44" ht="4.5" customHeight="1" x14ac:dyDescent="0.25">
      <c r="A170" s="64"/>
      <c r="B170" s="656" t="str">
        <f>I117</f>
        <v>OM-H092</v>
      </c>
      <c r="C170" s="656"/>
      <c r="D170" s="656"/>
      <c r="E170" s="656"/>
      <c r="F170" s="656"/>
      <c r="G170" s="656"/>
      <c r="H170" s="656"/>
      <c r="I170" s="656"/>
      <c r="J170" s="656"/>
      <c r="K170" s="656"/>
      <c r="L170" s="656"/>
      <c r="M170" s="656"/>
      <c r="N170" s="656"/>
      <c r="O170" s="656"/>
      <c r="P170" s="656"/>
      <c r="Q170" s="656"/>
      <c r="R170" s="656"/>
      <c r="S170" s="656"/>
      <c r="T170" s="656"/>
      <c r="U170" s="656"/>
      <c r="V170" s="65"/>
      <c r="W170" s="64"/>
      <c r="X170" s="668">
        <f>AE129</f>
        <v>450</v>
      </c>
      <c r="Y170" s="658"/>
      <c r="Z170" s="658"/>
      <c r="AA170" s="658"/>
      <c r="AB170" s="658"/>
      <c r="AC170" s="658"/>
      <c r="AD170" s="659"/>
      <c r="AE170" s="657">
        <f>AI129</f>
        <v>50</v>
      </c>
      <c r="AF170" s="658"/>
      <c r="AG170" s="658"/>
      <c r="AH170" s="658"/>
      <c r="AI170" s="658"/>
      <c r="AJ170" s="658"/>
      <c r="AK170" s="659"/>
      <c r="AL170" s="657">
        <f>AN129</f>
        <v>160</v>
      </c>
      <c r="AM170" s="658"/>
      <c r="AN170" s="658"/>
      <c r="AO170" s="658"/>
      <c r="AP170" s="658"/>
      <c r="AQ170" s="658"/>
      <c r="AR170" s="659"/>
    </row>
    <row r="171" spans="1:44" ht="4.5" customHeight="1" x14ac:dyDescent="0.25">
      <c r="A171" s="64"/>
      <c r="B171" s="656"/>
      <c r="C171" s="656"/>
      <c r="D171" s="656"/>
      <c r="E171" s="656"/>
      <c r="F171" s="656"/>
      <c r="G171" s="656"/>
      <c r="H171" s="656"/>
      <c r="I171" s="656"/>
      <c r="J171" s="656"/>
      <c r="K171" s="656"/>
      <c r="L171" s="656"/>
      <c r="M171" s="656"/>
      <c r="N171" s="656"/>
      <c r="O171" s="656"/>
      <c r="P171" s="656"/>
      <c r="Q171" s="656"/>
      <c r="R171" s="656"/>
      <c r="S171" s="656"/>
      <c r="T171" s="656"/>
      <c r="U171" s="656"/>
      <c r="V171" s="65"/>
      <c r="W171" s="64"/>
      <c r="X171" s="660"/>
      <c r="Y171" s="661"/>
      <c r="Z171" s="661"/>
      <c r="AA171" s="661"/>
      <c r="AB171" s="661"/>
      <c r="AC171" s="661"/>
      <c r="AD171" s="662"/>
      <c r="AE171" s="660"/>
      <c r="AF171" s="661"/>
      <c r="AG171" s="661"/>
      <c r="AH171" s="661"/>
      <c r="AI171" s="661"/>
      <c r="AJ171" s="661"/>
      <c r="AK171" s="662"/>
      <c r="AL171" s="660"/>
      <c r="AM171" s="661"/>
      <c r="AN171" s="661"/>
      <c r="AO171" s="661"/>
      <c r="AP171" s="661"/>
      <c r="AQ171" s="661"/>
      <c r="AR171" s="662"/>
    </row>
    <row r="172" spans="1:44" ht="4.5" customHeight="1" x14ac:dyDescent="0.25">
      <c r="A172" s="64"/>
      <c r="B172" s="656"/>
      <c r="C172" s="656"/>
      <c r="D172" s="656"/>
      <c r="E172" s="656"/>
      <c r="F172" s="656"/>
      <c r="G172" s="656"/>
      <c r="H172" s="656"/>
      <c r="I172" s="656"/>
      <c r="J172" s="656"/>
      <c r="K172" s="656"/>
      <c r="L172" s="656"/>
      <c r="M172" s="656"/>
      <c r="N172" s="656"/>
      <c r="O172" s="656"/>
      <c r="P172" s="656"/>
      <c r="Q172" s="656"/>
      <c r="R172" s="656"/>
      <c r="S172" s="656"/>
      <c r="T172" s="656"/>
      <c r="U172" s="656"/>
      <c r="V172" s="65"/>
      <c r="W172" s="64"/>
      <c r="X172" s="663"/>
      <c r="Y172" s="664"/>
      <c r="Z172" s="664"/>
      <c r="AA172" s="664"/>
      <c r="AB172" s="664"/>
      <c r="AC172" s="664"/>
      <c r="AD172" s="665"/>
      <c r="AE172" s="663"/>
      <c r="AF172" s="664"/>
      <c r="AG172" s="664"/>
      <c r="AH172" s="664"/>
      <c r="AI172" s="664"/>
      <c r="AJ172" s="664"/>
      <c r="AK172" s="665"/>
      <c r="AL172" s="663"/>
      <c r="AM172" s="664"/>
      <c r="AN172" s="664"/>
      <c r="AO172" s="664"/>
      <c r="AP172" s="664"/>
      <c r="AQ172" s="664"/>
      <c r="AR172" s="665"/>
    </row>
    <row r="173" spans="1:44" ht="4.5" customHeight="1" x14ac:dyDescent="0.25">
      <c r="A173" s="64"/>
      <c r="B173" s="669" t="str">
        <f>I122</f>
        <v>Rudolf FÍDES3, 20041906</v>
      </c>
      <c r="C173" s="669"/>
      <c r="D173" s="669"/>
      <c r="E173" s="669"/>
      <c r="F173" s="669"/>
      <c r="G173" s="669"/>
      <c r="H173" s="669"/>
      <c r="I173" s="669"/>
      <c r="J173" s="669"/>
      <c r="K173" s="669"/>
      <c r="L173" s="669"/>
      <c r="M173" s="669"/>
      <c r="N173" s="669"/>
      <c r="O173" s="669"/>
      <c r="P173" s="669"/>
      <c r="Q173" s="669"/>
      <c r="R173" s="669"/>
      <c r="S173" s="669"/>
      <c r="T173" s="669"/>
      <c r="U173" s="669"/>
      <c r="V173" s="65"/>
      <c r="W173" s="64"/>
      <c r="X173" s="656">
        <f>AE135</f>
        <v>0</v>
      </c>
      <c r="Y173" s="656"/>
      <c r="Z173" s="656"/>
      <c r="AA173" s="656"/>
      <c r="AB173" s="656"/>
      <c r="AC173" s="656"/>
      <c r="AD173" s="656"/>
      <c r="AE173" s="656" t="e">
        <f>AI135</f>
        <v>#REF!</v>
      </c>
      <c r="AF173" s="656"/>
      <c r="AG173" s="656"/>
      <c r="AH173" s="656"/>
      <c r="AI173" s="656"/>
      <c r="AJ173" s="656"/>
      <c r="AK173" s="656"/>
      <c r="AL173" s="656" t="e">
        <f>AN135</f>
        <v>#REF!</v>
      </c>
      <c r="AM173" s="656"/>
      <c r="AN173" s="656"/>
      <c r="AO173" s="656"/>
      <c r="AP173" s="656"/>
      <c r="AQ173" s="656"/>
      <c r="AR173" s="656"/>
    </row>
    <row r="174" spans="1:44" ht="4.5" customHeight="1" x14ac:dyDescent="0.25">
      <c r="A174" s="64"/>
      <c r="B174" s="669"/>
      <c r="C174" s="669"/>
      <c r="D174" s="669"/>
      <c r="E174" s="669"/>
      <c r="F174" s="669"/>
      <c r="G174" s="669"/>
      <c r="H174" s="669"/>
      <c r="I174" s="669"/>
      <c r="J174" s="669"/>
      <c r="K174" s="669"/>
      <c r="L174" s="669"/>
      <c r="M174" s="669"/>
      <c r="N174" s="669"/>
      <c r="O174" s="669"/>
      <c r="P174" s="669"/>
      <c r="Q174" s="669"/>
      <c r="R174" s="669"/>
      <c r="S174" s="669"/>
      <c r="T174" s="669"/>
      <c r="U174" s="669"/>
      <c r="V174" s="65"/>
      <c r="W174" s="64"/>
      <c r="X174" s="656"/>
      <c r="Y174" s="656"/>
      <c r="Z174" s="656"/>
      <c r="AA174" s="656"/>
      <c r="AB174" s="656"/>
      <c r="AC174" s="656"/>
      <c r="AD174" s="656"/>
      <c r="AE174" s="656"/>
      <c r="AF174" s="656"/>
      <c r="AG174" s="656"/>
      <c r="AH174" s="656"/>
      <c r="AI174" s="656"/>
      <c r="AJ174" s="656"/>
      <c r="AK174" s="656"/>
      <c r="AL174" s="656"/>
      <c r="AM174" s="656"/>
      <c r="AN174" s="656"/>
      <c r="AO174" s="656"/>
      <c r="AP174" s="656"/>
      <c r="AQ174" s="656"/>
      <c r="AR174" s="656"/>
    </row>
    <row r="175" spans="1:44" ht="4.5" customHeight="1" x14ac:dyDescent="0.25">
      <c r="A175" s="64"/>
      <c r="B175" s="669"/>
      <c r="C175" s="669"/>
      <c r="D175" s="669"/>
      <c r="E175" s="669"/>
      <c r="F175" s="669"/>
      <c r="G175" s="669"/>
      <c r="H175" s="669"/>
      <c r="I175" s="669"/>
      <c r="J175" s="669"/>
      <c r="K175" s="669"/>
      <c r="L175" s="669"/>
      <c r="M175" s="669"/>
      <c r="N175" s="669"/>
      <c r="O175" s="669"/>
      <c r="P175" s="669"/>
      <c r="Q175" s="669"/>
      <c r="R175" s="669"/>
      <c r="S175" s="669"/>
      <c r="T175" s="669"/>
      <c r="U175" s="669"/>
      <c r="V175" s="65"/>
      <c r="W175" s="64"/>
      <c r="X175" s="656"/>
      <c r="Y175" s="656"/>
      <c r="Z175" s="656"/>
      <c r="AA175" s="656"/>
      <c r="AB175" s="656"/>
      <c r="AC175" s="656"/>
      <c r="AD175" s="656"/>
      <c r="AE175" s="656"/>
      <c r="AF175" s="656"/>
      <c r="AG175" s="656"/>
      <c r="AH175" s="656"/>
      <c r="AI175" s="656"/>
      <c r="AJ175" s="656"/>
      <c r="AK175" s="656"/>
      <c r="AL175" s="656"/>
      <c r="AM175" s="656"/>
      <c r="AN175" s="656"/>
      <c r="AO175" s="656"/>
      <c r="AP175" s="656"/>
      <c r="AQ175" s="656"/>
      <c r="AR175" s="656"/>
    </row>
    <row r="176" spans="1:44" ht="4.5" customHeight="1" x14ac:dyDescent="0.25">
      <c r="A176" s="64"/>
      <c r="B176" s="666">
        <f>I132</f>
        <v>46416</v>
      </c>
      <c r="C176" s="656"/>
      <c r="D176" s="656"/>
      <c r="E176" s="656"/>
      <c r="F176" s="656"/>
      <c r="G176" s="656"/>
      <c r="H176" s="656"/>
      <c r="I176" s="656"/>
      <c r="J176" s="656"/>
      <c r="K176" s="666">
        <f ca="1">L137</f>
        <v>46416</v>
      </c>
      <c r="L176" s="666"/>
      <c r="M176" s="666"/>
      <c r="N176" s="666"/>
      <c r="O176" s="666"/>
      <c r="P176" s="666"/>
      <c r="Q176" s="666"/>
      <c r="R176" s="666"/>
      <c r="S176" s="666"/>
      <c r="T176" s="666"/>
      <c r="U176" s="666"/>
      <c r="V176" s="65"/>
      <c r="W176" s="64"/>
      <c r="X176" s="657">
        <f>AB138</f>
        <v>45686</v>
      </c>
      <c r="Y176" s="658"/>
      <c r="Z176" s="658"/>
      <c r="AA176" s="658"/>
      <c r="AB176" s="658"/>
      <c r="AC176" s="658"/>
      <c r="AD176" s="659"/>
      <c r="AE176" s="657" t="str">
        <f>AF138</f>
        <v>300514/AT01017</v>
      </c>
      <c r="AF176" s="658"/>
      <c r="AG176" s="658"/>
      <c r="AH176" s="658"/>
      <c r="AI176" s="658"/>
      <c r="AJ176" s="658"/>
      <c r="AK176" s="659"/>
      <c r="AL176" s="657">
        <f>AN138</f>
        <v>46416</v>
      </c>
      <c r="AM176" s="658"/>
      <c r="AN176" s="658"/>
      <c r="AO176" s="658"/>
      <c r="AP176" s="658"/>
      <c r="AQ176" s="658"/>
      <c r="AR176" s="659"/>
    </row>
    <row r="177" spans="1:44" ht="4.5" customHeight="1" x14ac:dyDescent="0.25">
      <c r="A177" s="64"/>
      <c r="B177" s="656"/>
      <c r="C177" s="656"/>
      <c r="D177" s="656"/>
      <c r="E177" s="656"/>
      <c r="F177" s="656"/>
      <c r="G177" s="656"/>
      <c r="H177" s="656"/>
      <c r="I177" s="656"/>
      <c r="J177" s="656"/>
      <c r="K177" s="666"/>
      <c r="L177" s="666"/>
      <c r="M177" s="666"/>
      <c r="N177" s="666"/>
      <c r="O177" s="666"/>
      <c r="P177" s="666"/>
      <c r="Q177" s="666"/>
      <c r="R177" s="666"/>
      <c r="S177" s="666"/>
      <c r="T177" s="666"/>
      <c r="U177" s="666"/>
      <c r="V177" s="65"/>
      <c r="W177" s="64"/>
      <c r="X177" s="660"/>
      <c r="Y177" s="661"/>
      <c r="Z177" s="661"/>
      <c r="AA177" s="661"/>
      <c r="AB177" s="661"/>
      <c r="AC177" s="661"/>
      <c r="AD177" s="662"/>
      <c r="AE177" s="660"/>
      <c r="AF177" s="661"/>
      <c r="AG177" s="661"/>
      <c r="AH177" s="661"/>
      <c r="AI177" s="661"/>
      <c r="AJ177" s="661"/>
      <c r="AK177" s="662"/>
      <c r="AL177" s="660"/>
      <c r="AM177" s="661"/>
      <c r="AN177" s="661"/>
      <c r="AO177" s="661"/>
      <c r="AP177" s="661"/>
      <c r="AQ177" s="661"/>
      <c r="AR177" s="662"/>
    </row>
    <row r="178" spans="1:44" ht="4.5" customHeight="1" x14ac:dyDescent="0.25">
      <c r="A178" s="76"/>
      <c r="B178" s="656"/>
      <c r="C178" s="656"/>
      <c r="D178" s="656"/>
      <c r="E178" s="656"/>
      <c r="F178" s="656"/>
      <c r="G178" s="656"/>
      <c r="H178" s="656"/>
      <c r="I178" s="656"/>
      <c r="J178" s="656"/>
      <c r="K178" s="666"/>
      <c r="L178" s="666"/>
      <c r="M178" s="666"/>
      <c r="N178" s="666"/>
      <c r="O178" s="666"/>
      <c r="P178" s="666"/>
      <c r="Q178" s="666"/>
      <c r="R178" s="666"/>
      <c r="S178" s="666"/>
      <c r="T178" s="666"/>
      <c r="U178" s="666"/>
      <c r="V178" s="77"/>
      <c r="W178" s="76"/>
      <c r="X178" s="663"/>
      <c r="Y178" s="664"/>
      <c r="Z178" s="664"/>
      <c r="AA178" s="664"/>
      <c r="AB178" s="664"/>
      <c r="AC178" s="664"/>
      <c r="AD178" s="665"/>
      <c r="AE178" s="663"/>
      <c r="AF178" s="664"/>
      <c r="AG178" s="664"/>
      <c r="AH178" s="664"/>
      <c r="AI178" s="664"/>
      <c r="AJ178" s="664"/>
      <c r="AK178" s="665"/>
      <c r="AL178" s="663"/>
      <c r="AM178" s="664"/>
      <c r="AN178" s="664"/>
      <c r="AO178" s="664"/>
      <c r="AP178" s="664"/>
      <c r="AQ178" s="664"/>
      <c r="AR178" s="665"/>
    </row>
  </sheetData>
  <mergeCells count="216">
    <mergeCell ref="X173:AD175"/>
    <mergeCell ref="AE173:AK175"/>
    <mergeCell ref="AL173:AR175"/>
    <mergeCell ref="X176:AD178"/>
    <mergeCell ref="AE176:AK178"/>
    <mergeCell ref="AL176:AR178"/>
    <mergeCell ref="X164:AD166"/>
    <mergeCell ref="AE164:AK166"/>
    <mergeCell ref="AL164:AR166"/>
    <mergeCell ref="X167:AD169"/>
    <mergeCell ref="AE167:AN169"/>
    <mergeCell ref="AO167:AR169"/>
    <mergeCell ref="X170:AD172"/>
    <mergeCell ref="AE170:AK172"/>
    <mergeCell ref="AL170:AR172"/>
    <mergeCell ref="X155:AD157"/>
    <mergeCell ref="AE155:AN157"/>
    <mergeCell ref="AO155:AR157"/>
    <mergeCell ref="X158:AD160"/>
    <mergeCell ref="AE158:AK160"/>
    <mergeCell ref="AL158:AR160"/>
    <mergeCell ref="X161:AD163"/>
    <mergeCell ref="AE161:AK163"/>
    <mergeCell ref="AL161:AR163"/>
    <mergeCell ref="B176:J178"/>
    <mergeCell ref="K176:U178"/>
    <mergeCell ref="B161:U163"/>
    <mergeCell ref="B164:J166"/>
    <mergeCell ref="K164:U166"/>
    <mergeCell ref="B167:U169"/>
    <mergeCell ref="X143:AD145"/>
    <mergeCell ref="AE143:AN145"/>
    <mergeCell ref="B170:U172"/>
    <mergeCell ref="B173:U175"/>
    <mergeCell ref="B152:J154"/>
    <mergeCell ref="K152:U154"/>
    <mergeCell ref="B155:U157"/>
    <mergeCell ref="B158:U160"/>
    <mergeCell ref="B143:U145"/>
    <mergeCell ref="B146:U148"/>
    <mergeCell ref="X152:AD154"/>
    <mergeCell ref="AE152:AK154"/>
    <mergeCell ref="AL152:AR154"/>
    <mergeCell ref="AO143:AR145"/>
    <mergeCell ref="X149:AD151"/>
    <mergeCell ref="AE149:AK151"/>
    <mergeCell ref="AL149:AR151"/>
    <mergeCell ref="AL146:AR148"/>
    <mergeCell ref="B149:U151"/>
    <mergeCell ref="AM19:AQ23"/>
    <mergeCell ref="X14:Y17"/>
    <mergeCell ref="Z14:AD17"/>
    <mergeCell ref="X58:AH59"/>
    <mergeCell ref="AI58:AQ60"/>
    <mergeCell ref="X49:AQ56"/>
    <mergeCell ref="X35:AD37"/>
    <mergeCell ref="X38:AD40"/>
    <mergeCell ref="X41:AD43"/>
    <mergeCell ref="AE146:AK148"/>
    <mergeCell ref="X146:AD148"/>
    <mergeCell ref="AN138:AQ140"/>
    <mergeCell ref="X138:AA140"/>
    <mergeCell ref="AB138:AC140"/>
    <mergeCell ref="AD138:AE140"/>
    <mergeCell ref="AF138:AM140"/>
    <mergeCell ref="X132:AD134"/>
    <mergeCell ref="AE132:AH134"/>
    <mergeCell ref="AI132:AM134"/>
    <mergeCell ref="AN132:AQ134"/>
    <mergeCell ref="X135:AD137"/>
    <mergeCell ref="AE135:AH137"/>
    <mergeCell ref="AI135:AM137"/>
    <mergeCell ref="AN91:AQ93"/>
    <mergeCell ref="X96:AQ103"/>
    <mergeCell ref="X91:AA93"/>
    <mergeCell ref="AB91:AC93"/>
    <mergeCell ref="AD91:AE93"/>
    <mergeCell ref="AF91:AM93"/>
    <mergeCell ref="X82:AD84"/>
    <mergeCell ref="AE82:AH84"/>
    <mergeCell ref="AI82:AM84"/>
    <mergeCell ref="AN82:AQ84"/>
    <mergeCell ref="X85:AD87"/>
    <mergeCell ref="AE85:AH87"/>
    <mergeCell ref="AI85:AM87"/>
    <mergeCell ref="AN85:AQ87"/>
    <mergeCell ref="X88:AD90"/>
    <mergeCell ref="AE88:AH90"/>
    <mergeCell ref="AI88:AM90"/>
    <mergeCell ref="AN88:AQ90"/>
    <mergeCell ref="AN135:AQ137"/>
    <mergeCell ref="X113:AK114"/>
    <mergeCell ref="AI105:AQ107"/>
    <mergeCell ref="X116:AE117"/>
    <mergeCell ref="AM113:AQ117"/>
    <mergeCell ref="AF116:AK117"/>
    <mergeCell ref="X119:AQ124"/>
    <mergeCell ref="X126:AD128"/>
    <mergeCell ref="AE126:AH128"/>
    <mergeCell ref="AI126:AM128"/>
    <mergeCell ref="AN126:AQ128"/>
    <mergeCell ref="AE110:AG111"/>
    <mergeCell ref="X108:Y111"/>
    <mergeCell ref="Z108:AD111"/>
    <mergeCell ref="AH109:AQ111"/>
    <mergeCell ref="X105:AH106"/>
    <mergeCell ref="X129:AD131"/>
    <mergeCell ref="AE129:AH131"/>
    <mergeCell ref="AI129:AM131"/>
    <mergeCell ref="AN129:AQ131"/>
    <mergeCell ref="AE63:AG64"/>
    <mergeCell ref="X61:Y64"/>
    <mergeCell ref="Z61:AD64"/>
    <mergeCell ref="X79:AD81"/>
    <mergeCell ref="AE79:AH81"/>
    <mergeCell ref="AH62:AQ64"/>
    <mergeCell ref="X66:AK67"/>
    <mergeCell ref="X69:AE70"/>
    <mergeCell ref="AM66:AQ70"/>
    <mergeCell ref="AF69:AK70"/>
    <mergeCell ref="X72:AQ77"/>
    <mergeCell ref="AI79:AM81"/>
    <mergeCell ref="AN79:AQ81"/>
    <mergeCell ref="B122:H123"/>
    <mergeCell ref="I122:U131"/>
    <mergeCell ref="B124:H125"/>
    <mergeCell ref="B127:H128"/>
    <mergeCell ref="B129:H130"/>
    <mergeCell ref="B132:H133"/>
    <mergeCell ref="I132:U135"/>
    <mergeCell ref="B134:H135"/>
    <mergeCell ref="L137:U140"/>
    <mergeCell ref="B138:K139"/>
    <mergeCell ref="B101:U102"/>
    <mergeCell ref="B103:U104"/>
    <mergeCell ref="B105:U106"/>
    <mergeCell ref="B107:U108"/>
    <mergeCell ref="B110:E111"/>
    <mergeCell ref="F110:U111"/>
    <mergeCell ref="F112:U115"/>
    <mergeCell ref="B113:E114"/>
    <mergeCell ref="B117:H118"/>
    <mergeCell ref="I117:U120"/>
    <mergeCell ref="B119:H120"/>
    <mergeCell ref="B75:H76"/>
    <mergeCell ref="I75:U84"/>
    <mergeCell ref="B77:H78"/>
    <mergeCell ref="B80:H81"/>
    <mergeCell ref="B82:H83"/>
    <mergeCell ref="B85:H86"/>
    <mergeCell ref="I85:U88"/>
    <mergeCell ref="B87:H88"/>
    <mergeCell ref="L90:U93"/>
    <mergeCell ref="B91:K92"/>
    <mergeCell ref="B58:U59"/>
    <mergeCell ref="B60:U61"/>
    <mergeCell ref="B63:E64"/>
    <mergeCell ref="F63:U64"/>
    <mergeCell ref="F65:U68"/>
    <mergeCell ref="B66:E67"/>
    <mergeCell ref="B70:H71"/>
    <mergeCell ref="I70:U73"/>
    <mergeCell ref="B72:H73"/>
    <mergeCell ref="B44:K45"/>
    <mergeCell ref="I38:U41"/>
    <mergeCell ref="L43:U46"/>
    <mergeCell ref="I28:U37"/>
    <mergeCell ref="B38:H39"/>
    <mergeCell ref="B28:H29"/>
    <mergeCell ref="B30:H31"/>
    <mergeCell ref="B54:U55"/>
    <mergeCell ref="B56:U57"/>
    <mergeCell ref="X32:AD34"/>
    <mergeCell ref="X25:AQ30"/>
    <mergeCell ref="AE38:AH40"/>
    <mergeCell ref="AI41:AM43"/>
    <mergeCell ref="B7:U8"/>
    <mergeCell ref="B40:H41"/>
    <mergeCell ref="B35:H36"/>
    <mergeCell ref="B33:H34"/>
    <mergeCell ref="B19:E20"/>
    <mergeCell ref="I23:U26"/>
    <mergeCell ref="F16:U17"/>
    <mergeCell ref="F18:U21"/>
    <mergeCell ref="B25:H26"/>
    <mergeCell ref="X11:AH12"/>
    <mergeCell ref="AI11:AQ13"/>
    <mergeCell ref="AH15:AQ17"/>
    <mergeCell ref="AI38:AM40"/>
    <mergeCell ref="AN38:AQ40"/>
    <mergeCell ref="X19:AK20"/>
    <mergeCell ref="AN35:AQ37"/>
    <mergeCell ref="T1:V3"/>
    <mergeCell ref="T48:V50"/>
    <mergeCell ref="T95:V97"/>
    <mergeCell ref="AE41:AH43"/>
    <mergeCell ref="B9:U10"/>
    <mergeCell ref="B11:U12"/>
    <mergeCell ref="B13:U14"/>
    <mergeCell ref="X2:AQ9"/>
    <mergeCell ref="B16:E17"/>
    <mergeCell ref="B23:H24"/>
    <mergeCell ref="AN41:AQ43"/>
    <mergeCell ref="X22:AE23"/>
    <mergeCell ref="AF22:AK23"/>
    <mergeCell ref="AE32:AH34"/>
    <mergeCell ref="AI32:AM34"/>
    <mergeCell ref="AN32:AQ34"/>
    <mergeCell ref="AE35:AH37"/>
    <mergeCell ref="AI35:AM37"/>
    <mergeCell ref="AN44:AQ46"/>
    <mergeCell ref="AE16:AG17"/>
    <mergeCell ref="X44:AA46"/>
    <mergeCell ref="AB44:AC46"/>
    <mergeCell ref="AD44:AE46"/>
    <mergeCell ref="AF44:AM46"/>
  </mergeCells>
  <phoneticPr fontId="10" type="noConversion"/>
  <printOptions horizontalCentered="1"/>
  <pageMargins left="0.16" right="0.16" top="0" bottom="0" header="0" footer="0"/>
  <pageSetup paperSize="9" orientation="portrait" horizontalDpi="4294967293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5</vt:i4>
      </vt:variant>
      <vt:variant>
        <vt:lpstr>Pomenované rozsahy</vt:lpstr>
      </vt:variant>
      <vt:variant>
        <vt:i4>2</vt:i4>
      </vt:variant>
    </vt:vector>
  </HeadingPairs>
  <TitlesOfParts>
    <vt:vector size="7" baseType="lpstr">
      <vt:lpstr>LŠZ H</vt:lpstr>
      <vt:lpstr>PLS archív PK</vt:lpstr>
      <vt:lpstr>PLS archív MPK</vt:lpstr>
      <vt:lpstr>PLS archív ZK</vt:lpstr>
      <vt:lpstr>PLS archív MZK</vt:lpstr>
      <vt:lpstr>'LŠZ H'!Názvy_tlače</vt:lpstr>
      <vt:lpstr>'LŠZ H'!Oblasť_tlače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Miroslav Jančiar</cp:lastModifiedBy>
  <cp:lastPrinted>2025-10-08T08:51:02Z</cp:lastPrinted>
  <dcterms:created xsi:type="dcterms:W3CDTF">2012-02-21T22:01:24Z</dcterms:created>
  <dcterms:modified xsi:type="dcterms:W3CDTF">2025-10-08T12:49:43Z</dcterms:modified>
</cp:coreProperties>
</file>